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<sst xmlns="http://schemas.openxmlformats.org/spreadsheetml/2006/main" count="2068" uniqueCount="420">
  <si>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</si>
  <si>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</si>
  <si>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</si>
  <si>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</si>
  <si>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</si>
  <si>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</si>
  <si>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</si>
  <si>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</si>
  <si>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</si>
  <si>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</si>
  <si>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</si>
  <si>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</si>
  <si>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</si>
  <si>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</si>
  <si>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</si>
  <si>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</si>
  <si>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</si>
  <si>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</si>
  <si>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</si>
  <si>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</si>
  <si>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</si>
  <si>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</si>
  <si>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</si>
  <si>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</si>
  <si>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</si>
  <si>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</si>
  <si>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</si>
  <si>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</si>
  <si>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</si>
  <si>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</si>
  <si>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</si>
  <si>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</si>
  <si>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</si>
  <si>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</si>
  <si>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</si>
  <si>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</si>
  <si>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</si>
  <si>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</si>
  <si>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</si>
  <si>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</si>
  <si>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</si>
  <si>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</si>
  <si>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</si>
  <si>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</si>
  <si>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</si>
  <si>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</si>
  <si>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</si>
  <si>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</si>
  <si>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</si>
  <si>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</si>
  <si>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</si>
  <si>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</si>
  <si>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</si>
  <si>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</si>
  <si>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</si>
  <si>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</si>
  <si>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</si>
  <si>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</si>
  <si>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</si>
  <si>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</si>
  <si>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</si>
  <si>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</si>
  <si>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</si>
  <si>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</si>
  <si>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</si>
  <si>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</si>
  <si>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</si>
  <si>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</si>
  <si>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</si>
  <si>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</si>
  <si>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</si>
  <si>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</si>
  <si>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</si>
  <si>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</si>
  <si>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</si>
  <si>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</si>
  <si>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</si>
  <si>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</si>
  <si>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</si>
  <si>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</si>
  <si>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</si>
  <si>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</si>
  <si>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</si>
  <si>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</si>
  <si>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</si>
  <si>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</si>
  <si>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</si>
  <si>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</si>
  <si>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</si>
  <si>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</si>
  <si>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</si>
  <si>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</si>
  <si>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</si>
  <si>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</si>
  <si>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</si>
  <si>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</si>
  <si>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</si>
  <si>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</si>
  <si>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</si>
  <si>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</si>
  <si>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</si>
  <si>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</si>
  <si>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</si>
  <si>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</si>
  <si>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</si>
  <si>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</si>
  <si>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</si>
  <si>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</si>
  <si>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</si>
  <si>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</si>
  <si>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</si>
  <si>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</si>
  <si>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</si>
  <si>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</si>
  <si>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</si>
  <si>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</si>
  <si>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</si>
  <si>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</si>
  <si>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</si>
  <si>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</si>
  <si>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</si>
  <si>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</si>
  <si>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</si>
  <si>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</si>
  <si>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</si>
  <si>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</si>
  <si>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</si>
  <si>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</si>
  <si>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</si>
  <si>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</si>
  <si>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</si>
  <si>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</si>
  <si>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</si>
  <si>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</si>
  <si>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</si>
  <si>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</si>
  <si>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</si>
  <si>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</si>
  <si>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</si>
  <si>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</si>
  <si>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</si>
  <si>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</si>
  <si>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</si>
  <si>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</si>
  <si>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</si>
  <si>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</si>
  <si>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</si>
  <si>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</si>
  <si>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</si>
  <si>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</si>
  <si>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</si>
  <si>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</si>
  <si>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</si>
  <si>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</si>
  <si>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</si>
  <si>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</si>
  <si>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</si>
  <si>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</si>
  <si>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</si>
  <si>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</si>
  <si>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</si>
  <si>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</si>
  <si>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</si>
  <si>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</si>
  <si>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</si>
  <si>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</si>
  <si>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</si>
  <si>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</si>
  <si>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</si>
  <si>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</si>
  <si>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</si>
  <si>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</si>
  <si>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</si>
  <si>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</si>
  <si>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</si>
  <si>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</si>
  <si>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</si>
  <si>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</si>
  <si>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</si>
  <si>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</si>
  <si>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</si>
  <si>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</si>
  <si>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</si>
  <si>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</si>
  <si>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</si>
  <si>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</si>
  <si>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</si>
  <si>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</si>
  <si>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</si>
  <si>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</si>
  <si>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</si>
  <si>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</si>
  <si>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</si>
  <si>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</si>
  <si>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</si>
  <si>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</si>
  <si>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</si>
  <si>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</si>
  <si>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</si>
  <si>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</si>
  <si>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</si>
  <si>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</si>
  <si>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</si>
  <si>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</si>
  <si>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</si>
  <si>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</si>
  <si>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</si>
  <si>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</si>
  <si>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</si>
  <si>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</si>
  <si>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</si>
  <si>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</si>
  <si>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</si>
  <si>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</si>
  <si>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</si>
  <si>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</si>
  <si>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</si>
  <si>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</si>
  <si>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</si>
  <si>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</si>
  <si>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</si>
  <si>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</si>
  <si>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</si>
  <si>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</si>
  <si>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</si>
  <si>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</si>
  <si>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</si>
  <si>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</si>
  <si>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</si>
  <si>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</si>
  <si>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</si>
  <si>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</si>
  <si>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</si>
  <si>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</si>
  <si>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</si>
  <si>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</si>
  <si>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</si>
  <si>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</si>
  <si>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</si>
  <si>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</si>
  <si>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</si>
  <si>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</si>
  <si>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</si>
  <si>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</si>
  <si>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</si>
  <si>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</si>
  <si>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</si>
  <si>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</si>
  <si>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</si>
  <si>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</si>
  <si>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</si>
  <si>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</si>
  <si>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</si>
  <si>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</si>
  <si>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</si>
  <si>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</si>
  <si>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</si>
  <si>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</si>
  <si>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</si>
  <si>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</si>
  <si>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</si>
  <si>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</si>
  <si>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</si>
  <si>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</si>
  <si>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</si>
  <si>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</si>
  <si>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</si>
  <si>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</si>
  <si>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</si>
  <si>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</si>
  <si>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</si>
  <si>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</si>
  <si>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</si>
  <si>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</si>
  <si>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</si>
  <si>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</si>
  <si>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</si>
  <si>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</si>
  <si>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</si>
  <si>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</si>
  <si>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</si>
  <si>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</si>
  <si>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</si>
  <si>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</si>
  <si>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</si>
  <si>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</si>
  <si>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</si>
  <si>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</si>
  <si>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</si>
  <si>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</si>
  <si>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</si>
  <si>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</si>
  <si>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</si>
  <si>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</si>
  <si>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</si>
  <si>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</si>
  <si>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</si>
  <si>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</si>
  <si>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</si>
  <si>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</si>
  <si>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</si>
  <si>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</si>
  <si>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</si>
  <si>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</si>
  <si>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</si>
  <si>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</si>
  <si>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</si>
  <si>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</si>
  <si>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</si>
  <si>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</si>
  <si>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</si>
  <si>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</si>
  <si>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</si>
  <si>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</si>
  <si>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</si>
  <si>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</si>
  <si>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</si>
  <si>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</si>
  <si>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</si>
  <si>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</si>
  <si>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</si>
  <si>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</si>
  <si>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</si>
  <si>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</si>
  <si>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</si>
  <si>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</si>
  <si>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14100</t>
  </si>
  <si>
    <t>14130</t>
  </si>
  <si>
    <t>14201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</si>
  <si>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</si>
  <si>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</si>
  <si>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</si>
  <si>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</si>
  <si>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</si>
  <si>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</si>
  <si>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</si>
  <si>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</si>
  <si>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</si>
  <si>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</si>
  <si>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</si>
  <si>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</si>
  <si>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</si>
  <si>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</si>
  <si>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</si>
  <si>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</si>
  <si>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</si>
  <si>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</si>
  <si>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</si>
  <si>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</si>
  <si>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</si>
  <si>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</si>
  <si>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14364</t>
  </si>
  <si>
    <t>14366</t>
  </si>
  <si>
    <t>14382</t>
  </si>
  <si>
    <t>14383</t>
  </si>
  <si>
    <t>14384</t>
  </si>
  <si>
    <t>14401</t>
  </si>
  <si>
    <t>14402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</si>
  <si>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</si>
  <si>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</si>
  <si>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</si>
  <si>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</si>
  <si>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</si>
  <si>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</si>
  <si>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</si>
  <si>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</si>
  <si>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</si>
  <si>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</si>
  <si>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</si>
  <si>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</si>
  <si>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</si>
  <si>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</si>
  <si>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</si>
  <si>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</si>
  <si>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</si>
  <si>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</si>
  <si>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</si>
  <si>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</si>
  <si>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</si>
  <si>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</si>
  <si>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</si>
  <si>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</si>
  <si>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</si>
  <si>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</si>
  <si>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</si>
  <si>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</si>
  <si>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</si>
  <si>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</si>
  <si>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</si>
  <si>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</si>
  <si>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14000</t>
  </si>
  <si>
    <t>合計</t>
  </si>
  <si>
    <t>14363</t>
  </si>
  <si>
    <t>松田町</t>
  </si>
  <si>
    <t>14815</t>
  </si>
  <si>
    <t>14818</t>
  </si>
  <si>
    <t>14819</t>
  </si>
  <si>
    <t>14827</t>
  </si>
  <si>
    <t>14829</t>
  </si>
  <si>
    <t>14837</t>
  </si>
  <si>
    <t>14840</t>
  </si>
  <si>
    <t>秦野市伊勢原市環境衛生組合</t>
  </si>
  <si>
    <t>高座清掃施設組合</t>
  </si>
  <si>
    <t>足柄上衛生組合</t>
  </si>
  <si>
    <t>湯河原町真鶴町衛生組合</t>
  </si>
  <si>
    <t>足柄東部清掃組合</t>
  </si>
  <si>
    <t>足柄西部清掃組合</t>
  </si>
  <si>
    <t>厚木愛甲環境施設組合</t>
  </si>
  <si>
    <t>秦野市伊勢原市
環境衛生組合</t>
  </si>
  <si>
    <t/>
  </si>
  <si>
    <t>松田町</t>
  </si>
  <si>
    <t>厚木市</t>
  </si>
  <si>
    <t>愛川町</t>
  </si>
  <si>
    <t>清川村</t>
  </si>
  <si>
    <t>神奈川県</t>
  </si>
  <si>
    <t>14000</t>
  </si>
  <si>
    <t>合計</t>
  </si>
  <si>
    <t>神奈川県</t>
  </si>
  <si>
    <t>神奈川県</t>
  </si>
  <si>
    <t>14000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</si>
</sst>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 wrapText="1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8" t="s">
        <v>320</v>
      </c>
      <c r="B2" s="151" t="s">
        <v>306</v>
      </c>
      <c r="C2" s="154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9"/>
      <c r="B5" s="152"/>
      <c r="C5" s="155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7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7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7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414</v>
      </c>
      <c r="B7" s="140" t="s">
        <v>415</v>
      </c>
      <c r="C7" s="139" t="s">
        <v>416</v>
      </c>
      <c r="D7" s="141">
        <f aca="true" t="shared" si="0" ref="D7:AI7">SUM(D8:D40)</f>
        <v>125792734</v>
      </c>
      <c r="E7" s="141">
        <f t="shared" si="0"/>
        <v>33088694</v>
      </c>
      <c r="F7" s="141">
        <f t="shared" si="0"/>
        <v>2638424</v>
      </c>
      <c r="G7" s="141">
        <f t="shared" si="0"/>
        <v>17180</v>
      </c>
      <c r="H7" s="141">
        <f t="shared" si="0"/>
        <v>7538920</v>
      </c>
      <c r="I7" s="141">
        <f t="shared" si="0"/>
        <v>12940653</v>
      </c>
      <c r="J7" s="141">
        <f t="shared" si="0"/>
        <v>0</v>
      </c>
      <c r="K7" s="141">
        <f t="shared" si="0"/>
        <v>9953517</v>
      </c>
      <c r="L7" s="141">
        <f t="shared" si="0"/>
        <v>92704040</v>
      </c>
      <c r="M7" s="141">
        <f t="shared" si="0"/>
        <v>7988690</v>
      </c>
      <c r="N7" s="141">
        <f t="shared" si="0"/>
        <v>1387121</v>
      </c>
      <c r="O7" s="141">
        <f t="shared" si="0"/>
        <v>4168</v>
      </c>
      <c r="P7" s="141">
        <f t="shared" si="0"/>
        <v>12059</v>
      </c>
      <c r="Q7" s="141">
        <f t="shared" si="0"/>
        <v>575200</v>
      </c>
      <c r="R7" s="141">
        <f t="shared" si="0"/>
        <v>771316</v>
      </c>
      <c r="S7" s="141">
        <f t="shared" si="0"/>
        <v>0</v>
      </c>
      <c r="T7" s="141">
        <f t="shared" si="0"/>
        <v>24378</v>
      </c>
      <c r="U7" s="141">
        <f t="shared" si="0"/>
        <v>6601569</v>
      </c>
      <c r="V7" s="141">
        <f t="shared" si="0"/>
        <v>133781424</v>
      </c>
      <c r="W7" s="141">
        <f t="shared" si="0"/>
        <v>34475815</v>
      </c>
      <c r="X7" s="141">
        <f t="shared" si="0"/>
        <v>2642592</v>
      </c>
      <c r="Y7" s="141">
        <f t="shared" si="0"/>
        <v>29239</v>
      </c>
      <c r="Z7" s="141">
        <f t="shared" si="0"/>
        <v>8114120</v>
      </c>
      <c r="AA7" s="141">
        <f t="shared" si="0"/>
        <v>13711969</v>
      </c>
      <c r="AB7" s="141">
        <f t="shared" si="0"/>
        <v>0</v>
      </c>
      <c r="AC7" s="141">
        <f t="shared" si="0"/>
        <v>9977895</v>
      </c>
      <c r="AD7" s="141">
        <f t="shared" si="0"/>
        <v>99305609</v>
      </c>
      <c r="AE7" s="141">
        <f t="shared" si="0"/>
        <v>13161886</v>
      </c>
      <c r="AF7" s="141">
        <f t="shared" si="0"/>
        <v>12943315</v>
      </c>
      <c r="AG7" s="141">
        <f t="shared" si="0"/>
        <v>113943</v>
      </c>
      <c r="AH7" s="141">
        <f t="shared" si="0"/>
        <v>12356977</v>
      </c>
      <c r="AI7" s="141">
        <f t="shared" si="0"/>
        <v>319348</v>
      </c>
      <c r="AJ7" s="141">
        <f aca="true" t="shared" si="1" ref="AJ7:BO7">SUM(AJ8:AJ40)</f>
        <v>153047</v>
      </c>
      <c r="AK7" s="141">
        <f t="shared" si="1"/>
        <v>218571</v>
      </c>
      <c r="AL7" s="141">
        <f t="shared" si="1"/>
        <v>332854</v>
      </c>
      <c r="AM7" s="141">
        <f t="shared" si="1"/>
        <v>103899777</v>
      </c>
      <c r="AN7" s="141">
        <f t="shared" si="1"/>
        <v>52791512</v>
      </c>
      <c r="AO7" s="141">
        <f t="shared" si="1"/>
        <v>10609045</v>
      </c>
      <c r="AP7" s="141">
        <f t="shared" si="1"/>
        <v>32526983</v>
      </c>
      <c r="AQ7" s="141">
        <f t="shared" si="1"/>
        <v>9201161</v>
      </c>
      <c r="AR7" s="141">
        <f t="shared" si="1"/>
        <v>454323</v>
      </c>
      <c r="AS7" s="141">
        <f t="shared" si="1"/>
        <v>24970543</v>
      </c>
      <c r="AT7" s="141">
        <f t="shared" si="1"/>
        <v>5892369</v>
      </c>
      <c r="AU7" s="141">
        <f t="shared" si="1"/>
        <v>11787966</v>
      </c>
      <c r="AV7" s="141">
        <f t="shared" si="1"/>
        <v>7290208</v>
      </c>
      <c r="AW7" s="141">
        <f t="shared" si="1"/>
        <v>1303100</v>
      </c>
      <c r="AX7" s="141">
        <f t="shared" si="1"/>
        <v>24695701</v>
      </c>
      <c r="AY7" s="141">
        <f t="shared" si="1"/>
        <v>10582855</v>
      </c>
      <c r="AZ7" s="141">
        <f t="shared" si="1"/>
        <v>11738889</v>
      </c>
      <c r="BA7" s="141">
        <f t="shared" si="1"/>
        <v>2235200</v>
      </c>
      <c r="BB7" s="141">
        <f t="shared" si="1"/>
        <v>138757</v>
      </c>
      <c r="BC7" s="141">
        <f t="shared" si="1"/>
        <v>4197195</v>
      </c>
      <c r="BD7" s="141">
        <f t="shared" si="1"/>
        <v>138921</v>
      </c>
      <c r="BE7" s="141">
        <f t="shared" si="1"/>
        <v>4201022</v>
      </c>
      <c r="BF7" s="141">
        <f t="shared" si="1"/>
        <v>121262685</v>
      </c>
      <c r="BG7" s="141">
        <f t="shared" si="1"/>
        <v>674580</v>
      </c>
      <c r="BH7" s="141">
        <f t="shared" si="1"/>
        <v>674580</v>
      </c>
      <c r="BI7" s="141">
        <f t="shared" si="1"/>
        <v>0</v>
      </c>
      <c r="BJ7" s="141">
        <f t="shared" si="1"/>
        <v>674580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2804</v>
      </c>
      <c r="BO7" s="141">
        <f t="shared" si="1"/>
        <v>6537503</v>
      </c>
      <c r="BP7" s="141">
        <f aca="true" t="shared" si="2" ref="BP7:CU7">SUM(BP8:BP40)</f>
        <v>3024177</v>
      </c>
      <c r="BQ7" s="141">
        <f t="shared" si="2"/>
        <v>712215</v>
      </c>
      <c r="BR7" s="141">
        <f t="shared" si="2"/>
        <v>1781757</v>
      </c>
      <c r="BS7" s="141">
        <f t="shared" si="2"/>
        <v>530205</v>
      </c>
      <c r="BT7" s="141">
        <f t="shared" si="2"/>
        <v>0</v>
      </c>
      <c r="BU7" s="141">
        <f t="shared" si="2"/>
        <v>1604234</v>
      </c>
      <c r="BV7" s="141">
        <f t="shared" si="2"/>
        <v>478376</v>
      </c>
      <c r="BW7" s="141">
        <f t="shared" si="2"/>
        <v>1043783</v>
      </c>
      <c r="BX7" s="141">
        <f t="shared" si="2"/>
        <v>82075</v>
      </c>
      <c r="BY7" s="141">
        <f t="shared" si="2"/>
        <v>37451</v>
      </c>
      <c r="BZ7" s="141">
        <f t="shared" si="2"/>
        <v>1870289</v>
      </c>
      <c r="CA7" s="141">
        <f t="shared" si="2"/>
        <v>1323761</v>
      </c>
      <c r="CB7" s="141">
        <f t="shared" si="2"/>
        <v>523969</v>
      </c>
      <c r="CC7" s="141">
        <f t="shared" si="2"/>
        <v>10870</v>
      </c>
      <c r="CD7" s="141">
        <f t="shared" si="2"/>
        <v>11689</v>
      </c>
      <c r="CE7" s="141">
        <f t="shared" si="2"/>
        <v>471512</v>
      </c>
      <c r="CF7" s="141">
        <f t="shared" si="2"/>
        <v>1352</v>
      </c>
      <c r="CG7" s="141">
        <f t="shared" si="2"/>
        <v>302291</v>
      </c>
      <c r="CH7" s="141">
        <f t="shared" si="2"/>
        <v>7514374</v>
      </c>
      <c r="CI7" s="141">
        <f t="shared" si="2"/>
        <v>13836466</v>
      </c>
      <c r="CJ7" s="141">
        <f t="shared" si="2"/>
        <v>13617895</v>
      </c>
      <c r="CK7" s="141">
        <f t="shared" si="2"/>
        <v>113943</v>
      </c>
      <c r="CL7" s="141">
        <f t="shared" si="2"/>
        <v>13031557</v>
      </c>
      <c r="CM7" s="141">
        <f t="shared" si="2"/>
        <v>319348</v>
      </c>
      <c r="CN7" s="141">
        <f t="shared" si="2"/>
        <v>153047</v>
      </c>
      <c r="CO7" s="141">
        <f t="shared" si="2"/>
        <v>218571</v>
      </c>
      <c r="CP7" s="141">
        <f t="shared" si="2"/>
        <v>335658</v>
      </c>
      <c r="CQ7" s="141">
        <f t="shared" si="2"/>
        <v>110437280</v>
      </c>
      <c r="CR7" s="141">
        <f t="shared" si="2"/>
        <v>55815689</v>
      </c>
      <c r="CS7" s="141">
        <f t="shared" si="2"/>
        <v>11321260</v>
      </c>
      <c r="CT7" s="141">
        <f t="shared" si="2"/>
        <v>34308740</v>
      </c>
      <c r="CU7" s="141">
        <f t="shared" si="2"/>
        <v>9731366</v>
      </c>
      <c r="CV7" s="141">
        <f aca="true" t="shared" si="3" ref="CV7:DJ7">SUM(CV8:CV40)</f>
        <v>454323</v>
      </c>
      <c r="CW7" s="141">
        <f t="shared" si="3"/>
        <v>26574777</v>
      </c>
      <c r="CX7" s="141">
        <f t="shared" si="3"/>
        <v>6370745</v>
      </c>
      <c r="CY7" s="141">
        <f t="shared" si="3"/>
        <v>12831749</v>
      </c>
      <c r="CZ7" s="141">
        <f t="shared" si="3"/>
        <v>7372283</v>
      </c>
      <c r="DA7" s="141">
        <f t="shared" si="3"/>
        <v>1340551</v>
      </c>
      <c r="DB7" s="141">
        <f t="shared" si="3"/>
        <v>26565990</v>
      </c>
      <c r="DC7" s="141">
        <f t="shared" si="3"/>
        <v>11906616</v>
      </c>
      <c r="DD7" s="141">
        <f t="shared" si="3"/>
        <v>12262858</v>
      </c>
      <c r="DE7" s="141">
        <f t="shared" si="3"/>
        <v>2246070</v>
      </c>
      <c r="DF7" s="141">
        <f t="shared" si="3"/>
        <v>150446</v>
      </c>
      <c r="DG7" s="141">
        <f t="shared" si="3"/>
        <v>4668707</v>
      </c>
      <c r="DH7" s="141">
        <f t="shared" si="3"/>
        <v>140273</v>
      </c>
      <c r="DI7" s="141">
        <f t="shared" si="3"/>
        <v>4503313</v>
      </c>
      <c r="DJ7" s="141">
        <f t="shared" si="3"/>
        <v>128777059</v>
      </c>
    </row>
    <row r="8" spans="1:114" ht="12" customHeight="1">
      <c r="A8" s="142" t="s">
        <v>92</v>
      </c>
      <c r="B8" s="140" t="s">
        <v>326</v>
      </c>
      <c r="C8" s="142" t="s">
        <v>358</v>
      </c>
      <c r="D8" s="141">
        <f>SUM(E8,+L8)</f>
        <v>43387159</v>
      </c>
      <c r="E8" s="141">
        <f>SUM(F8:I8)+K8</f>
        <v>11067576</v>
      </c>
      <c r="F8" s="141">
        <v>16387</v>
      </c>
      <c r="G8" s="141">
        <v>0</v>
      </c>
      <c r="H8" s="141">
        <v>572820</v>
      </c>
      <c r="I8" s="141">
        <v>5035899</v>
      </c>
      <c r="J8" s="141"/>
      <c r="K8" s="141">
        <v>5442470</v>
      </c>
      <c r="L8" s="141">
        <v>32319583</v>
      </c>
      <c r="M8" s="141">
        <f>SUM(N8,+U8)</f>
        <v>1476979</v>
      </c>
      <c r="N8" s="141">
        <f>SUM(O8:R8)+T8</f>
        <v>71836</v>
      </c>
      <c r="O8" s="141">
        <v>0</v>
      </c>
      <c r="P8" s="141">
        <v>0</v>
      </c>
      <c r="Q8" s="141">
        <v>0</v>
      </c>
      <c r="R8" s="141">
        <v>61434</v>
      </c>
      <c r="S8" s="141"/>
      <c r="T8" s="141">
        <v>10402</v>
      </c>
      <c r="U8" s="141">
        <v>1405143</v>
      </c>
      <c r="V8" s="141">
        <f aca="true" t="shared" si="4" ref="V8:AD8">+SUM(D8,M8)</f>
        <v>44864138</v>
      </c>
      <c r="W8" s="141">
        <f t="shared" si="4"/>
        <v>11139412</v>
      </c>
      <c r="X8" s="141">
        <f t="shared" si="4"/>
        <v>16387</v>
      </c>
      <c r="Y8" s="141">
        <f t="shared" si="4"/>
        <v>0</v>
      </c>
      <c r="Z8" s="141">
        <f t="shared" si="4"/>
        <v>572820</v>
      </c>
      <c r="AA8" s="141">
        <f t="shared" si="4"/>
        <v>5097333</v>
      </c>
      <c r="AB8" s="141">
        <f t="shared" si="4"/>
        <v>0</v>
      </c>
      <c r="AC8" s="141">
        <f t="shared" si="4"/>
        <v>5452872</v>
      </c>
      <c r="AD8" s="141">
        <f t="shared" si="4"/>
        <v>33724726</v>
      </c>
      <c r="AE8" s="141">
        <f>SUM(AF8,+AK8)</f>
        <v>2449107</v>
      </c>
      <c r="AF8" s="141">
        <f>SUM(AG8:AJ8)</f>
        <v>2446747</v>
      </c>
      <c r="AG8" s="141">
        <v>111570</v>
      </c>
      <c r="AH8" s="141">
        <v>2059073</v>
      </c>
      <c r="AI8" s="141">
        <v>123057</v>
      </c>
      <c r="AJ8" s="141">
        <v>153047</v>
      </c>
      <c r="AK8" s="141">
        <v>2360</v>
      </c>
      <c r="AL8" s="141">
        <v>0</v>
      </c>
      <c r="AM8" s="141">
        <f>SUM(AN8,AS8,AW8,AX8,BD8)</f>
        <v>39926555</v>
      </c>
      <c r="AN8" s="141">
        <f>SUM(AO8:AR8)</f>
        <v>21725709</v>
      </c>
      <c r="AO8" s="141">
        <v>6016350</v>
      </c>
      <c r="AP8" s="141">
        <v>14048932</v>
      </c>
      <c r="AQ8" s="141">
        <v>1477133</v>
      </c>
      <c r="AR8" s="141">
        <v>183294</v>
      </c>
      <c r="AS8" s="141">
        <f>SUM(AT8:AV8)</f>
        <v>12334081</v>
      </c>
      <c r="AT8" s="141">
        <v>4095024</v>
      </c>
      <c r="AU8" s="141">
        <v>1842103</v>
      </c>
      <c r="AV8" s="141">
        <v>6396954</v>
      </c>
      <c r="AW8" s="141">
        <v>20104</v>
      </c>
      <c r="AX8" s="141">
        <f>SUM(AY8:BB8)</f>
        <v>5790344</v>
      </c>
      <c r="AY8" s="141">
        <v>2474281</v>
      </c>
      <c r="AZ8" s="141">
        <v>2961134</v>
      </c>
      <c r="BA8" s="141">
        <v>242728</v>
      </c>
      <c r="BB8" s="141">
        <v>112201</v>
      </c>
      <c r="BC8" s="141">
        <v>0</v>
      </c>
      <c r="BD8" s="141">
        <v>56317</v>
      </c>
      <c r="BE8" s="141">
        <v>1011497</v>
      </c>
      <c r="BF8" s="141">
        <f>SUM(AE8,+AM8,+BE8)</f>
        <v>43387159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1468286</v>
      </c>
      <c r="BP8" s="141">
        <f>SUM(BQ8:BT8)</f>
        <v>1042822</v>
      </c>
      <c r="BQ8" s="141">
        <v>231738</v>
      </c>
      <c r="BR8" s="141">
        <v>758416</v>
      </c>
      <c r="BS8" s="141">
        <v>52668</v>
      </c>
      <c r="BT8" s="141">
        <v>0</v>
      </c>
      <c r="BU8" s="141">
        <f>SUM(BV8:BX8)</f>
        <v>409325</v>
      </c>
      <c r="BV8" s="141">
        <v>285219</v>
      </c>
      <c r="BW8" s="141">
        <v>51776</v>
      </c>
      <c r="BX8" s="141">
        <v>72330</v>
      </c>
      <c r="BY8" s="141">
        <v>0</v>
      </c>
      <c r="BZ8" s="141">
        <f>SUM(CA8:CD8)</f>
        <v>16139</v>
      </c>
      <c r="CA8" s="141">
        <v>1832</v>
      </c>
      <c r="CB8" s="141">
        <v>14307</v>
      </c>
      <c r="CC8" s="141">
        <v>0</v>
      </c>
      <c r="CD8" s="141">
        <v>0</v>
      </c>
      <c r="CE8" s="141">
        <v>0</v>
      </c>
      <c r="CF8" s="141">
        <v>0</v>
      </c>
      <c r="CG8" s="141">
        <v>8693</v>
      </c>
      <c r="CH8" s="141">
        <f>SUM(BG8,+BO8,+CG8)</f>
        <v>1476979</v>
      </c>
      <c r="CI8" s="141">
        <f aca="true" t="shared" si="5" ref="CI8:DJ8">SUM(AE8,+BG8)</f>
        <v>2449107</v>
      </c>
      <c r="CJ8" s="141">
        <f t="shared" si="5"/>
        <v>2446747</v>
      </c>
      <c r="CK8" s="141">
        <f t="shared" si="5"/>
        <v>111570</v>
      </c>
      <c r="CL8" s="141">
        <f t="shared" si="5"/>
        <v>2059073</v>
      </c>
      <c r="CM8" s="141">
        <f t="shared" si="5"/>
        <v>123057</v>
      </c>
      <c r="CN8" s="141">
        <f t="shared" si="5"/>
        <v>153047</v>
      </c>
      <c r="CO8" s="141">
        <f t="shared" si="5"/>
        <v>2360</v>
      </c>
      <c r="CP8" s="141">
        <f t="shared" si="5"/>
        <v>0</v>
      </c>
      <c r="CQ8" s="141">
        <f t="shared" si="5"/>
        <v>41394841</v>
      </c>
      <c r="CR8" s="141">
        <f t="shared" si="5"/>
        <v>22768531</v>
      </c>
      <c r="CS8" s="141">
        <f t="shared" si="5"/>
        <v>6248088</v>
      </c>
      <c r="CT8" s="141">
        <f t="shared" si="5"/>
        <v>14807348</v>
      </c>
      <c r="CU8" s="141">
        <f t="shared" si="5"/>
        <v>1529801</v>
      </c>
      <c r="CV8" s="141">
        <f t="shared" si="5"/>
        <v>183294</v>
      </c>
      <c r="CW8" s="141">
        <f t="shared" si="5"/>
        <v>12743406</v>
      </c>
      <c r="CX8" s="141">
        <f t="shared" si="5"/>
        <v>4380243</v>
      </c>
      <c r="CY8" s="141">
        <f t="shared" si="5"/>
        <v>1893879</v>
      </c>
      <c r="CZ8" s="141">
        <f t="shared" si="5"/>
        <v>6469284</v>
      </c>
      <c r="DA8" s="141">
        <f t="shared" si="5"/>
        <v>20104</v>
      </c>
      <c r="DB8" s="141">
        <f t="shared" si="5"/>
        <v>5806483</v>
      </c>
      <c r="DC8" s="141">
        <f t="shared" si="5"/>
        <v>2476113</v>
      </c>
      <c r="DD8" s="141">
        <f t="shared" si="5"/>
        <v>2975441</v>
      </c>
      <c r="DE8" s="141">
        <f t="shared" si="5"/>
        <v>242728</v>
      </c>
      <c r="DF8" s="141">
        <f t="shared" si="5"/>
        <v>112201</v>
      </c>
      <c r="DG8" s="141">
        <f t="shared" si="5"/>
        <v>0</v>
      </c>
      <c r="DH8" s="141">
        <f t="shared" si="5"/>
        <v>56317</v>
      </c>
      <c r="DI8" s="141">
        <f t="shared" si="5"/>
        <v>1020190</v>
      </c>
      <c r="DJ8" s="141">
        <f t="shared" si="5"/>
        <v>44864138</v>
      </c>
    </row>
    <row r="9" spans="1:114" ht="12" customHeight="1">
      <c r="A9" s="142" t="s">
        <v>92</v>
      </c>
      <c r="B9" s="140" t="s">
        <v>327</v>
      </c>
      <c r="C9" s="142" t="s">
        <v>359</v>
      </c>
      <c r="D9" s="141">
        <f aca="true" t="shared" si="6" ref="D9:D40">SUM(E9,+L9)</f>
        <v>19123203</v>
      </c>
      <c r="E9" s="141">
        <f aca="true" t="shared" si="7" ref="E9:E40">SUM(F9:I9)+K9</f>
        <v>3950902</v>
      </c>
      <c r="F9" s="141">
        <v>119927</v>
      </c>
      <c r="G9" s="141">
        <v>0</v>
      </c>
      <c r="H9" s="141">
        <v>1101000</v>
      </c>
      <c r="I9" s="141">
        <v>1885563</v>
      </c>
      <c r="J9" s="141"/>
      <c r="K9" s="141">
        <v>844412</v>
      </c>
      <c r="L9" s="141">
        <v>15172301</v>
      </c>
      <c r="M9" s="141">
        <f aca="true" t="shared" si="8" ref="M9:M40">SUM(N9,+U9)</f>
        <v>947434</v>
      </c>
      <c r="N9" s="141">
        <f aca="true" t="shared" si="9" ref="N9:N40">SUM(O9:R9)+T9</f>
        <v>105814</v>
      </c>
      <c r="O9" s="141">
        <v>0</v>
      </c>
      <c r="P9" s="141">
        <v>8378</v>
      </c>
      <c r="Q9" s="141">
        <v>0</v>
      </c>
      <c r="R9" s="141">
        <v>96978</v>
      </c>
      <c r="S9" s="141"/>
      <c r="T9" s="141">
        <v>458</v>
      </c>
      <c r="U9" s="141">
        <v>841620</v>
      </c>
      <c r="V9" s="141">
        <f aca="true" t="shared" si="10" ref="V9:V40">+SUM(D9,M9)</f>
        <v>20070637</v>
      </c>
      <c r="W9" s="141">
        <f aca="true" t="shared" si="11" ref="W9:W40">+SUM(E9,N9)</f>
        <v>4056716</v>
      </c>
      <c r="X9" s="141">
        <f aca="true" t="shared" si="12" ref="X9:X40">+SUM(F9,O9)</f>
        <v>119927</v>
      </c>
      <c r="Y9" s="141">
        <f aca="true" t="shared" si="13" ref="Y9:Y40">+SUM(G9,P9)</f>
        <v>8378</v>
      </c>
      <c r="Z9" s="141">
        <f aca="true" t="shared" si="14" ref="Z9:Z40">+SUM(H9,Q9)</f>
        <v>1101000</v>
      </c>
      <c r="AA9" s="141">
        <f aca="true" t="shared" si="15" ref="AA9:AA40">+SUM(I9,R9)</f>
        <v>1982541</v>
      </c>
      <c r="AB9" s="141">
        <f aca="true" t="shared" si="16" ref="AB9:AB40">+SUM(J9,S9)</f>
        <v>0</v>
      </c>
      <c r="AC9" s="141">
        <f aca="true" t="shared" si="17" ref="AC9:AC40">+SUM(K9,T9)</f>
        <v>844870</v>
      </c>
      <c r="AD9" s="141">
        <f aca="true" t="shared" si="18" ref="AD9:AD40">+SUM(L9,U9)</f>
        <v>16013921</v>
      </c>
      <c r="AE9" s="141">
        <f aca="true" t="shared" si="19" ref="AE9:AE40">SUM(AF9,+AK9)</f>
        <v>1409202</v>
      </c>
      <c r="AF9" s="141">
        <f aca="true" t="shared" si="20" ref="AF9:AF40">SUM(AG9:AJ9)</f>
        <v>1345613</v>
      </c>
      <c r="AG9" s="141">
        <v>0</v>
      </c>
      <c r="AH9" s="141">
        <v>1345613</v>
      </c>
      <c r="AI9" s="141">
        <v>0</v>
      </c>
      <c r="AJ9" s="141">
        <v>0</v>
      </c>
      <c r="AK9" s="141">
        <v>63589</v>
      </c>
      <c r="AL9" s="141">
        <v>0</v>
      </c>
      <c r="AM9" s="141">
        <f aca="true" t="shared" si="21" ref="AM9:AM40">SUM(AN9,AS9,AW9,AX9,BD9)</f>
        <v>16353527</v>
      </c>
      <c r="AN9" s="141">
        <f aca="true" t="shared" si="22" ref="AN9:AN40">SUM(AO9:AR9)</f>
        <v>11108821</v>
      </c>
      <c r="AO9" s="141">
        <v>592839</v>
      </c>
      <c r="AP9" s="141">
        <v>7177342</v>
      </c>
      <c r="AQ9" s="141">
        <v>3294290</v>
      </c>
      <c r="AR9" s="141">
        <v>44350</v>
      </c>
      <c r="AS9" s="141">
        <f aca="true" t="shared" si="23" ref="AS9:AS40">SUM(AT9:AV9)</f>
        <v>2686934</v>
      </c>
      <c r="AT9" s="141">
        <v>388914</v>
      </c>
      <c r="AU9" s="141">
        <v>1858177</v>
      </c>
      <c r="AV9" s="141">
        <v>439843</v>
      </c>
      <c r="AW9" s="141">
        <v>936379</v>
      </c>
      <c r="AX9" s="141">
        <f aca="true" t="shared" si="24" ref="AX9:AX40">SUM(AY9:BB9)</f>
        <v>1619786</v>
      </c>
      <c r="AY9" s="141">
        <v>867047</v>
      </c>
      <c r="AZ9" s="141">
        <v>752739</v>
      </c>
      <c r="BA9" s="141">
        <v>0</v>
      </c>
      <c r="BB9" s="141">
        <v>0</v>
      </c>
      <c r="BC9" s="141">
        <v>0</v>
      </c>
      <c r="BD9" s="141">
        <v>1607</v>
      </c>
      <c r="BE9" s="141">
        <v>1360474</v>
      </c>
      <c r="BF9" s="141">
        <f aca="true" t="shared" si="25" ref="BF9:BF40">SUM(AE9,+AM9,+BE9)</f>
        <v>19123203</v>
      </c>
      <c r="BG9" s="141">
        <f aca="true" t="shared" si="26" ref="BG9:BG40">SUM(BH9,+BM9)</f>
        <v>0</v>
      </c>
      <c r="BH9" s="141">
        <f aca="true" t="shared" si="27" ref="BH9:BH40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40">SUM(BP9,BU9,BY9,BZ9,CF9)</f>
        <v>947434</v>
      </c>
      <c r="BP9" s="141">
        <f aca="true" t="shared" si="29" ref="BP9:BP40">SUM(BQ9:BT9)</f>
        <v>818718</v>
      </c>
      <c r="BQ9" s="141">
        <v>41372</v>
      </c>
      <c r="BR9" s="141">
        <v>721669</v>
      </c>
      <c r="BS9" s="141">
        <v>55677</v>
      </c>
      <c r="BT9" s="141">
        <v>0</v>
      </c>
      <c r="BU9" s="141">
        <f aca="true" t="shared" si="30" ref="BU9:BU40">SUM(BV9:BX9)</f>
        <v>128716</v>
      </c>
      <c r="BV9" s="141">
        <v>104923</v>
      </c>
      <c r="BW9" s="141">
        <v>23793</v>
      </c>
      <c r="BX9" s="141">
        <v>0</v>
      </c>
      <c r="BY9" s="141">
        <v>0</v>
      </c>
      <c r="BZ9" s="141">
        <f aca="true" t="shared" si="31" ref="BZ9:BZ40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40">SUM(BG9,+BO9,+CG9)</f>
        <v>947434</v>
      </c>
      <c r="CI9" s="141">
        <f aca="true" t="shared" si="33" ref="CI9:CI40">SUM(AE9,+BG9)</f>
        <v>1409202</v>
      </c>
      <c r="CJ9" s="141">
        <f aca="true" t="shared" si="34" ref="CJ9:CJ40">SUM(AF9,+BH9)</f>
        <v>1345613</v>
      </c>
      <c r="CK9" s="141">
        <f aca="true" t="shared" si="35" ref="CK9:CK40">SUM(AG9,+BI9)</f>
        <v>0</v>
      </c>
      <c r="CL9" s="141">
        <f aca="true" t="shared" si="36" ref="CL9:CL40">SUM(AH9,+BJ9)</f>
        <v>1345613</v>
      </c>
      <c r="CM9" s="141">
        <f aca="true" t="shared" si="37" ref="CM9:CM40">SUM(AI9,+BK9)</f>
        <v>0</v>
      </c>
      <c r="CN9" s="141">
        <f aca="true" t="shared" si="38" ref="CN9:CN40">SUM(AJ9,+BL9)</f>
        <v>0</v>
      </c>
      <c r="CO9" s="141">
        <f aca="true" t="shared" si="39" ref="CO9:CO40">SUM(AK9,+BM9)</f>
        <v>63589</v>
      </c>
      <c r="CP9" s="141">
        <f aca="true" t="shared" si="40" ref="CP9:CP40">SUM(AL9,+BN9)</f>
        <v>0</v>
      </c>
      <c r="CQ9" s="141">
        <f aca="true" t="shared" si="41" ref="CQ9:CQ40">SUM(AM9,+BO9)</f>
        <v>17300961</v>
      </c>
      <c r="CR9" s="141">
        <f aca="true" t="shared" si="42" ref="CR9:CR40">SUM(AN9,+BP9)</f>
        <v>11927539</v>
      </c>
      <c r="CS9" s="141">
        <f aca="true" t="shared" si="43" ref="CS9:CS40">SUM(AO9,+BQ9)</f>
        <v>634211</v>
      </c>
      <c r="CT9" s="141">
        <f aca="true" t="shared" si="44" ref="CT9:CT40">SUM(AP9,+BR9)</f>
        <v>7899011</v>
      </c>
      <c r="CU9" s="141">
        <f aca="true" t="shared" si="45" ref="CU9:CU40">SUM(AQ9,+BS9)</f>
        <v>3349967</v>
      </c>
      <c r="CV9" s="141">
        <f aca="true" t="shared" si="46" ref="CV9:CV40">SUM(AR9,+BT9)</f>
        <v>44350</v>
      </c>
      <c r="CW9" s="141">
        <f aca="true" t="shared" si="47" ref="CW9:CW40">SUM(AS9,+BU9)</f>
        <v>2815650</v>
      </c>
      <c r="CX9" s="141">
        <f aca="true" t="shared" si="48" ref="CX9:CX40">SUM(AT9,+BV9)</f>
        <v>493837</v>
      </c>
      <c r="CY9" s="141">
        <f aca="true" t="shared" si="49" ref="CY9:CY40">SUM(AU9,+BW9)</f>
        <v>1881970</v>
      </c>
      <c r="CZ9" s="141">
        <f aca="true" t="shared" si="50" ref="CZ9:CZ40">SUM(AV9,+BX9)</f>
        <v>439843</v>
      </c>
      <c r="DA9" s="141">
        <f aca="true" t="shared" si="51" ref="DA9:DA40">SUM(AW9,+BY9)</f>
        <v>936379</v>
      </c>
      <c r="DB9" s="141">
        <f aca="true" t="shared" si="52" ref="DB9:DB40">SUM(AX9,+BZ9)</f>
        <v>1619786</v>
      </c>
      <c r="DC9" s="141">
        <f aca="true" t="shared" si="53" ref="DC9:DC40">SUM(AY9,+CA9)</f>
        <v>867047</v>
      </c>
      <c r="DD9" s="141">
        <f aca="true" t="shared" si="54" ref="DD9:DD40">SUM(AZ9,+CB9)</f>
        <v>752739</v>
      </c>
      <c r="DE9" s="141">
        <f aca="true" t="shared" si="55" ref="DE9:DE40">SUM(BA9,+CC9)</f>
        <v>0</v>
      </c>
      <c r="DF9" s="141">
        <f aca="true" t="shared" si="56" ref="DF9:DF40">SUM(BB9,+CD9)</f>
        <v>0</v>
      </c>
      <c r="DG9" s="141">
        <f aca="true" t="shared" si="57" ref="DG9:DG40">SUM(BC9,+CE9)</f>
        <v>0</v>
      </c>
      <c r="DH9" s="141">
        <f aca="true" t="shared" si="58" ref="DH9:DH40">SUM(BD9,+CF9)</f>
        <v>1607</v>
      </c>
      <c r="DI9" s="141">
        <f aca="true" t="shared" si="59" ref="DI9:DI40">SUM(BE9,+CG9)</f>
        <v>1360474</v>
      </c>
      <c r="DJ9" s="141">
        <f aca="true" t="shared" si="60" ref="DJ9:DJ40">SUM(BF9,+CH9)</f>
        <v>20070637</v>
      </c>
    </row>
    <row r="10" spans="1:114" ht="12" customHeight="1">
      <c r="A10" s="142" t="s">
        <v>92</v>
      </c>
      <c r="B10" s="140" t="s">
        <v>328</v>
      </c>
      <c r="C10" s="142" t="s">
        <v>360</v>
      </c>
      <c r="D10" s="141">
        <f t="shared" si="6"/>
        <v>6805049</v>
      </c>
      <c r="E10" s="141">
        <f t="shared" si="7"/>
        <v>1419849</v>
      </c>
      <c r="F10" s="141">
        <v>0</v>
      </c>
      <c r="G10" s="141">
        <v>0</v>
      </c>
      <c r="H10" s="141">
        <v>482600</v>
      </c>
      <c r="I10" s="141">
        <v>608188</v>
      </c>
      <c r="J10" s="141"/>
      <c r="K10" s="141">
        <v>329061</v>
      </c>
      <c r="L10" s="141">
        <v>5385200</v>
      </c>
      <c r="M10" s="141">
        <f t="shared" si="8"/>
        <v>485254</v>
      </c>
      <c r="N10" s="141">
        <f t="shared" si="9"/>
        <v>53143</v>
      </c>
      <c r="O10" s="141">
        <v>2432</v>
      </c>
      <c r="P10" s="141">
        <v>2432</v>
      </c>
      <c r="Q10" s="141">
        <v>0</v>
      </c>
      <c r="R10" s="141">
        <v>48151</v>
      </c>
      <c r="S10" s="141"/>
      <c r="T10" s="141">
        <v>128</v>
      </c>
      <c r="U10" s="141">
        <v>432111</v>
      </c>
      <c r="V10" s="141">
        <f t="shared" si="10"/>
        <v>7290303</v>
      </c>
      <c r="W10" s="141">
        <f t="shared" si="11"/>
        <v>1472992</v>
      </c>
      <c r="X10" s="141">
        <f t="shared" si="12"/>
        <v>2432</v>
      </c>
      <c r="Y10" s="141">
        <f t="shared" si="13"/>
        <v>2432</v>
      </c>
      <c r="Z10" s="141">
        <f t="shared" si="14"/>
        <v>482600</v>
      </c>
      <c r="AA10" s="141">
        <f t="shared" si="15"/>
        <v>656339</v>
      </c>
      <c r="AB10" s="141">
        <f t="shared" si="16"/>
        <v>0</v>
      </c>
      <c r="AC10" s="141">
        <f t="shared" si="17"/>
        <v>329189</v>
      </c>
      <c r="AD10" s="141">
        <f t="shared" si="18"/>
        <v>5817311</v>
      </c>
      <c r="AE10" s="141">
        <f t="shared" si="19"/>
        <v>211796</v>
      </c>
      <c r="AF10" s="141">
        <f t="shared" si="20"/>
        <v>211796</v>
      </c>
      <c r="AG10" s="141">
        <v>0</v>
      </c>
      <c r="AH10" s="141">
        <v>211796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6083679</v>
      </c>
      <c r="AN10" s="141">
        <f t="shared" si="22"/>
        <v>2446098</v>
      </c>
      <c r="AO10" s="141">
        <v>470404</v>
      </c>
      <c r="AP10" s="141">
        <v>1368446</v>
      </c>
      <c r="AQ10" s="141">
        <v>590142</v>
      </c>
      <c r="AR10" s="141">
        <v>17106</v>
      </c>
      <c r="AS10" s="141">
        <f t="shared" si="23"/>
        <v>991579</v>
      </c>
      <c r="AT10" s="141">
        <v>100837</v>
      </c>
      <c r="AU10" s="141">
        <v>798730</v>
      </c>
      <c r="AV10" s="141">
        <v>92012</v>
      </c>
      <c r="AW10" s="141">
        <v>2940</v>
      </c>
      <c r="AX10" s="141">
        <f t="shared" si="24"/>
        <v>2640899</v>
      </c>
      <c r="AY10" s="141">
        <v>875680</v>
      </c>
      <c r="AZ10" s="141">
        <v>1406641</v>
      </c>
      <c r="BA10" s="141">
        <v>358578</v>
      </c>
      <c r="BB10" s="141">
        <v>0</v>
      </c>
      <c r="BC10" s="141">
        <v>0</v>
      </c>
      <c r="BD10" s="141">
        <v>2163</v>
      </c>
      <c r="BE10" s="141">
        <v>509574</v>
      </c>
      <c r="BF10" s="141">
        <f t="shared" si="25"/>
        <v>6805049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427314</v>
      </c>
      <c r="BP10" s="141">
        <f t="shared" si="29"/>
        <v>25658</v>
      </c>
      <c r="BQ10" s="141">
        <v>25658</v>
      </c>
      <c r="BR10" s="141">
        <v>0</v>
      </c>
      <c r="BS10" s="141">
        <v>0</v>
      </c>
      <c r="BT10" s="141">
        <v>0</v>
      </c>
      <c r="BU10" s="141">
        <f t="shared" si="30"/>
        <v>38563</v>
      </c>
      <c r="BV10" s="141">
        <v>166</v>
      </c>
      <c r="BW10" s="141">
        <v>38397</v>
      </c>
      <c r="BX10" s="141">
        <v>0</v>
      </c>
      <c r="BY10" s="141">
        <v>0</v>
      </c>
      <c r="BZ10" s="141">
        <f t="shared" si="31"/>
        <v>363093</v>
      </c>
      <c r="CA10" s="141">
        <v>142869</v>
      </c>
      <c r="CB10" s="141">
        <v>220224</v>
      </c>
      <c r="CC10" s="141">
        <v>0</v>
      </c>
      <c r="CD10" s="141">
        <v>0</v>
      </c>
      <c r="CE10" s="141">
        <v>0</v>
      </c>
      <c r="CF10" s="141">
        <v>0</v>
      </c>
      <c r="CG10" s="141">
        <v>57940</v>
      </c>
      <c r="CH10" s="141">
        <f t="shared" si="32"/>
        <v>485254</v>
      </c>
      <c r="CI10" s="141">
        <f t="shared" si="33"/>
        <v>211796</v>
      </c>
      <c r="CJ10" s="141">
        <f t="shared" si="34"/>
        <v>211796</v>
      </c>
      <c r="CK10" s="141">
        <f t="shared" si="35"/>
        <v>0</v>
      </c>
      <c r="CL10" s="141">
        <f t="shared" si="36"/>
        <v>211796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6510993</v>
      </c>
      <c r="CR10" s="141">
        <f t="shared" si="42"/>
        <v>2471756</v>
      </c>
      <c r="CS10" s="141">
        <f t="shared" si="43"/>
        <v>496062</v>
      </c>
      <c r="CT10" s="141">
        <f t="shared" si="44"/>
        <v>1368446</v>
      </c>
      <c r="CU10" s="141">
        <f t="shared" si="45"/>
        <v>590142</v>
      </c>
      <c r="CV10" s="141">
        <f t="shared" si="46"/>
        <v>17106</v>
      </c>
      <c r="CW10" s="141">
        <f t="shared" si="47"/>
        <v>1030142</v>
      </c>
      <c r="CX10" s="141">
        <f t="shared" si="48"/>
        <v>101003</v>
      </c>
      <c r="CY10" s="141">
        <f t="shared" si="49"/>
        <v>837127</v>
      </c>
      <c r="CZ10" s="141">
        <f t="shared" si="50"/>
        <v>92012</v>
      </c>
      <c r="DA10" s="141">
        <f t="shared" si="51"/>
        <v>2940</v>
      </c>
      <c r="DB10" s="141">
        <f t="shared" si="52"/>
        <v>3003992</v>
      </c>
      <c r="DC10" s="141">
        <f t="shared" si="53"/>
        <v>1018549</v>
      </c>
      <c r="DD10" s="141">
        <f t="shared" si="54"/>
        <v>1626865</v>
      </c>
      <c r="DE10" s="141">
        <f t="shared" si="55"/>
        <v>358578</v>
      </c>
      <c r="DF10" s="141">
        <f t="shared" si="56"/>
        <v>0</v>
      </c>
      <c r="DG10" s="141">
        <f t="shared" si="57"/>
        <v>0</v>
      </c>
      <c r="DH10" s="141">
        <f t="shared" si="58"/>
        <v>2163</v>
      </c>
      <c r="DI10" s="141">
        <f t="shared" si="59"/>
        <v>567514</v>
      </c>
      <c r="DJ10" s="141">
        <f t="shared" si="60"/>
        <v>7290303</v>
      </c>
    </row>
    <row r="11" spans="1:114" ht="12" customHeight="1">
      <c r="A11" s="142" t="s">
        <v>92</v>
      </c>
      <c r="B11" s="140" t="s">
        <v>329</v>
      </c>
      <c r="C11" s="142" t="s">
        <v>361</v>
      </c>
      <c r="D11" s="141">
        <f t="shared" si="6"/>
        <v>3521365</v>
      </c>
      <c r="E11" s="141">
        <f t="shared" si="7"/>
        <v>545686</v>
      </c>
      <c r="F11" s="141">
        <v>31522</v>
      </c>
      <c r="G11" s="141">
        <v>12623</v>
      </c>
      <c r="H11" s="141">
        <v>34000</v>
      </c>
      <c r="I11" s="141">
        <v>388189</v>
      </c>
      <c r="J11" s="141"/>
      <c r="K11" s="141">
        <v>79352</v>
      </c>
      <c r="L11" s="141">
        <v>2975679</v>
      </c>
      <c r="M11" s="141">
        <f t="shared" si="8"/>
        <v>177817</v>
      </c>
      <c r="N11" s="141">
        <f t="shared" si="9"/>
        <v>7925</v>
      </c>
      <c r="O11" s="141">
        <v>0</v>
      </c>
      <c r="P11" s="141">
        <v>0</v>
      </c>
      <c r="Q11" s="141">
        <v>0</v>
      </c>
      <c r="R11" s="141">
        <v>7925</v>
      </c>
      <c r="S11" s="141"/>
      <c r="T11" s="141">
        <v>0</v>
      </c>
      <c r="U11" s="141">
        <v>169892</v>
      </c>
      <c r="V11" s="141">
        <f t="shared" si="10"/>
        <v>3699182</v>
      </c>
      <c r="W11" s="141">
        <f t="shared" si="11"/>
        <v>553611</v>
      </c>
      <c r="X11" s="141">
        <f t="shared" si="12"/>
        <v>31522</v>
      </c>
      <c r="Y11" s="141">
        <f t="shared" si="13"/>
        <v>12623</v>
      </c>
      <c r="Z11" s="141">
        <f t="shared" si="14"/>
        <v>34000</v>
      </c>
      <c r="AA11" s="141">
        <f t="shared" si="15"/>
        <v>396114</v>
      </c>
      <c r="AB11" s="141">
        <f t="shared" si="16"/>
        <v>0</v>
      </c>
      <c r="AC11" s="141">
        <f t="shared" si="17"/>
        <v>79352</v>
      </c>
      <c r="AD11" s="141">
        <f t="shared" si="18"/>
        <v>3145571</v>
      </c>
      <c r="AE11" s="141">
        <f t="shared" si="19"/>
        <v>110528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110528</v>
      </c>
      <c r="AL11" s="141">
        <v>0</v>
      </c>
      <c r="AM11" s="141">
        <f t="shared" si="21"/>
        <v>3264114</v>
      </c>
      <c r="AN11" s="141">
        <f t="shared" si="22"/>
        <v>1544388</v>
      </c>
      <c r="AO11" s="141">
        <v>178203</v>
      </c>
      <c r="AP11" s="141">
        <v>1002647</v>
      </c>
      <c r="AQ11" s="141">
        <v>346695</v>
      </c>
      <c r="AR11" s="141">
        <v>16843</v>
      </c>
      <c r="AS11" s="141">
        <f t="shared" si="23"/>
        <v>759459</v>
      </c>
      <c r="AT11" s="141">
        <v>125102</v>
      </c>
      <c r="AU11" s="141">
        <v>598922</v>
      </c>
      <c r="AV11" s="141">
        <v>35435</v>
      </c>
      <c r="AW11" s="141">
        <v>0</v>
      </c>
      <c r="AX11" s="141">
        <f t="shared" si="24"/>
        <v>960267</v>
      </c>
      <c r="AY11" s="141">
        <v>8754</v>
      </c>
      <c r="AZ11" s="141">
        <v>881787</v>
      </c>
      <c r="BA11" s="141">
        <v>69726</v>
      </c>
      <c r="BB11" s="141">
        <v>0</v>
      </c>
      <c r="BC11" s="141">
        <v>0</v>
      </c>
      <c r="BD11" s="141">
        <v>0</v>
      </c>
      <c r="BE11" s="141">
        <v>146723</v>
      </c>
      <c r="BF11" s="141">
        <f t="shared" si="25"/>
        <v>3521365</v>
      </c>
      <c r="BG11" s="141">
        <f t="shared" si="26"/>
        <v>18904</v>
      </c>
      <c r="BH11" s="141">
        <f t="shared" si="27"/>
        <v>18904</v>
      </c>
      <c r="BI11" s="141">
        <v>0</v>
      </c>
      <c r="BJ11" s="141">
        <v>18904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158913</v>
      </c>
      <c r="BP11" s="141">
        <f t="shared" si="29"/>
        <v>7997</v>
      </c>
      <c r="BQ11" s="141">
        <v>7997</v>
      </c>
      <c r="BR11" s="141">
        <v>0</v>
      </c>
      <c r="BS11" s="141">
        <v>0</v>
      </c>
      <c r="BT11" s="141">
        <v>0</v>
      </c>
      <c r="BU11" s="141">
        <f t="shared" si="30"/>
        <v>35154</v>
      </c>
      <c r="BV11" s="141">
        <v>725</v>
      </c>
      <c r="BW11" s="141">
        <v>34429</v>
      </c>
      <c r="BX11" s="141">
        <v>0</v>
      </c>
      <c r="BY11" s="141">
        <v>0</v>
      </c>
      <c r="BZ11" s="141">
        <f t="shared" si="31"/>
        <v>115762</v>
      </c>
      <c r="CA11" s="141">
        <v>69071</v>
      </c>
      <c r="CB11" s="141">
        <v>46691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177817</v>
      </c>
      <c r="CI11" s="141">
        <f t="shared" si="33"/>
        <v>129432</v>
      </c>
      <c r="CJ11" s="141">
        <f t="shared" si="34"/>
        <v>18904</v>
      </c>
      <c r="CK11" s="141">
        <f t="shared" si="35"/>
        <v>0</v>
      </c>
      <c r="CL11" s="141">
        <f t="shared" si="36"/>
        <v>18904</v>
      </c>
      <c r="CM11" s="141">
        <f t="shared" si="37"/>
        <v>0</v>
      </c>
      <c r="CN11" s="141">
        <f t="shared" si="38"/>
        <v>0</v>
      </c>
      <c r="CO11" s="141">
        <f t="shared" si="39"/>
        <v>110528</v>
      </c>
      <c r="CP11" s="141">
        <f t="shared" si="40"/>
        <v>0</v>
      </c>
      <c r="CQ11" s="141">
        <f t="shared" si="41"/>
        <v>3423027</v>
      </c>
      <c r="CR11" s="141">
        <f t="shared" si="42"/>
        <v>1552385</v>
      </c>
      <c r="CS11" s="141">
        <f t="shared" si="43"/>
        <v>186200</v>
      </c>
      <c r="CT11" s="141">
        <f t="shared" si="44"/>
        <v>1002647</v>
      </c>
      <c r="CU11" s="141">
        <f t="shared" si="45"/>
        <v>346695</v>
      </c>
      <c r="CV11" s="141">
        <f t="shared" si="46"/>
        <v>16843</v>
      </c>
      <c r="CW11" s="141">
        <f t="shared" si="47"/>
        <v>794613</v>
      </c>
      <c r="CX11" s="141">
        <f t="shared" si="48"/>
        <v>125827</v>
      </c>
      <c r="CY11" s="141">
        <f t="shared" si="49"/>
        <v>633351</v>
      </c>
      <c r="CZ11" s="141">
        <f t="shared" si="50"/>
        <v>35435</v>
      </c>
      <c r="DA11" s="141">
        <f t="shared" si="51"/>
        <v>0</v>
      </c>
      <c r="DB11" s="141">
        <f t="shared" si="52"/>
        <v>1076029</v>
      </c>
      <c r="DC11" s="141">
        <f t="shared" si="53"/>
        <v>77825</v>
      </c>
      <c r="DD11" s="141">
        <f t="shared" si="54"/>
        <v>928478</v>
      </c>
      <c r="DE11" s="141">
        <f t="shared" si="55"/>
        <v>69726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146723</v>
      </c>
      <c r="DJ11" s="141">
        <f t="shared" si="60"/>
        <v>3699182</v>
      </c>
    </row>
    <row r="12" spans="1:114" ht="12" customHeight="1">
      <c r="A12" s="142" t="s">
        <v>92</v>
      </c>
      <c r="B12" s="140" t="s">
        <v>330</v>
      </c>
      <c r="C12" s="142" t="s">
        <v>362</v>
      </c>
      <c r="D12" s="141">
        <f t="shared" si="6"/>
        <v>3524486</v>
      </c>
      <c r="E12" s="141">
        <f t="shared" si="7"/>
        <v>511408</v>
      </c>
      <c r="F12" s="141">
        <v>0</v>
      </c>
      <c r="G12" s="141">
        <v>0</v>
      </c>
      <c r="H12" s="141">
        <v>15000</v>
      </c>
      <c r="I12" s="141">
        <v>289834</v>
      </c>
      <c r="J12" s="141"/>
      <c r="K12" s="141">
        <v>206574</v>
      </c>
      <c r="L12" s="141">
        <v>3013078</v>
      </c>
      <c r="M12" s="141">
        <f t="shared" si="8"/>
        <v>106932</v>
      </c>
      <c r="N12" s="141">
        <f t="shared" si="9"/>
        <v>15933</v>
      </c>
      <c r="O12" s="141">
        <v>0</v>
      </c>
      <c r="P12" s="141">
        <v>0</v>
      </c>
      <c r="Q12" s="141">
        <v>0</v>
      </c>
      <c r="R12" s="141">
        <v>15933</v>
      </c>
      <c r="S12" s="141"/>
      <c r="T12" s="141">
        <v>0</v>
      </c>
      <c r="U12" s="141">
        <v>90999</v>
      </c>
      <c r="V12" s="141">
        <f t="shared" si="10"/>
        <v>3631418</v>
      </c>
      <c r="W12" s="141">
        <f t="shared" si="11"/>
        <v>527341</v>
      </c>
      <c r="X12" s="141">
        <f t="shared" si="12"/>
        <v>0</v>
      </c>
      <c r="Y12" s="141">
        <f t="shared" si="13"/>
        <v>0</v>
      </c>
      <c r="Z12" s="141">
        <f t="shared" si="14"/>
        <v>15000</v>
      </c>
      <c r="AA12" s="141">
        <f t="shared" si="15"/>
        <v>305767</v>
      </c>
      <c r="AB12" s="141">
        <f t="shared" si="16"/>
        <v>0</v>
      </c>
      <c r="AC12" s="141">
        <f t="shared" si="17"/>
        <v>206574</v>
      </c>
      <c r="AD12" s="141">
        <f t="shared" si="18"/>
        <v>3104077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3524486</v>
      </c>
      <c r="AN12" s="141">
        <f t="shared" si="22"/>
        <v>1647965</v>
      </c>
      <c r="AO12" s="141">
        <v>228760</v>
      </c>
      <c r="AP12" s="141">
        <v>753829</v>
      </c>
      <c r="AQ12" s="141">
        <v>665376</v>
      </c>
      <c r="AR12" s="141">
        <v>0</v>
      </c>
      <c r="AS12" s="141">
        <f t="shared" si="23"/>
        <v>624729</v>
      </c>
      <c r="AT12" s="141">
        <v>38843</v>
      </c>
      <c r="AU12" s="141">
        <v>553814</v>
      </c>
      <c r="AV12" s="141">
        <v>32072</v>
      </c>
      <c r="AW12" s="141">
        <v>20144</v>
      </c>
      <c r="AX12" s="141">
        <f t="shared" si="24"/>
        <v>1231648</v>
      </c>
      <c r="AY12" s="141">
        <v>373903</v>
      </c>
      <c r="AZ12" s="141">
        <v>653153</v>
      </c>
      <c r="BA12" s="141">
        <v>204592</v>
      </c>
      <c r="BB12" s="141">
        <v>0</v>
      </c>
      <c r="BC12" s="141">
        <v>0</v>
      </c>
      <c r="BD12" s="141">
        <v>0</v>
      </c>
      <c r="BE12" s="141">
        <v>0</v>
      </c>
      <c r="BF12" s="141">
        <f t="shared" si="25"/>
        <v>3524486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106932</v>
      </c>
      <c r="BP12" s="141">
        <f t="shared" si="29"/>
        <v>49615</v>
      </c>
      <c r="BQ12" s="141">
        <v>10919</v>
      </c>
      <c r="BR12" s="141">
        <v>0</v>
      </c>
      <c r="BS12" s="141">
        <v>38696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24471</v>
      </c>
      <c r="BZ12" s="141">
        <f t="shared" si="31"/>
        <v>32846</v>
      </c>
      <c r="CA12" s="141">
        <v>29923</v>
      </c>
      <c r="CB12" s="141">
        <v>2923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106932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3631418</v>
      </c>
      <c r="CR12" s="141">
        <f t="shared" si="42"/>
        <v>1697580</v>
      </c>
      <c r="CS12" s="141">
        <f t="shared" si="43"/>
        <v>239679</v>
      </c>
      <c r="CT12" s="141">
        <f t="shared" si="44"/>
        <v>753829</v>
      </c>
      <c r="CU12" s="141">
        <f t="shared" si="45"/>
        <v>704072</v>
      </c>
      <c r="CV12" s="141">
        <f t="shared" si="46"/>
        <v>0</v>
      </c>
      <c r="CW12" s="141">
        <f t="shared" si="47"/>
        <v>624729</v>
      </c>
      <c r="CX12" s="141">
        <f t="shared" si="48"/>
        <v>38843</v>
      </c>
      <c r="CY12" s="141">
        <f t="shared" si="49"/>
        <v>553814</v>
      </c>
      <c r="CZ12" s="141">
        <f t="shared" si="50"/>
        <v>32072</v>
      </c>
      <c r="DA12" s="141">
        <f t="shared" si="51"/>
        <v>44615</v>
      </c>
      <c r="DB12" s="141">
        <f t="shared" si="52"/>
        <v>1264494</v>
      </c>
      <c r="DC12" s="141">
        <f t="shared" si="53"/>
        <v>403826</v>
      </c>
      <c r="DD12" s="141">
        <f t="shared" si="54"/>
        <v>656076</v>
      </c>
      <c r="DE12" s="141">
        <f t="shared" si="55"/>
        <v>204592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3631418</v>
      </c>
    </row>
    <row r="13" spans="1:114" ht="12" customHeight="1">
      <c r="A13" s="142" t="s">
        <v>92</v>
      </c>
      <c r="B13" s="140" t="s">
        <v>331</v>
      </c>
      <c r="C13" s="142" t="s">
        <v>363</v>
      </c>
      <c r="D13" s="141">
        <f t="shared" si="6"/>
        <v>6300450</v>
      </c>
      <c r="E13" s="141">
        <f t="shared" si="7"/>
        <v>1609071</v>
      </c>
      <c r="F13" s="141">
        <v>7168</v>
      </c>
      <c r="G13" s="141">
        <v>0</v>
      </c>
      <c r="H13" s="141">
        <v>0</v>
      </c>
      <c r="I13" s="141">
        <v>1128095</v>
      </c>
      <c r="J13" s="141"/>
      <c r="K13" s="141">
        <v>473808</v>
      </c>
      <c r="L13" s="141">
        <v>4691379</v>
      </c>
      <c r="M13" s="141">
        <f t="shared" si="8"/>
        <v>165849</v>
      </c>
      <c r="N13" s="141">
        <f t="shared" si="9"/>
        <v>11016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11016</v>
      </c>
      <c r="U13" s="141">
        <v>154833</v>
      </c>
      <c r="V13" s="141">
        <f t="shared" si="10"/>
        <v>6466299</v>
      </c>
      <c r="W13" s="141">
        <f t="shared" si="11"/>
        <v>1620087</v>
      </c>
      <c r="X13" s="141">
        <f t="shared" si="12"/>
        <v>7168</v>
      </c>
      <c r="Y13" s="141">
        <f t="shared" si="13"/>
        <v>0</v>
      </c>
      <c r="Z13" s="141">
        <f t="shared" si="14"/>
        <v>0</v>
      </c>
      <c r="AA13" s="141">
        <f t="shared" si="15"/>
        <v>1128095</v>
      </c>
      <c r="AB13" s="141">
        <f t="shared" si="16"/>
        <v>0</v>
      </c>
      <c r="AC13" s="141">
        <f t="shared" si="17"/>
        <v>484824</v>
      </c>
      <c r="AD13" s="141">
        <f t="shared" si="18"/>
        <v>4846212</v>
      </c>
      <c r="AE13" s="141">
        <f t="shared" si="19"/>
        <v>576358</v>
      </c>
      <c r="AF13" s="141">
        <f t="shared" si="20"/>
        <v>557674</v>
      </c>
      <c r="AG13" s="141">
        <v>0</v>
      </c>
      <c r="AH13" s="141">
        <v>427963</v>
      </c>
      <c r="AI13" s="141">
        <v>129711</v>
      </c>
      <c r="AJ13" s="141">
        <v>0</v>
      </c>
      <c r="AK13" s="141">
        <v>18684</v>
      </c>
      <c r="AL13" s="141">
        <v>0</v>
      </c>
      <c r="AM13" s="141">
        <f t="shared" si="21"/>
        <v>5685996</v>
      </c>
      <c r="AN13" s="141">
        <f t="shared" si="22"/>
        <v>2195099</v>
      </c>
      <c r="AO13" s="141">
        <v>0</v>
      </c>
      <c r="AP13" s="141">
        <v>1231530</v>
      </c>
      <c r="AQ13" s="141">
        <v>919753</v>
      </c>
      <c r="AR13" s="141">
        <v>43816</v>
      </c>
      <c r="AS13" s="141">
        <f t="shared" si="23"/>
        <v>901040</v>
      </c>
      <c r="AT13" s="141">
        <v>264142</v>
      </c>
      <c r="AU13" s="141">
        <v>586742</v>
      </c>
      <c r="AV13" s="141">
        <v>50156</v>
      </c>
      <c r="AW13" s="141">
        <v>16034</v>
      </c>
      <c r="AX13" s="141">
        <f t="shared" si="24"/>
        <v>2573823</v>
      </c>
      <c r="AY13" s="141">
        <v>977876</v>
      </c>
      <c r="AZ13" s="141">
        <v>1526910</v>
      </c>
      <c r="BA13" s="141">
        <v>67370</v>
      </c>
      <c r="BB13" s="141">
        <v>1667</v>
      </c>
      <c r="BC13" s="141">
        <v>0</v>
      </c>
      <c r="BD13" s="141">
        <v>0</v>
      </c>
      <c r="BE13" s="141">
        <v>38096</v>
      </c>
      <c r="BF13" s="141">
        <f t="shared" si="25"/>
        <v>6300450</v>
      </c>
      <c r="BG13" s="141">
        <f t="shared" si="26"/>
        <v>14595</v>
      </c>
      <c r="BH13" s="141">
        <f t="shared" si="27"/>
        <v>14595</v>
      </c>
      <c r="BI13" s="141">
        <v>0</v>
      </c>
      <c r="BJ13" s="141">
        <v>14595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140238</v>
      </c>
      <c r="BP13" s="141">
        <f t="shared" si="29"/>
        <v>59873</v>
      </c>
      <c r="BQ13" s="141">
        <v>0</v>
      </c>
      <c r="BR13" s="141">
        <v>4405</v>
      </c>
      <c r="BS13" s="141">
        <v>55468</v>
      </c>
      <c r="BT13" s="141">
        <v>0</v>
      </c>
      <c r="BU13" s="141">
        <f t="shared" si="30"/>
        <v>63820</v>
      </c>
      <c r="BV13" s="141">
        <v>42226</v>
      </c>
      <c r="BW13" s="141">
        <v>21594</v>
      </c>
      <c r="BX13" s="141">
        <v>0</v>
      </c>
      <c r="BY13" s="141">
        <v>0</v>
      </c>
      <c r="BZ13" s="141">
        <f t="shared" si="31"/>
        <v>16545</v>
      </c>
      <c r="CA13" s="141">
        <v>840</v>
      </c>
      <c r="CB13" s="141">
        <v>15705</v>
      </c>
      <c r="CC13" s="141">
        <v>0</v>
      </c>
      <c r="CD13" s="141">
        <v>0</v>
      </c>
      <c r="CE13" s="141">
        <v>0</v>
      </c>
      <c r="CF13" s="141">
        <v>0</v>
      </c>
      <c r="CG13" s="141">
        <v>11016</v>
      </c>
      <c r="CH13" s="141">
        <f t="shared" si="32"/>
        <v>165849</v>
      </c>
      <c r="CI13" s="141">
        <f t="shared" si="33"/>
        <v>590953</v>
      </c>
      <c r="CJ13" s="141">
        <f t="shared" si="34"/>
        <v>572269</v>
      </c>
      <c r="CK13" s="141">
        <f t="shared" si="35"/>
        <v>0</v>
      </c>
      <c r="CL13" s="141">
        <f t="shared" si="36"/>
        <v>442558</v>
      </c>
      <c r="CM13" s="141">
        <f t="shared" si="37"/>
        <v>129711</v>
      </c>
      <c r="CN13" s="141">
        <f t="shared" si="38"/>
        <v>0</v>
      </c>
      <c r="CO13" s="141">
        <f t="shared" si="39"/>
        <v>18684</v>
      </c>
      <c r="CP13" s="141">
        <f t="shared" si="40"/>
        <v>0</v>
      </c>
      <c r="CQ13" s="141">
        <f t="shared" si="41"/>
        <v>5826234</v>
      </c>
      <c r="CR13" s="141">
        <f t="shared" si="42"/>
        <v>2254972</v>
      </c>
      <c r="CS13" s="141">
        <f t="shared" si="43"/>
        <v>0</v>
      </c>
      <c r="CT13" s="141">
        <f t="shared" si="44"/>
        <v>1235935</v>
      </c>
      <c r="CU13" s="141">
        <f t="shared" si="45"/>
        <v>975221</v>
      </c>
      <c r="CV13" s="141">
        <f t="shared" si="46"/>
        <v>43816</v>
      </c>
      <c r="CW13" s="141">
        <f t="shared" si="47"/>
        <v>964860</v>
      </c>
      <c r="CX13" s="141">
        <f t="shared" si="48"/>
        <v>306368</v>
      </c>
      <c r="CY13" s="141">
        <f t="shared" si="49"/>
        <v>608336</v>
      </c>
      <c r="CZ13" s="141">
        <f t="shared" si="50"/>
        <v>50156</v>
      </c>
      <c r="DA13" s="141">
        <f t="shared" si="51"/>
        <v>16034</v>
      </c>
      <c r="DB13" s="141">
        <f t="shared" si="52"/>
        <v>2590368</v>
      </c>
      <c r="DC13" s="141">
        <f t="shared" si="53"/>
        <v>978716</v>
      </c>
      <c r="DD13" s="141">
        <f t="shared" si="54"/>
        <v>1542615</v>
      </c>
      <c r="DE13" s="141">
        <f t="shared" si="55"/>
        <v>67370</v>
      </c>
      <c r="DF13" s="141">
        <f t="shared" si="56"/>
        <v>1667</v>
      </c>
      <c r="DG13" s="141">
        <f t="shared" si="57"/>
        <v>0</v>
      </c>
      <c r="DH13" s="141">
        <f t="shared" si="58"/>
        <v>0</v>
      </c>
      <c r="DI13" s="141">
        <f t="shared" si="59"/>
        <v>49112</v>
      </c>
      <c r="DJ13" s="141">
        <f t="shared" si="60"/>
        <v>6466299</v>
      </c>
    </row>
    <row r="14" spans="1:114" ht="12" customHeight="1">
      <c r="A14" s="142" t="s">
        <v>92</v>
      </c>
      <c r="B14" s="140" t="s">
        <v>332</v>
      </c>
      <c r="C14" s="142" t="s">
        <v>364</v>
      </c>
      <c r="D14" s="141">
        <f t="shared" si="6"/>
        <v>2424991</v>
      </c>
      <c r="E14" s="141">
        <f t="shared" si="7"/>
        <v>510586</v>
      </c>
      <c r="F14" s="141">
        <v>0</v>
      </c>
      <c r="G14" s="141">
        <v>0</v>
      </c>
      <c r="H14" s="141">
        <v>0</v>
      </c>
      <c r="I14" s="141">
        <v>374696</v>
      </c>
      <c r="J14" s="141"/>
      <c r="K14" s="141">
        <v>135890</v>
      </c>
      <c r="L14" s="141">
        <v>1914405</v>
      </c>
      <c r="M14" s="141">
        <f t="shared" si="8"/>
        <v>599588</v>
      </c>
      <c r="N14" s="141">
        <f t="shared" si="9"/>
        <v>285878</v>
      </c>
      <c r="O14" s="141">
        <v>0</v>
      </c>
      <c r="P14" s="141">
        <v>0</v>
      </c>
      <c r="Q14" s="141">
        <v>0</v>
      </c>
      <c r="R14" s="141">
        <v>285878</v>
      </c>
      <c r="S14" s="141"/>
      <c r="T14" s="141">
        <v>0</v>
      </c>
      <c r="U14" s="141">
        <v>313710</v>
      </c>
      <c r="V14" s="141">
        <f t="shared" si="10"/>
        <v>3024579</v>
      </c>
      <c r="W14" s="141">
        <f t="shared" si="11"/>
        <v>796464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660574</v>
      </c>
      <c r="AB14" s="141">
        <f t="shared" si="16"/>
        <v>0</v>
      </c>
      <c r="AC14" s="141">
        <f t="shared" si="17"/>
        <v>135890</v>
      </c>
      <c r="AD14" s="141">
        <f t="shared" si="18"/>
        <v>2228115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2342852</v>
      </c>
      <c r="AN14" s="141">
        <f t="shared" si="22"/>
        <v>678400</v>
      </c>
      <c r="AO14" s="141">
        <v>161818</v>
      </c>
      <c r="AP14" s="141">
        <v>179776</v>
      </c>
      <c r="AQ14" s="141">
        <v>320150</v>
      </c>
      <c r="AR14" s="141">
        <v>16656</v>
      </c>
      <c r="AS14" s="141">
        <f t="shared" si="23"/>
        <v>465426</v>
      </c>
      <c r="AT14" s="141">
        <v>21834</v>
      </c>
      <c r="AU14" s="141">
        <v>434613</v>
      </c>
      <c r="AV14" s="141">
        <v>8979</v>
      </c>
      <c r="AW14" s="141">
        <v>1869</v>
      </c>
      <c r="AX14" s="141">
        <f t="shared" si="24"/>
        <v>1184725</v>
      </c>
      <c r="AY14" s="141">
        <v>607801</v>
      </c>
      <c r="AZ14" s="141">
        <v>401072</v>
      </c>
      <c r="BA14" s="141">
        <v>175852</v>
      </c>
      <c r="BB14" s="141">
        <v>0</v>
      </c>
      <c r="BC14" s="141">
        <v>0</v>
      </c>
      <c r="BD14" s="141">
        <v>12432</v>
      </c>
      <c r="BE14" s="141">
        <v>82139</v>
      </c>
      <c r="BF14" s="141">
        <f t="shared" si="25"/>
        <v>2424991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599588</v>
      </c>
      <c r="BP14" s="141">
        <f t="shared" si="29"/>
        <v>16933</v>
      </c>
      <c r="BQ14" s="141">
        <v>8364</v>
      </c>
      <c r="BR14" s="141">
        <v>0</v>
      </c>
      <c r="BS14" s="141">
        <v>8569</v>
      </c>
      <c r="BT14" s="141">
        <v>0</v>
      </c>
      <c r="BU14" s="141">
        <f t="shared" si="30"/>
        <v>195587</v>
      </c>
      <c r="BV14" s="141">
        <v>0</v>
      </c>
      <c r="BW14" s="141">
        <v>195587</v>
      </c>
      <c r="BX14" s="141">
        <v>0</v>
      </c>
      <c r="BY14" s="141">
        <v>0</v>
      </c>
      <c r="BZ14" s="141">
        <f t="shared" si="31"/>
        <v>387068</v>
      </c>
      <c r="CA14" s="141">
        <v>369645</v>
      </c>
      <c r="CB14" s="141">
        <v>17423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f t="shared" si="32"/>
        <v>599588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2942440</v>
      </c>
      <c r="CR14" s="141">
        <f t="shared" si="42"/>
        <v>695333</v>
      </c>
      <c r="CS14" s="141">
        <f t="shared" si="43"/>
        <v>170182</v>
      </c>
      <c r="CT14" s="141">
        <f t="shared" si="44"/>
        <v>179776</v>
      </c>
      <c r="CU14" s="141">
        <f t="shared" si="45"/>
        <v>328719</v>
      </c>
      <c r="CV14" s="141">
        <f t="shared" si="46"/>
        <v>16656</v>
      </c>
      <c r="CW14" s="141">
        <f t="shared" si="47"/>
        <v>661013</v>
      </c>
      <c r="CX14" s="141">
        <f t="shared" si="48"/>
        <v>21834</v>
      </c>
      <c r="CY14" s="141">
        <f t="shared" si="49"/>
        <v>630200</v>
      </c>
      <c r="CZ14" s="141">
        <f t="shared" si="50"/>
        <v>8979</v>
      </c>
      <c r="DA14" s="141">
        <f t="shared" si="51"/>
        <v>1869</v>
      </c>
      <c r="DB14" s="141">
        <f t="shared" si="52"/>
        <v>1571793</v>
      </c>
      <c r="DC14" s="141">
        <f t="shared" si="53"/>
        <v>977446</v>
      </c>
      <c r="DD14" s="141">
        <f t="shared" si="54"/>
        <v>418495</v>
      </c>
      <c r="DE14" s="141">
        <f t="shared" si="55"/>
        <v>175852</v>
      </c>
      <c r="DF14" s="141">
        <f t="shared" si="56"/>
        <v>0</v>
      </c>
      <c r="DG14" s="141">
        <f t="shared" si="57"/>
        <v>0</v>
      </c>
      <c r="DH14" s="141">
        <f t="shared" si="58"/>
        <v>12432</v>
      </c>
      <c r="DI14" s="141">
        <f t="shared" si="59"/>
        <v>82139</v>
      </c>
      <c r="DJ14" s="141">
        <f t="shared" si="60"/>
        <v>3024579</v>
      </c>
    </row>
    <row r="15" spans="1:114" ht="12" customHeight="1">
      <c r="A15" s="142" t="s">
        <v>92</v>
      </c>
      <c r="B15" s="140" t="s">
        <v>333</v>
      </c>
      <c r="C15" s="142" t="s">
        <v>365</v>
      </c>
      <c r="D15" s="141">
        <f t="shared" si="6"/>
        <v>2878359</v>
      </c>
      <c r="E15" s="141">
        <f t="shared" si="7"/>
        <v>858606</v>
      </c>
      <c r="F15" s="141">
        <v>0</v>
      </c>
      <c r="G15" s="141">
        <v>546</v>
      </c>
      <c r="H15" s="141">
        <v>0</v>
      </c>
      <c r="I15" s="141">
        <v>308020</v>
      </c>
      <c r="J15" s="141"/>
      <c r="K15" s="141">
        <v>550040</v>
      </c>
      <c r="L15" s="141">
        <v>2019753</v>
      </c>
      <c r="M15" s="141">
        <f t="shared" si="8"/>
        <v>241835</v>
      </c>
      <c r="N15" s="141">
        <f t="shared" si="9"/>
        <v>37183</v>
      </c>
      <c r="O15" s="141">
        <v>0</v>
      </c>
      <c r="P15" s="141">
        <v>0</v>
      </c>
      <c r="Q15" s="141">
        <v>0</v>
      </c>
      <c r="R15" s="141">
        <v>37183</v>
      </c>
      <c r="S15" s="141"/>
      <c r="T15" s="141">
        <v>0</v>
      </c>
      <c r="U15" s="141">
        <v>204652</v>
      </c>
      <c r="V15" s="141">
        <f t="shared" si="10"/>
        <v>3120194</v>
      </c>
      <c r="W15" s="141">
        <f t="shared" si="11"/>
        <v>895789</v>
      </c>
      <c r="X15" s="141">
        <f t="shared" si="12"/>
        <v>0</v>
      </c>
      <c r="Y15" s="141">
        <f t="shared" si="13"/>
        <v>546</v>
      </c>
      <c r="Z15" s="141">
        <f t="shared" si="14"/>
        <v>0</v>
      </c>
      <c r="AA15" s="141">
        <f t="shared" si="15"/>
        <v>345203</v>
      </c>
      <c r="AB15" s="141">
        <f t="shared" si="16"/>
        <v>0</v>
      </c>
      <c r="AC15" s="141">
        <f t="shared" si="17"/>
        <v>550040</v>
      </c>
      <c r="AD15" s="141">
        <f t="shared" si="18"/>
        <v>2224405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2874180</v>
      </c>
      <c r="AN15" s="141">
        <f t="shared" si="22"/>
        <v>1458642</v>
      </c>
      <c r="AO15" s="141">
        <v>243107</v>
      </c>
      <c r="AP15" s="141">
        <v>1026452</v>
      </c>
      <c r="AQ15" s="141">
        <v>162071</v>
      </c>
      <c r="AR15" s="141">
        <v>27012</v>
      </c>
      <c r="AS15" s="141">
        <f t="shared" si="23"/>
        <v>547031</v>
      </c>
      <c r="AT15" s="141">
        <v>90063</v>
      </c>
      <c r="AU15" s="141">
        <v>385402</v>
      </c>
      <c r="AV15" s="141">
        <v>71566</v>
      </c>
      <c r="AW15" s="141">
        <v>25766</v>
      </c>
      <c r="AX15" s="141">
        <f t="shared" si="24"/>
        <v>842741</v>
      </c>
      <c r="AY15" s="141">
        <v>237388</v>
      </c>
      <c r="AZ15" s="141">
        <v>486538</v>
      </c>
      <c r="BA15" s="141">
        <v>118815</v>
      </c>
      <c r="BB15" s="141">
        <v>0</v>
      </c>
      <c r="BC15" s="141">
        <v>0</v>
      </c>
      <c r="BD15" s="141">
        <v>0</v>
      </c>
      <c r="BE15" s="141">
        <v>4179</v>
      </c>
      <c r="BF15" s="141">
        <f t="shared" si="25"/>
        <v>2878359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241835</v>
      </c>
      <c r="BP15" s="141">
        <f t="shared" si="29"/>
        <v>18008</v>
      </c>
      <c r="BQ15" s="141">
        <v>18008</v>
      </c>
      <c r="BR15" s="141">
        <v>0</v>
      </c>
      <c r="BS15" s="141">
        <v>0</v>
      </c>
      <c r="BT15" s="141">
        <v>0</v>
      </c>
      <c r="BU15" s="141">
        <f t="shared" si="30"/>
        <v>83145</v>
      </c>
      <c r="BV15" s="141">
        <v>4258</v>
      </c>
      <c r="BW15" s="141">
        <v>69252</v>
      </c>
      <c r="BX15" s="141">
        <v>9635</v>
      </c>
      <c r="BY15" s="141">
        <v>0</v>
      </c>
      <c r="BZ15" s="141">
        <f t="shared" si="31"/>
        <v>140682</v>
      </c>
      <c r="CA15" s="141">
        <v>140682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f t="shared" si="32"/>
        <v>241835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3116015</v>
      </c>
      <c r="CR15" s="141">
        <f t="shared" si="42"/>
        <v>1476650</v>
      </c>
      <c r="CS15" s="141">
        <f t="shared" si="43"/>
        <v>261115</v>
      </c>
      <c r="CT15" s="141">
        <f t="shared" si="44"/>
        <v>1026452</v>
      </c>
      <c r="CU15" s="141">
        <f t="shared" si="45"/>
        <v>162071</v>
      </c>
      <c r="CV15" s="141">
        <f t="shared" si="46"/>
        <v>27012</v>
      </c>
      <c r="CW15" s="141">
        <f t="shared" si="47"/>
        <v>630176</v>
      </c>
      <c r="CX15" s="141">
        <f t="shared" si="48"/>
        <v>94321</v>
      </c>
      <c r="CY15" s="141">
        <f t="shared" si="49"/>
        <v>454654</v>
      </c>
      <c r="CZ15" s="141">
        <f t="shared" si="50"/>
        <v>81201</v>
      </c>
      <c r="DA15" s="141">
        <f t="shared" si="51"/>
        <v>25766</v>
      </c>
      <c r="DB15" s="141">
        <f t="shared" si="52"/>
        <v>983423</v>
      </c>
      <c r="DC15" s="141">
        <f t="shared" si="53"/>
        <v>378070</v>
      </c>
      <c r="DD15" s="141">
        <f t="shared" si="54"/>
        <v>486538</v>
      </c>
      <c r="DE15" s="141">
        <f t="shared" si="55"/>
        <v>118815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4179</v>
      </c>
      <c r="DJ15" s="141">
        <f t="shared" si="60"/>
        <v>3120194</v>
      </c>
    </row>
    <row r="16" spans="1:114" ht="12" customHeight="1">
      <c r="A16" s="142" t="s">
        <v>92</v>
      </c>
      <c r="B16" s="140" t="s">
        <v>334</v>
      </c>
      <c r="C16" s="142" t="s">
        <v>366</v>
      </c>
      <c r="D16" s="141">
        <f t="shared" si="6"/>
        <v>888120</v>
      </c>
      <c r="E16" s="141">
        <f t="shared" si="7"/>
        <v>95991</v>
      </c>
      <c r="F16" s="141">
        <v>12607</v>
      </c>
      <c r="G16" s="141">
        <v>0</v>
      </c>
      <c r="H16" s="141">
        <v>18600</v>
      </c>
      <c r="I16" s="141">
        <v>31303</v>
      </c>
      <c r="J16" s="141"/>
      <c r="K16" s="141">
        <v>33481</v>
      </c>
      <c r="L16" s="141">
        <v>792129</v>
      </c>
      <c r="M16" s="141">
        <f t="shared" si="8"/>
        <v>45395</v>
      </c>
      <c r="N16" s="141">
        <f t="shared" si="9"/>
        <v>889</v>
      </c>
      <c r="O16" s="141">
        <v>0</v>
      </c>
      <c r="P16" s="141">
        <v>0</v>
      </c>
      <c r="Q16" s="141">
        <v>0</v>
      </c>
      <c r="R16" s="141">
        <v>889</v>
      </c>
      <c r="S16" s="141"/>
      <c r="T16" s="141">
        <v>0</v>
      </c>
      <c r="U16" s="141">
        <v>44506</v>
      </c>
      <c r="V16" s="141">
        <f t="shared" si="10"/>
        <v>933515</v>
      </c>
      <c r="W16" s="141">
        <f t="shared" si="11"/>
        <v>96880</v>
      </c>
      <c r="X16" s="141">
        <f t="shared" si="12"/>
        <v>12607</v>
      </c>
      <c r="Y16" s="141">
        <f t="shared" si="13"/>
        <v>0</v>
      </c>
      <c r="Z16" s="141">
        <f t="shared" si="14"/>
        <v>18600</v>
      </c>
      <c r="AA16" s="141">
        <f t="shared" si="15"/>
        <v>32192</v>
      </c>
      <c r="AB16" s="141">
        <f t="shared" si="16"/>
        <v>0</v>
      </c>
      <c r="AC16" s="141">
        <f t="shared" si="17"/>
        <v>33481</v>
      </c>
      <c r="AD16" s="141">
        <f t="shared" si="18"/>
        <v>836635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875078</v>
      </c>
      <c r="AN16" s="141">
        <f t="shared" si="22"/>
        <v>598725</v>
      </c>
      <c r="AO16" s="141">
        <v>73819</v>
      </c>
      <c r="AP16" s="141">
        <v>311187</v>
      </c>
      <c r="AQ16" s="141">
        <v>211177</v>
      </c>
      <c r="AR16" s="141">
        <v>2542</v>
      </c>
      <c r="AS16" s="141">
        <f t="shared" si="23"/>
        <v>185921</v>
      </c>
      <c r="AT16" s="141">
        <v>16793</v>
      </c>
      <c r="AU16" s="141">
        <v>167785</v>
      </c>
      <c r="AV16" s="141">
        <v>1343</v>
      </c>
      <c r="AW16" s="141">
        <v>38386</v>
      </c>
      <c r="AX16" s="141">
        <f t="shared" si="24"/>
        <v>52046</v>
      </c>
      <c r="AY16" s="141">
        <v>0</v>
      </c>
      <c r="AZ16" s="141">
        <v>43176</v>
      </c>
      <c r="BA16" s="141">
        <v>8870</v>
      </c>
      <c r="BB16" s="141">
        <v>0</v>
      </c>
      <c r="BC16" s="141">
        <v>0</v>
      </c>
      <c r="BD16" s="141">
        <v>0</v>
      </c>
      <c r="BE16" s="141">
        <v>13042</v>
      </c>
      <c r="BF16" s="141">
        <f t="shared" si="25"/>
        <v>888120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45395</v>
      </c>
      <c r="BP16" s="141">
        <f t="shared" si="29"/>
        <v>15048</v>
      </c>
      <c r="BQ16" s="141">
        <v>0</v>
      </c>
      <c r="BR16" s="141">
        <v>8819</v>
      </c>
      <c r="BS16" s="141">
        <v>6229</v>
      </c>
      <c r="BT16" s="141">
        <v>0</v>
      </c>
      <c r="BU16" s="141">
        <f t="shared" si="30"/>
        <v>28671</v>
      </c>
      <c r="BV16" s="141">
        <v>1679</v>
      </c>
      <c r="BW16" s="141">
        <v>26992</v>
      </c>
      <c r="BX16" s="141">
        <v>0</v>
      </c>
      <c r="BY16" s="141">
        <v>0</v>
      </c>
      <c r="BZ16" s="141">
        <f t="shared" si="31"/>
        <v>1676</v>
      </c>
      <c r="CA16" s="141">
        <v>0</v>
      </c>
      <c r="CB16" s="141">
        <v>1676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45395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920473</v>
      </c>
      <c r="CR16" s="141">
        <f t="shared" si="42"/>
        <v>613773</v>
      </c>
      <c r="CS16" s="141">
        <f t="shared" si="43"/>
        <v>73819</v>
      </c>
      <c r="CT16" s="141">
        <f t="shared" si="44"/>
        <v>320006</v>
      </c>
      <c r="CU16" s="141">
        <f t="shared" si="45"/>
        <v>217406</v>
      </c>
      <c r="CV16" s="141">
        <f t="shared" si="46"/>
        <v>2542</v>
      </c>
      <c r="CW16" s="141">
        <f t="shared" si="47"/>
        <v>214592</v>
      </c>
      <c r="CX16" s="141">
        <f t="shared" si="48"/>
        <v>18472</v>
      </c>
      <c r="CY16" s="141">
        <f t="shared" si="49"/>
        <v>194777</v>
      </c>
      <c r="CZ16" s="141">
        <f t="shared" si="50"/>
        <v>1343</v>
      </c>
      <c r="DA16" s="141">
        <f t="shared" si="51"/>
        <v>38386</v>
      </c>
      <c r="DB16" s="141">
        <f t="shared" si="52"/>
        <v>53722</v>
      </c>
      <c r="DC16" s="141">
        <f t="shared" si="53"/>
        <v>0</v>
      </c>
      <c r="DD16" s="141">
        <f t="shared" si="54"/>
        <v>44852</v>
      </c>
      <c r="DE16" s="141">
        <f t="shared" si="55"/>
        <v>8870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13042</v>
      </c>
      <c r="DJ16" s="141">
        <f t="shared" si="60"/>
        <v>933515</v>
      </c>
    </row>
    <row r="17" spans="1:114" ht="12" customHeight="1">
      <c r="A17" s="142" t="s">
        <v>92</v>
      </c>
      <c r="B17" s="140" t="s">
        <v>335</v>
      </c>
      <c r="C17" s="142" t="s">
        <v>367</v>
      </c>
      <c r="D17" s="141">
        <f t="shared" si="6"/>
        <v>15623100</v>
      </c>
      <c r="E17" s="141">
        <f t="shared" si="7"/>
        <v>9632186</v>
      </c>
      <c r="F17" s="141">
        <v>2352817</v>
      </c>
      <c r="G17" s="141">
        <v>0</v>
      </c>
      <c r="H17" s="141">
        <v>5143100</v>
      </c>
      <c r="I17" s="141">
        <v>1222241</v>
      </c>
      <c r="J17" s="141"/>
      <c r="K17" s="141">
        <v>914028</v>
      </c>
      <c r="L17" s="141">
        <v>5990914</v>
      </c>
      <c r="M17" s="141">
        <f t="shared" si="8"/>
        <v>925322</v>
      </c>
      <c r="N17" s="141">
        <f t="shared" si="9"/>
        <v>58038</v>
      </c>
      <c r="O17" s="141">
        <v>0</v>
      </c>
      <c r="P17" s="141">
        <v>0</v>
      </c>
      <c r="Q17" s="141">
        <v>0</v>
      </c>
      <c r="R17" s="141">
        <v>57866</v>
      </c>
      <c r="S17" s="141"/>
      <c r="T17" s="141">
        <v>172</v>
      </c>
      <c r="U17" s="141">
        <v>867284</v>
      </c>
      <c r="V17" s="141">
        <f t="shared" si="10"/>
        <v>16548422</v>
      </c>
      <c r="W17" s="141">
        <f t="shared" si="11"/>
        <v>9690224</v>
      </c>
      <c r="X17" s="141">
        <f t="shared" si="12"/>
        <v>2352817</v>
      </c>
      <c r="Y17" s="141">
        <f t="shared" si="13"/>
        <v>0</v>
      </c>
      <c r="Z17" s="141">
        <f t="shared" si="14"/>
        <v>5143100</v>
      </c>
      <c r="AA17" s="141">
        <f t="shared" si="15"/>
        <v>1280107</v>
      </c>
      <c r="AB17" s="141">
        <f t="shared" si="16"/>
        <v>0</v>
      </c>
      <c r="AC17" s="141">
        <f t="shared" si="17"/>
        <v>914200</v>
      </c>
      <c r="AD17" s="141">
        <f t="shared" si="18"/>
        <v>6858198</v>
      </c>
      <c r="AE17" s="141">
        <f t="shared" si="19"/>
        <v>7827455</v>
      </c>
      <c r="AF17" s="141">
        <f t="shared" si="20"/>
        <v>7816089</v>
      </c>
      <c r="AG17" s="141">
        <v>0</v>
      </c>
      <c r="AH17" s="141">
        <v>7755578</v>
      </c>
      <c r="AI17" s="141">
        <v>60511</v>
      </c>
      <c r="AJ17" s="141">
        <v>0</v>
      </c>
      <c r="AK17" s="141">
        <v>11366</v>
      </c>
      <c r="AL17" s="141">
        <v>0</v>
      </c>
      <c r="AM17" s="141">
        <f t="shared" si="21"/>
        <v>6995840</v>
      </c>
      <c r="AN17" s="141">
        <f t="shared" si="22"/>
        <v>3654636</v>
      </c>
      <c r="AO17" s="141">
        <v>1298396</v>
      </c>
      <c r="AP17" s="141">
        <v>1764206</v>
      </c>
      <c r="AQ17" s="141">
        <v>544289</v>
      </c>
      <c r="AR17" s="141">
        <v>47745</v>
      </c>
      <c r="AS17" s="141">
        <f t="shared" si="23"/>
        <v>2618679</v>
      </c>
      <c r="AT17" s="141">
        <v>183510</v>
      </c>
      <c r="AU17" s="141">
        <v>2339383</v>
      </c>
      <c r="AV17" s="141">
        <v>95786</v>
      </c>
      <c r="AW17" s="141">
        <v>97177</v>
      </c>
      <c r="AX17" s="141">
        <f t="shared" si="24"/>
        <v>622627</v>
      </c>
      <c r="AY17" s="141">
        <v>589773</v>
      </c>
      <c r="AZ17" s="141">
        <v>32854</v>
      </c>
      <c r="BA17" s="141">
        <v>0</v>
      </c>
      <c r="BB17" s="141">
        <v>0</v>
      </c>
      <c r="BC17" s="141">
        <v>0</v>
      </c>
      <c r="BD17" s="141">
        <v>2721</v>
      </c>
      <c r="BE17" s="141">
        <v>799805</v>
      </c>
      <c r="BF17" s="141">
        <f t="shared" si="25"/>
        <v>15623100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729748</v>
      </c>
      <c r="BP17" s="141">
        <f t="shared" si="29"/>
        <v>469035</v>
      </c>
      <c r="BQ17" s="141">
        <v>124438</v>
      </c>
      <c r="BR17" s="141">
        <v>168782</v>
      </c>
      <c r="BS17" s="141">
        <v>175815</v>
      </c>
      <c r="BT17" s="141">
        <v>0</v>
      </c>
      <c r="BU17" s="141">
        <f t="shared" si="30"/>
        <v>226447</v>
      </c>
      <c r="BV17" s="141">
        <v>21133</v>
      </c>
      <c r="BW17" s="141">
        <v>205314</v>
      </c>
      <c r="BX17" s="141">
        <v>0</v>
      </c>
      <c r="BY17" s="141">
        <v>0</v>
      </c>
      <c r="BZ17" s="141">
        <f t="shared" si="31"/>
        <v>34266</v>
      </c>
      <c r="CA17" s="141">
        <v>34266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195574</v>
      </c>
      <c r="CH17" s="141">
        <f t="shared" si="32"/>
        <v>925322</v>
      </c>
      <c r="CI17" s="141">
        <f t="shared" si="33"/>
        <v>7827455</v>
      </c>
      <c r="CJ17" s="141">
        <f t="shared" si="34"/>
        <v>7816089</v>
      </c>
      <c r="CK17" s="141">
        <f t="shared" si="35"/>
        <v>0</v>
      </c>
      <c r="CL17" s="141">
        <f t="shared" si="36"/>
        <v>7755578</v>
      </c>
      <c r="CM17" s="141">
        <f t="shared" si="37"/>
        <v>60511</v>
      </c>
      <c r="CN17" s="141">
        <f t="shared" si="38"/>
        <v>0</v>
      </c>
      <c r="CO17" s="141">
        <f t="shared" si="39"/>
        <v>11366</v>
      </c>
      <c r="CP17" s="141">
        <f t="shared" si="40"/>
        <v>0</v>
      </c>
      <c r="CQ17" s="141">
        <f t="shared" si="41"/>
        <v>7725588</v>
      </c>
      <c r="CR17" s="141">
        <f t="shared" si="42"/>
        <v>4123671</v>
      </c>
      <c r="CS17" s="141">
        <f t="shared" si="43"/>
        <v>1422834</v>
      </c>
      <c r="CT17" s="141">
        <f t="shared" si="44"/>
        <v>1932988</v>
      </c>
      <c r="CU17" s="141">
        <f t="shared" si="45"/>
        <v>720104</v>
      </c>
      <c r="CV17" s="141">
        <f t="shared" si="46"/>
        <v>47745</v>
      </c>
      <c r="CW17" s="141">
        <f t="shared" si="47"/>
        <v>2845126</v>
      </c>
      <c r="CX17" s="141">
        <f t="shared" si="48"/>
        <v>204643</v>
      </c>
      <c r="CY17" s="141">
        <f t="shared" si="49"/>
        <v>2544697</v>
      </c>
      <c r="CZ17" s="141">
        <f t="shared" si="50"/>
        <v>95786</v>
      </c>
      <c r="DA17" s="141">
        <f t="shared" si="51"/>
        <v>97177</v>
      </c>
      <c r="DB17" s="141">
        <f t="shared" si="52"/>
        <v>656893</v>
      </c>
      <c r="DC17" s="141">
        <f t="shared" si="53"/>
        <v>624039</v>
      </c>
      <c r="DD17" s="141">
        <f t="shared" si="54"/>
        <v>32854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2721</v>
      </c>
      <c r="DI17" s="141">
        <f t="shared" si="59"/>
        <v>995379</v>
      </c>
      <c r="DJ17" s="141">
        <f t="shared" si="60"/>
        <v>16548422</v>
      </c>
    </row>
    <row r="18" spans="1:114" ht="12" customHeight="1">
      <c r="A18" s="142" t="s">
        <v>92</v>
      </c>
      <c r="B18" s="140" t="s">
        <v>336</v>
      </c>
      <c r="C18" s="142" t="s">
        <v>368</v>
      </c>
      <c r="D18" s="141">
        <f t="shared" si="6"/>
        <v>895387</v>
      </c>
      <c r="E18" s="141">
        <f t="shared" si="7"/>
        <v>75450</v>
      </c>
      <c r="F18" s="141">
        <v>0</v>
      </c>
      <c r="G18" s="141">
        <v>0</v>
      </c>
      <c r="H18" s="141">
        <v>15000</v>
      </c>
      <c r="I18" s="141">
        <v>59577</v>
      </c>
      <c r="J18" s="141"/>
      <c r="K18" s="141">
        <v>873</v>
      </c>
      <c r="L18" s="141">
        <v>819937</v>
      </c>
      <c r="M18" s="141">
        <f t="shared" si="8"/>
        <v>198556</v>
      </c>
      <c r="N18" s="141">
        <f t="shared" si="9"/>
        <v>18529</v>
      </c>
      <c r="O18" s="141">
        <v>0</v>
      </c>
      <c r="P18" s="141">
        <v>0</v>
      </c>
      <c r="Q18" s="141">
        <v>0</v>
      </c>
      <c r="R18" s="141">
        <v>18447</v>
      </c>
      <c r="S18" s="141"/>
      <c r="T18" s="141">
        <v>82</v>
      </c>
      <c r="U18" s="141">
        <v>180027</v>
      </c>
      <c r="V18" s="141">
        <f t="shared" si="10"/>
        <v>1093943</v>
      </c>
      <c r="W18" s="141">
        <f t="shared" si="11"/>
        <v>93979</v>
      </c>
      <c r="X18" s="141">
        <f t="shared" si="12"/>
        <v>0</v>
      </c>
      <c r="Y18" s="141">
        <f t="shared" si="13"/>
        <v>0</v>
      </c>
      <c r="Z18" s="141">
        <f t="shared" si="14"/>
        <v>15000</v>
      </c>
      <c r="AA18" s="141">
        <f t="shared" si="15"/>
        <v>78024</v>
      </c>
      <c r="AB18" s="141">
        <f t="shared" si="16"/>
        <v>0</v>
      </c>
      <c r="AC18" s="141">
        <f t="shared" si="17"/>
        <v>955</v>
      </c>
      <c r="AD18" s="141">
        <f t="shared" si="18"/>
        <v>999964</v>
      </c>
      <c r="AE18" s="141">
        <f t="shared" si="19"/>
        <v>13496</v>
      </c>
      <c r="AF18" s="141">
        <f t="shared" si="20"/>
        <v>9016</v>
      </c>
      <c r="AG18" s="141">
        <v>0</v>
      </c>
      <c r="AH18" s="141">
        <v>9016</v>
      </c>
      <c r="AI18" s="141">
        <v>0</v>
      </c>
      <c r="AJ18" s="141">
        <v>0</v>
      </c>
      <c r="AK18" s="141">
        <v>4480</v>
      </c>
      <c r="AL18" s="141">
        <v>0</v>
      </c>
      <c r="AM18" s="141">
        <f t="shared" si="21"/>
        <v>831524</v>
      </c>
      <c r="AN18" s="141">
        <f t="shared" si="22"/>
        <v>334712</v>
      </c>
      <c r="AO18" s="141">
        <v>45971</v>
      </c>
      <c r="AP18" s="141">
        <v>168642</v>
      </c>
      <c r="AQ18" s="141">
        <v>99313</v>
      </c>
      <c r="AR18" s="141">
        <v>20786</v>
      </c>
      <c r="AS18" s="141">
        <f t="shared" si="23"/>
        <v>237027</v>
      </c>
      <c r="AT18" s="141">
        <v>42086</v>
      </c>
      <c r="AU18" s="141">
        <v>175554</v>
      </c>
      <c r="AV18" s="141">
        <v>19387</v>
      </c>
      <c r="AW18" s="141">
        <v>16065</v>
      </c>
      <c r="AX18" s="141">
        <f t="shared" si="24"/>
        <v>243720</v>
      </c>
      <c r="AY18" s="141">
        <v>13067</v>
      </c>
      <c r="AZ18" s="141">
        <v>144292</v>
      </c>
      <c r="BA18" s="141">
        <v>86361</v>
      </c>
      <c r="BB18" s="141">
        <v>0</v>
      </c>
      <c r="BC18" s="141">
        <v>0</v>
      </c>
      <c r="BD18" s="141">
        <v>0</v>
      </c>
      <c r="BE18" s="141">
        <v>50367</v>
      </c>
      <c r="BF18" s="141">
        <f t="shared" si="25"/>
        <v>895387</v>
      </c>
      <c r="BG18" s="141">
        <f t="shared" si="26"/>
        <v>687</v>
      </c>
      <c r="BH18" s="141">
        <f t="shared" si="27"/>
        <v>687</v>
      </c>
      <c r="BI18" s="141">
        <v>0</v>
      </c>
      <c r="BJ18" s="141">
        <v>687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197869</v>
      </c>
      <c r="BP18" s="141">
        <f t="shared" si="29"/>
        <v>79372</v>
      </c>
      <c r="BQ18" s="141">
        <v>27715</v>
      </c>
      <c r="BR18" s="141">
        <v>0</v>
      </c>
      <c r="BS18" s="141">
        <v>51657</v>
      </c>
      <c r="BT18" s="141">
        <v>0</v>
      </c>
      <c r="BU18" s="141">
        <f t="shared" si="30"/>
        <v>53026</v>
      </c>
      <c r="BV18" s="141">
        <v>0</v>
      </c>
      <c r="BW18" s="141">
        <v>53026</v>
      </c>
      <c r="BX18" s="141">
        <v>0</v>
      </c>
      <c r="BY18" s="141">
        <v>0</v>
      </c>
      <c r="BZ18" s="141">
        <f t="shared" si="31"/>
        <v>65471</v>
      </c>
      <c r="CA18" s="141">
        <v>58320</v>
      </c>
      <c r="CB18" s="141">
        <v>7151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f t="shared" si="32"/>
        <v>198556</v>
      </c>
      <c r="CI18" s="141">
        <f t="shared" si="33"/>
        <v>14183</v>
      </c>
      <c r="CJ18" s="141">
        <f t="shared" si="34"/>
        <v>9703</v>
      </c>
      <c r="CK18" s="141">
        <f t="shared" si="35"/>
        <v>0</v>
      </c>
      <c r="CL18" s="141">
        <f t="shared" si="36"/>
        <v>9703</v>
      </c>
      <c r="CM18" s="141">
        <f t="shared" si="37"/>
        <v>0</v>
      </c>
      <c r="CN18" s="141">
        <f t="shared" si="38"/>
        <v>0</v>
      </c>
      <c r="CO18" s="141">
        <f t="shared" si="39"/>
        <v>4480</v>
      </c>
      <c r="CP18" s="141">
        <f t="shared" si="40"/>
        <v>0</v>
      </c>
      <c r="CQ18" s="141">
        <f t="shared" si="41"/>
        <v>1029393</v>
      </c>
      <c r="CR18" s="141">
        <f t="shared" si="42"/>
        <v>414084</v>
      </c>
      <c r="CS18" s="141">
        <f t="shared" si="43"/>
        <v>73686</v>
      </c>
      <c r="CT18" s="141">
        <f t="shared" si="44"/>
        <v>168642</v>
      </c>
      <c r="CU18" s="141">
        <f t="shared" si="45"/>
        <v>150970</v>
      </c>
      <c r="CV18" s="141">
        <f t="shared" si="46"/>
        <v>20786</v>
      </c>
      <c r="CW18" s="141">
        <f t="shared" si="47"/>
        <v>290053</v>
      </c>
      <c r="CX18" s="141">
        <f t="shared" si="48"/>
        <v>42086</v>
      </c>
      <c r="CY18" s="141">
        <f t="shared" si="49"/>
        <v>228580</v>
      </c>
      <c r="CZ18" s="141">
        <f t="shared" si="50"/>
        <v>19387</v>
      </c>
      <c r="DA18" s="141">
        <f t="shared" si="51"/>
        <v>16065</v>
      </c>
      <c r="DB18" s="141">
        <f t="shared" si="52"/>
        <v>309191</v>
      </c>
      <c r="DC18" s="141">
        <f t="shared" si="53"/>
        <v>71387</v>
      </c>
      <c r="DD18" s="141">
        <f t="shared" si="54"/>
        <v>151443</v>
      </c>
      <c r="DE18" s="141">
        <f t="shared" si="55"/>
        <v>86361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50367</v>
      </c>
      <c r="DJ18" s="141">
        <f t="shared" si="60"/>
        <v>1093943</v>
      </c>
    </row>
    <row r="19" spans="1:114" ht="12" customHeight="1">
      <c r="A19" s="142" t="s">
        <v>92</v>
      </c>
      <c r="B19" s="140" t="s">
        <v>337</v>
      </c>
      <c r="C19" s="142" t="s">
        <v>369</v>
      </c>
      <c r="D19" s="141">
        <f t="shared" si="6"/>
        <v>1888020</v>
      </c>
      <c r="E19" s="141">
        <f t="shared" si="7"/>
        <v>86976</v>
      </c>
      <c r="F19" s="141">
        <v>11</v>
      </c>
      <c r="G19" s="141">
        <v>674</v>
      </c>
      <c r="H19" s="141">
        <v>0</v>
      </c>
      <c r="I19" s="141">
        <v>32619</v>
      </c>
      <c r="J19" s="141"/>
      <c r="K19" s="141">
        <v>53672</v>
      </c>
      <c r="L19" s="141">
        <v>1801044</v>
      </c>
      <c r="M19" s="141">
        <f t="shared" si="8"/>
        <v>119850</v>
      </c>
      <c r="N19" s="141">
        <f t="shared" si="9"/>
        <v>12498</v>
      </c>
      <c r="O19" s="141">
        <v>0</v>
      </c>
      <c r="P19" s="141">
        <v>0</v>
      </c>
      <c r="Q19" s="141">
        <v>0</v>
      </c>
      <c r="R19" s="141">
        <v>12498</v>
      </c>
      <c r="S19" s="141"/>
      <c r="T19" s="141">
        <v>0</v>
      </c>
      <c r="U19" s="141">
        <v>107352</v>
      </c>
      <c r="V19" s="141">
        <f t="shared" si="10"/>
        <v>2007870</v>
      </c>
      <c r="W19" s="141">
        <f t="shared" si="11"/>
        <v>99474</v>
      </c>
      <c r="X19" s="141">
        <f t="shared" si="12"/>
        <v>11</v>
      </c>
      <c r="Y19" s="141">
        <f t="shared" si="13"/>
        <v>674</v>
      </c>
      <c r="Z19" s="141">
        <f t="shared" si="14"/>
        <v>0</v>
      </c>
      <c r="AA19" s="141">
        <f t="shared" si="15"/>
        <v>45117</v>
      </c>
      <c r="AB19" s="141">
        <f t="shared" si="16"/>
        <v>0</v>
      </c>
      <c r="AC19" s="141">
        <f t="shared" si="17"/>
        <v>53672</v>
      </c>
      <c r="AD19" s="141">
        <f t="shared" si="18"/>
        <v>1908396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31902</v>
      </c>
      <c r="AM19" s="141">
        <f t="shared" si="21"/>
        <v>950819</v>
      </c>
      <c r="AN19" s="141">
        <f t="shared" si="22"/>
        <v>371031</v>
      </c>
      <c r="AO19" s="141">
        <v>94382</v>
      </c>
      <c r="AP19" s="141">
        <v>276649</v>
      </c>
      <c r="AQ19" s="141">
        <v>0</v>
      </c>
      <c r="AR19" s="141">
        <v>0</v>
      </c>
      <c r="AS19" s="141">
        <f t="shared" si="23"/>
        <v>30814</v>
      </c>
      <c r="AT19" s="141">
        <v>30814</v>
      </c>
      <c r="AU19" s="141">
        <v>0</v>
      </c>
      <c r="AV19" s="141">
        <v>0</v>
      </c>
      <c r="AW19" s="141">
        <v>0</v>
      </c>
      <c r="AX19" s="141">
        <f t="shared" si="24"/>
        <v>548974</v>
      </c>
      <c r="AY19" s="141">
        <v>461223</v>
      </c>
      <c r="AZ19" s="141">
        <v>85614</v>
      </c>
      <c r="BA19" s="141">
        <v>2137</v>
      </c>
      <c r="BB19" s="141">
        <v>0</v>
      </c>
      <c r="BC19" s="141">
        <v>890104</v>
      </c>
      <c r="BD19" s="141">
        <v>0</v>
      </c>
      <c r="BE19" s="141">
        <v>15195</v>
      </c>
      <c r="BF19" s="141">
        <f t="shared" si="25"/>
        <v>966014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31514</v>
      </c>
      <c r="BP19" s="141">
        <f t="shared" si="29"/>
        <v>2593</v>
      </c>
      <c r="BQ19" s="141">
        <v>2593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28921</v>
      </c>
      <c r="CA19" s="141">
        <v>28921</v>
      </c>
      <c r="CB19" s="141">
        <v>0</v>
      </c>
      <c r="CC19" s="141">
        <v>0</v>
      </c>
      <c r="CD19" s="141">
        <v>0</v>
      </c>
      <c r="CE19" s="141">
        <v>86538</v>
      </c>
      <c r="CF19" s="141">
        <v>0</v>
      </c>
      <c r="CG19" s="141">
        <v>1798</v>
      </c>
      <c r="CH19" s="141">
        <f t="shared" si="32"/>
        <v>33312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31902</v>
      </c>
      <c r="CQ19" s="141">
        <f t="shared" si="41"/>
        <v>982333</v>
      </c>
      <c r="CR19" s="141">
        <f t="shared" si="42"/>
        <v>373624</v>
      </c>
      <c r="CS19" s="141">
        <f t="shared" si="43"/>
        <v>96975</v>
      </c>
      <c r="CT19" s="141">
        <f t="shared" si="44"/>
        <v>276649</v>
      </c>
      <c r="CU19" s="141">
        <f t="shared" si="45"/>
        <v>0</v>
      </c>
      <c r="CV19" s="141">
        <f t="shared" si="46"/>
        <v>0</v>
      </c>
      <c r="CW19" s="141">
        <f t="shared" si="47"/>
        <v>30814</v>
      </c>
      <c r="CX19" s="141">
        <f t="shared" si="48"/>
        <v>30814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577895</v>
      </c>
      <c r="DC19" s="141">
        <f t="shared" si="53"/>
        <v>490144</v>
      </c>
      <c r="DD19" s="141">
        <f t="shared" si="54"/>
        <v>85614</v>
      </c>
      <c r="DE19" s="141">
        <f t="shared" si="55"/>
        <v>2137</v>
      </c>
      <c r="DF19" s="141">
        <f t="shared" si="56"/>
        <v>0</v>
      </c>
      <c r="DG19" s="141">
        <f t="shared" si="57"/>
        <v>976642</v>
      </c>
      <c r="DH19" s="141">
        <f t="shared" si="58"/>
        <v>0</v>
      </c>
      <c r="DI19" s="141">
        <f t="shared" si="59"/>
        <v>16993</v>
      </c>
      <c r="DJ19" s="141">
        <f t="shared" si="60"/>
        <v>999326</v>
      </c>
    </row>
    <row r="20" spans="1:114" ht="12" customHeight="1">
      <c r="A20" s="142" t="s">
        <v>92</v>
      </c>
      <c r="B20" s="140" t="s">
        <v>338</v>
      </c>
      <c r="C20" s="142" t="s">
        <v>370</v>
      </c>
      <c r="D20" s="141">
        <f t="shared" si="6"/>
        <v>3163934</v>
      </c>
      <c r="E20" s="141">
        <f t="shared" si="7"/>
        <v>691483</v>
      </c>
      <c r="F20" s="141">
        <v>13333</v>
      </c>
      <c r="G20" s="141">
        <v>393</v>
      </c>
      <c r="H20" s="141">
        <v>28300</v>
      </c>
      <c r="I20" s="141">
        <v>448126</v>
      </c>
      <c r="J20" s="141"/>
      <c r="K20" s="141">
        <v>201331</v>
      </c>
      <c r="L20" s="141">
        <v>2472451</v>
      </c>
      <c r="M20" s="141">
        <f t="shared" si="8"/>
        <v>181575</v>
      </c>
      <c r="N20" s="141">
        <f t="shared" si="9"/>
        <v>8834</v>
      </c>
      <c r="O20" s="141">
        <v>0</v>
      </c>
      <c r="P20" s="141">
        <v>0</v>
      </c>
      <c r="Q20" s="141">
        <v>0</v>
      </c>
      <c r="R20" s="141">
        <v>6754</v>
      </c>
      <c r="S20" s="141"/>
      <c r="T20" s="141">
        <v>2080</v>
      </c>
      <c r="U20" s="141">
        <v>172741</v>
      </c>
      <c r="V20" s="141">
        <f t="shared" si="10"/>
        <v>3345509</v>
      </c>
      <c r="W20" s="141">
        <f t="shared" si="11"/>
        <v>700317</v>
      </c>
      <c r="X20" s="141">
        <f t="shared" si="12"/>
        <v>13333</v>
      </c>
      <c r="Y20" s="141">
        <f t="shared" si="13"/>
        <v>393</v>
      </c>
      <c r="Z20" s="141">
        <f t="shared" si="14"/>
        <v>28300</v>
      </c>
      <c r="AA20" s="141">
        <f t="shared" si="15"/>
        <v>454880</v>
      </c>
      <c r="AB20" s="141">
        <f t="shared" si="16"/>
        <v>0</v>
      </c>
      <c r="AC20" s="141">
        <f t="shared" si="17"/>
        <v>203411</v>
      </c>
      <c r="AD20" s="141">
        <f t="shared" si="18"/>
        <v>2645192</v>
      </c>
      <c r="AE20" s="141">
        <f t="shared" si="19"/>
        <v>44999</v>
      </c>
      <c r="AF20" s="141">
        <f t="shared" si="20"/>
        <v>44999</v>
      </c>
      <c r="AG20" s="141">
        <v>0</v>
      </c>
      <c r="AH20" s="141">
        <v>44999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3016907</v>
      </c>
      <c r="AN20" s="141">
        <f t="shared" si="22"/>
        <v>1196249</v>
      </c>
      <c r="AO20" s="141">
        <v>216724</v>
      </c>
      <c r="AP20" s="141">
        <v>831925</v>
      </c>
      <c r="AQ20" s="141">
        <v>147600</v>
      </c>
      <c r="AR20" s="141">
        <v>0</v>
      </c>
      <c r="AS20" s="141">
        <f t="shared" si="23"/>
        <v>418024</v>
      </c>
      <c r="AT20" s="141">
        <v>70839</v>
      </c>
      <c r="AU20" s="141">
        <v>347185</v>
      </c>
      <c r="AV20" s="141">
        <v>0</v>
      </c>
      <c r="AW20" s="141">
        <v>44355</v>
      </c>
      <c r="AX20" s="141">
        <f t="shared" si="24"/>
        <v>1353344</v>
      </c>
      <c r="AY20" s="141">
        <v>481276</v>
      </c>
      <c r="AZ20" s="141">
        <v>549744</v>
      </c>
      <c r="BA20" s="141">
        <v>319846</v>
      </c>
      <c r="BB20" s="141">
        <v>2478</v>
      </c>
      <c r="BC20" s="141">
        <v>0</v>
      </c>
      <c r="BD20" s="141">
        <v>4935</v>
      </c>
      <c r="BE20" s="141">
        <v>102028</v>
      </c>
      <c r="BF20" s="141">
        <f t="shared" si="25"/>
        <v>3163934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180877</v>
      </c>
      <c r="BP20" s="141">
        <f t="shared" si="29"/>
        <v>46652</v>
      </c>
      <c r="BQ20" s="141">
        <v>9600</v>
      </c>
      <c r="BR20" s="141">
        <v>4632</v>
      </c>
      <c r="BS20" s="141">
        <v>32420</v>
      </c>
      <c r="BT20" s="141">
        <v>0</v>
      </c>
      <c r="BU20" s="141">
        <f t="shared" si="30"/>
        <v>30108</v>
      </c>
      <c r="BV20" s="141">
        <v>0</v>
      </c>
      <c r="BW20" s="141">
        <v>29998</v>
      </c>
      <c r="BX20" s="141">
        <v>110</v>
      </c>
      <c r="BY20" s="141">
        <v>0</v>
      </c>
      <c r="BZ20" s="141">
        <f t="shared" si="31"/>
        <v>104117</v>
      </c>
      <c r="CA20" s="141">
        <v>91671</v>
      </c>
      <c r="CB20" s="141">
        <v>12446</v>
      </c>
      <c r="CC20" s="141">
        <v>0</v>
      </c>
      <c r="CD20" s="141">
        <v>0</v>
      </c>
      <c r="CE20" s="141">
        <v>0</v>
      </c>
      <c r="CF20" s="141">
        <v>0</v>
      </c>
      <c r="CG20" s="141">
        <v>698</v>
      </c>
      <c r="CH20" s="141">
        <f t="shared" si="32"/>
        <v>181575</v>
      </c>
      <c r="CI20" s="141">
        <f t="shared" si="33"/>
        <v>44999</v>
      </c>
      <c r="CJ20" s="141">
        <f t="shared" si="34"/>
        <v>44999</v>
      </c>
      <c r="CK20" s="141">
        <f t="shared" si="35"/>
        <v>0</v>
      </c>
      <c r="CL20" s="141">
        <f t="shared" si="36"/>
        <v>44999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3197784</v>
      </c>
      <c r="CR20" s="141">
        <f t="shared" si="42"/>
        <v>1242901</v>
      </c>
      <c r="CS20" s="141">
        <f t="shared" si="43"/>
        <v>226324</v>
      </c>
      <c r="CT20" s="141">
        <f t="shared" si="44"/>
        <v>836557</v>
      </c>
      <c r="CU20" s="141">
        <f t="shared" si="45"/>
        <v>180020</v>
      </c>
      <c r="CV20" s="141">
        <f t="shared" si="46"/>
        <v>0</v>
      </c>
      <c r="CW20" s="141">
        <f t="shared" si="47"/>
        <v>448132</v>
      </c>
      <c r="CX20" s="141">
        <f t="shared" si="48"/>
        <v>70839</v>
      </c>
      <c r="CY20" s="141">
        <f t="shared" si="49"/>
        <v>377183</v>
      </c>
      <c r="CZ20" s="141">
        <f t="shared" si="50"/>
        <v>110</v>
      </c>
      <c r="DA20" s="141">
        <f t="shared" si="51"/>
        <v>44355</v>
      </c>
      <c r="DB20" s="141">
        <f t="shared" si="52"/>
        <v>1457461</v>
      </c>
      <c r="DC20" s="141">
        <f t="shared" si="53"/>
        <v>572947</v>
      </c>
      <c r="DD20" s="141">
        <f t="shared" si="54"/>
        <v>562190</v>
      </c>
      <c r="DE20" s="141">
        <f t="shared" si="55"/>
        <v>319846</v>
      </c>
      <c r="DF20" s="141">
        <f t="shared" si="56"/>
        <v>2478</v>
      </c>
      <c r="DG20" s="141">
        <f t="shared" si="57"/>
        <v>0</v>
      </c>
      <c r="DH20" s="141">
        <f t="shared" si="58"/>
        <v>4935</v>
      </c>
      <c r="DI20" s="141">
        <f t="shared" si="59"/>
        <v>102726</v>
      </c>
      <c r="DJ20" s="141">
        <f t="shared" si="60"/>
        <v>3345509</v>
      </c>
    </row>
    <row r="21" spans="1:114" ht="12" customHeight="1">
      <c r="A21" s="142" t="s">
        <v>92</v>
      </c>
      <c r="B21" s="140" t="s">
        <v>339</v>
      </c>
      <c r="C21" s="142" t="s">
        <v>371</v>
      </c>
      <c r="D21" s="141">
        <f t="shared" si="6"/>
        <v>3067313</v>
      </c>
      <c r="E21" s="141">
        <f t="shared" si="7"/>
        <v>1165261</v>
      </c>
      <c r="F21" s="141">
        <v>18930</v>
      </c>
      <c r="G21" s="141">
        <v>0</v>
      </c>
      <c r="H21" s="141">
        <v>0</v>
      </c>
      <c r="I21" s="141">
        <v>785836</v>
      </c>
      <c r="J21" s="141"/>
      <c r="K21" s="141">
        <v>360495</v>
      </c>
      <c r="L21" s="141">
        <v>1902052</v>
      </c>
      <c r="M21" s="141">
        <f t="shared" si="8"/>
        <v>51828</v>
      </c>
      <c r="N21" s="141">
        <f t="shared" si="9"/>
        <v>6667</v>
      </c>
      <c r="O21" s="141">
        <v>0</v>
      </c>
      <c r="P21" s="141">
        <v>0</v>
      </c>
      <c r="Q21" s="141">
        <v>0</v>
      </c>
      <c r="R21" s="141">
        <v>6667</v>
      </c>
      <c r="S21" s="141"/>
      <c r="T21" s="141">
        <v>0</v>
      </c>
      <c r="U21" s="141">
        <v>45161</v>
      </c>
      <c r="V21" s="141">
        <f t="shared" si="10"/>
        <v>3119141</v>
      </c>
      <c r="W21" s="141">
        <f t="shared" si="11"/>
        <v>1171928</v>
      </c>
      <c r="X21" s="141">
        <f t="shared" si="12"/>
        <v>18930</v>
      </c>
      <c r="Y21" s="141">
        <f t="shared" si="13"/>
        <v>0</v>
      </c>
      <c r="Z21" s="141">
        <f t="shared" si="14"/>
        <v>0</v>
      </c>
      <c r="AA21" s="141">
        <f t="shared" si="15"/>
        <v>792503</v>
      </c>
      <c r="AB21" s="141">
        <f t="shared" si="16"/>
        <v>0</v>
      </c>
      <c r="AC21" s="141">
        <f t="shared" si="17"/>
        <v>360495</v>
      </c>
      <c r="AD21" s="141">
        <f t="shared" si="18"/>
        <v>1947213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3058332</v>
      </c>
      <c r="AN21" s="141">
        <f t="shared" si="22"/>
        <v>991209</v>
      </c>
      <c r="AO21" s="141">
        <v>318692</v>
      </c>
      <c r="AP21" s="141">
        <v>575266</v>
      </c>
      <c r="AQ21" s="141">
        <v>97251</v>
      </c>
      <c r="AR21" s="141">
        <v>0</v>
      </c>
      <c r="AS21" s="141">
        <f t="shared" si="23"/>
        <v>826439</v>
      </c>
      <c r="AT21" s="141">
        <v>168013</v>
      </c>
      <c r="AU21" s="141">
        <v>643621</v>
      </c>
      <c r="AV21" s="141">
        <v>14805</v>
      </c>
      <c r="AW21" s="141">
        <v>22787</v>
      </c>
      <c r="AX21" s="141">
        <f t="shared" si="24"/>
        <v>1217897</v>
      </c>
      <c r="AY21" s="141">
        <v>606449</v>
      </c>
      <c r="AZ21" s="141">
        <v>469724</v>
      </c>
      <c r="BA21" s="141">
        <v>141724</v>
      </c>
      <c r="BB21" s="141">
        <v>0</v>
      </c>
      <c r="BC21" s="141">
        <v>0</v>
      </c>
      <c r="BD21" s="141">
        <v>0</v>
      </c>
      <c r="BE21" s="141">
        <v>8981</v>
      </c>
      <c r="BF21" s="141">
        <f t="shared" si="25"/>
        <v>3067313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50616</v>
      </c>
      <c r="BP21" s="141">
        <f t="shared" si="29"/>
        <v>4341</v>
      </c>
      <c r="BQ21" s="141">
        <v>4341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46275</v>
      </c>
      <c r="CA21" s="141">
        <v>46275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1212</v>
      </c>
      <c r="CH21" s="141">
        <f t="shared" si="32"/>
        <v>51828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3108948</v>
      </c>
      <c r="CR21" s="141">
        <f t="shared" si="42"/>
        <v>995550</v>
      </c>
      <c r="CS21" s="141">
        <f t="shared" si="43"/>
        <v>323033</v>
      </c>
      <c r="CT21" s="141">
        <f t="shared" si="44"/>
        <v>575266</v>
      </c>
      <c r="CU21" s="141">
        <f t="shared" si="45"/>
        <v>97251</v>
      </c>
      <c r="CV21" s="141">
        <f t="shared" si="46"/>
        <v>0</v>
      </c>
      <c r="CW21" s="141">
        <f t="shared" si="47"/>
        <v>826439</v>
      </c>
      <c r="CX21" s="141">
        <f t="shared" si="48"/>
        <v>168013</v>
      </c>
      <c r="CY21" s="141">
        <f t="shared" si="49"/>
        <v>643621</v>
      </c>
      <c r="CZ21" s="141">
        <f t="shared" si="50"/>
        <v>14805</v>
      </c>
      <c r="DA21" s="141">
        <f t="shared" si="51"/>
        <v>22787</v>
      </c>
      <c r="DB21" s="141">
        <f t="shared" si="52"/>
        <v>1264172</v>
      </c>
      <c r="DC21" s="141">
        <f t="shared" si="53"/>
        <v>652724</v>
      </c>
      <c r="DD21" s="141">
        <f t="shared" si="54"/>
        <v>469724</v>
      </c>
      <c r="DE21" s="141">
        <f t="shared" si="55"/>
        <v>141724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10193</v>
      </c>
      <c r="DJ21" s="141">
        <f t="shared" si="60"/>
        <v>3119141</v>
      </c>
    </row>
    <row r="22" spans="1:114" ht="12" customHeight="1">
      <c r="A22" s="142" t="s">
        <v>92</v>
      </c>
      <c r="B22" s="140" t="s">
        <v>340</v>
      </c>
      <c r="C22" s="142" t="s">
        <v>372</v>
      </c>
      <c r="D22" s="141">
        <f t="shared" si="6"/>
        <v>1473796</v>
      </c>
      <c r="E22" s="141">
        <f t="shared" si="7"/>
        <v>224479</v>
      </c>
      <c r="F22" s="141">
        <v>62260</v>
      </c>
      <c r="G22" s="141">
        <v>0</v>
      </c>
      <c r="H22" s="141">
        <v>123300</v>
      </c>
      <c r="I22" s="141">
        <v>26749</v>
      </c>
      <c r="J22" s="141"/>
      <c r="K22" s="141">
        <v>12170</v>
      </c>
      <c r="L22" s="141">
        <v>1249317</v>
      </c>
      <c r="M22" s="141">
        <f t="shared" si="8"/>
        <v>798009</v>
      </c>
      <c r="N22" s="141">
        <f t="shared" si="9"/>
        <v>581029</v>
      </c>
      <c r="O22" s="141">
        <v>0</v>
      </c>
      <c r="P22" s="141">
        <v>0</v>
      </c>
      <c r="Q22" s="141">
        <v>575200</v>
      </c>
      <c r="R22" s="141">
        <v>5829</v>
      </c>
      <c r="S22" s="141"/>
      <c r="T22" s="141">
        <v>0</v>
      </c>
      <c r="U22" s="141">
        <v>216980</v>
      </c>
      <c r="V22" s="141">
        <f t="shared" si="10"/>
        <v>2271805</v>
      </c>
      <c r="W22" s="141">
        <f t="shared" si="11"/>
        <v>805508</v>
      </c>
      <c r="X22" s="141">
        <f t="shared" si="12"/>
        <v>62260</v>
      </c>
      <c r="Y22" s="141">
        <f t="shared" si="13"/>
        <v>0</v>
      </c>
      <c r="Z22" s="141">
        <f t="shared" si="14"/>
        <v>698500</v>
      </c>
      <c r="AA22" s="141">
        <f t="shared" si="15"/>
        <v>32578</v>
      </c>
      <c r="AB22" s="141">
        <f t="shared" si="16"/>
        <v>0</v>
      </c>
      <c r="AC22" s="141">
        <f t="shared" si="17"/>
        <v>12170</v>
      </c>
      <c r="AD22" s="141">
        <f t="shared" si="18"/>
        <v>1466297</v>
      </c>
      <c r="AE22" s="141">
        <f t="shared" si="19"/>
        <v>189971</v>
      </c>
      <c r="AF22" s="141">
        <f t="shared" si="20"/>
        <v>189971</v>
      </c>
      <c r="AG22" s="141">
        <v>0</v>
      </c>
      <c r="AH22" s="141">
        <v>189971</v>
      </c>
      <c r="AI22" s="141">
        <v>0</v>
      </c>
      <c r="AJ22" s="141">
        <v>0</v>
      </c>
      <c r="AK22" s="141">
        <v>0</v>
      </c>
      <c r="AL22" s="141">
        <v>21137</v>
      </c>
      <c r="AM22" s="141">
        <f t="shared" si="21"/>
        <v>636772</v>
      </c>
      <c r="AN22" s="141">
        <f t="shared" si="22"/>
        <v>408743</v>
      </c>
      <c r="AO22" s="141">
        <v>64235</v>
      </c>
      <c r="AP22" s="141">
        <v>335639</v>
      </c>
      <c r="AQ22" s="141">
        <v>0</v>
      </c>
      <c r="AR22" s="141">
        <v>8869</v>
      </c>
      <c r="AS22" s="141">
        <f t="shared" si="23"/>
        <v>43991</v>
      </c>
      <c r="AT22" s="141">
        <v>39749</v>
      </c>
      <c r="AU22" s="141">
        <v>1211</v>
      </c>
      <c r="AV22" s="141">
        <v>3031</v>
      </c>
      <c r="AW22" s="141">
        <v>0</v>
      </c>
      <c r="AX22" s="141">
        <f t="shared" si="24"/>
        <v>184038</v>
      </c>
      <c r="AY22" s="141">
        <v>172500</v>
      </c>
      <c r="AZ22" s="141">
        <v>10365</v>
      </c>
      <c r="BA22" s="141">
        <v>0</v>
      </c>
      <c r="BB22" s="141">
        <v>1173</v>
      </c>
      <c r="BC22" s="141">
        <v>589759</v>
      </c>
      <c r="BD22" s="141">
        <v>0</v>
      </c>
      <c r="BE22" s="141">
        <v>36157</v>
      </c>
      <c r="BF22" s="141">
        <f t="shared" si="25"/>
        <v>862900</v>
      </c>
      <c r="BG22" s="141">
        <f t="shared" si="26"/>
        <v>614295</v>
      </c>
      <c r="BH22" s="141">
        <f t="shared" si="27"/>
        <v>614295</v>
      </c>
      <c r="BI22" s="141">
        <v>0</v>
      </c>
      <c r="BJ22" s="141">
        <v>614295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92359</v>
      </c>
      <c r="BP22" s="141">
        <f t="shared" si="29"/>
        <v>39172</v>
      </c>
      <c r="BQ22" s="141">
        <v>29703</v>
      </c>
      <c r="BR22" s="141">
        <v>0</v>
      </c>
      <c r="BS22" s="141">
        <v>9469</v>
      </c>
      <c r="BT22" s="141">
        <v>0</v>
      </c>
      <c r="BU22" s="141">
        <f t="shared" si="30"/>
        <v>2601</v>
      </c>
      <c r="BV22" s="141">
        <v>0</v>
      </c>
      <c r="BW22" s="141">
        <v>2601</v>
      </c>
      <c r="BX22" s="141">
        <v>0</v>
      </c>
      <c r="BY22" s="141">
        <v>0</v>
      </c>
      <c r="BZ22" s="141">
        <f t="shared" si="31"/>
        <v>50586</v>
      </c>
      <c r="CA22" s="141">
        <v>46386</v>
      </c>
      <c r="CB22" s="141">
        <v>3748</v>
      </c>
      <c r="CC22" s="141">
        <v>0</v>
      </c>
      <c r="CD22" s="141">
        <v>452</v>
      </c>
      <c r="CE22" s="141">
        <v>67860</v>
      </c>
      <c r="CF22" s="141">
        <v>0</v>
      </c>
      <c r="CG22" s="141">
        <v>23495</v>
      </c>
      <c r="CH22" s="141">
        <f t="shared" si="32"/>
        <v>730149</v>
      </c>
      <c r="CI22" s="141">
        <f t="shared" si="33"/>
        <v>804266</v>
      </c>
      <c r="CJ22" s="141">
        <f t="shared" si="34"/>
        <v>804266</v>
      </c>
      <c r="CK22" s="141">
        <f t="shared" si="35"/>
        <v>0</v>
      </c>
      <c r="CL22" s="141">
        <f t="shared" si="36"/>
        <v>804266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21137</v>
      </c>
      <c r="CQ22" s="141">
        <f t="shared" si="41"/>
        <v>729131</v>
      </c>
      <c r="CR22" s="141">
        <f t="shared" si="42"/>
        <v>447915</v>
      </c>
      <c r="CS22" s="141">
        <f t="shared" si="43"/>
        <v>93938</v>
      </c>
      <c r="CT22" s="141">
        <f t="shared" si="44"/>
        <v>335639</v>
      </c>
      <c r="CU22" s="141">
        <f t="shared" si="45"/>
        <v>9469</v>
      </c>
      <c r="CV22" s="141">
        <f t="shared" si="46"/>
        <v>8869</v>
      </c>
      <c r="CW22" s="141">
        <f t="shared" si="47"/>
        <v>46592</v>
      </c>
      <c r="CX22" s="141">
        <f t="shared" si="48"/>
        <v>39749</v>
      </c>
      <c r="CY22" s="141">
        <f t="shared" si="49"/>
        <v>3812</v>
      </c>
      <c r="CZ22" s="141">
        <f t="shared" si="50"/>
        <v>3031</v>
      </c>
      <c r="DA22" s="141">
        <f t="shared" si="51"/>
        <v>0</v>
      </c>
      <c r="DB22" s="141">
        <f t="shared" si="52"/>
        <v>234624</v>
      </c>
      <c r="DC22" s="141">
        <f t="shared" si="53"/>
        <v>218886</v>
      </c>
      <c r="DD22" s="141">
        <f t="shared" si="54"/>
        <v>14113</v>
      </c>
      <c r="DE22" s="141">
        <f t="shared" si="55"/>
        <v>0</v>
      </c>
      <c r="DF22" s="141">
        <f t="shared" si="56"/>
        <v>1625</v>
      </c>
      <c r="DG22" s="141">
        <f t="shared" si="57"/>
        <v>657619</v>
      </c>
      <c r="DH22" s="141">
        <f t="shared" si="58"/>
        <v>0</v>
      </c>
      <c r="DI22" s="141">
        <f t="shared" si="59"/>
        <v>59652</v>
      </c>
      <c r="DJ22" s="141">
        <f t="shared" si="60"/>
        <v>1593049</v>
      </c>
    </row>
    <row r="23" spans="1:114" ht="12" customHeight="1">
      <c r="A23" s="142" t="s">
        <v>92</v>
      </c>
      <c r="B23" s="140" t="s">
        <v>341</v>
      </c>
      <c r="C23" s="142" t="s">
        <v>373</v>
      </c>
      <c r="D23" s="141">
        <f t="shared" si="6"/>
        <v>1543766</v>
      </c>
      <c r="E23" s="141">
        <f t="shared" si="7"/>
        <v>14563</v>
      </c>
      <c r="F23" s="141">
        <v>0</v>
      </c>
      <c r="G23" s="141">
        <v>0</v>
      </c>
      <c r="H23" s="141">
        <v>0</v>
      </c>
      <c r="I23" s="141">
        <v>14483</v>
      </c>
      <c r="J23" s="141"/>
      <c r="K23" s="141">
        <v>80</v>
      </c>
      <c r="L23" s="141">
        <v>1529203</v>
      </c>
      <c r="M23" s="141">
        <f t="shared" si="8"/>
        <v>122652</v>
      </c>
      <c r="N23" s="141">
        <f t="shared" si="9"/>
        <v>3138</v>
      </c>
      <c r="O23" s="141">
        <v>0</v>
      </c>
      <c r="P23" s="141">
        <v>0</v>
      </c>
      <c r="Q23" s="141">
        <v>0</v>
      </c>
      <c r="R23" s="141">
        <v>3128</v>
      </c>
      <c r="S23" s="141"/>
      <c r="T23" s="141">
        <v>10</v>
      </c>
      <c r="U23" s="141">
        <v>119514</v>
      </c>
      <c r="V23" s="141">
        <f t="shared" si="10"/>
        <v>1666418</v>
      </c>
      <c r="W23" s="141">
        <f t="shared" si="11"/>
        <v>17701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17611</v>
      </c>
      <c r="AB23" s="141">
        <f t="shared" si="16"/>
        <v>0</v>
      </c>
      <c r="AC23" s="141">
        <f t="shared" si="17"/>
        <v>90</v>
      </c>
      <c r="AD23" s="141">
        <f t="shared" si="18"/>
        <v>1648717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95217</v>
      </c>
      <c r="AM23" s="141">
        <f t="shared" si="21"/>
        <v>760857</v>
      </c>
      <c r="AN23" s="141">
        <f t="shared" si="22"/>
        <v>412451</v>
      </c>
      <c r="AO23" s="141">
        <v>106671</v>
      </c>
      <c r="AP23" s="141">
        <v>302602</v>
      </c>
      <c r="AQ23" s="141">
        <v>3178</v>
      </c>
      <c r="AR23" s="141">
        <v>0</v>
      </c>
      <c r="AS23" s="141">
        <f t="shared" si="23"/>
        <v>195710</v>
      </c>
      <c r="AT23" s="141">
        <v>73004</v>
      </c>
      <c r="AU23" s="141">
        <v>122706</v>
      </c>
      <c r="AV23" s="141">
        <v>0</v>
      </c>
      <c r="AW23" s="141">
        <v>24329</v>
      </c>
      <c r="AX23" s="141">
        <f t="shared" si="24"/>
        <v>128367</v>
      </c>
      <c r="AY23" s="141">
        <v>96275</v>
      </c>
      <c r="AZ23" s="141">
        <v>32092</v>
      </c>
      <c r="BA23" s="141">
        <v>0</v>
      </c>
      <c r="BB23" s="141">
        <v>0</v>
      </c>
      <c r="BC23" s="141">
        <v>687692</v>
      </c>
      <c r="BD23" s="141">
        <v>0</v>
      </c>
      <c r="BE23" s="141">
        <v>0</v>
      </c>
      <c r="BF23" s="141">
        <f t="shared" si="25"/>
        <v>760857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48355</v>
      </c>
      <c r="BP23" s="141">
        <f t="shared" si="29"/>
        <v>44673</v>
      </c>
      <c r="BQ23" s="141">
        <v>23895</v>
      </c>
      <c r="BR23" s="141">
        <v>20778</v>
      </c>
      <c r="BS23" s="141">
        <v>0</v>
      </c>
      <c r="BT23" s="141">
        <v>0</v>
      </c>
      <c r="BU23" s="141">
        <f t="shared" si="30"/>
        <v>3682</v>
      </c>
      <c r="BV23" s="141">
        <v>3112</v>
      </c>
      <c r="BW23" s="141">
        <v>570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74297</v>
      </c>
      <c r="CF23" s="141">
        <v>0</v>
      </c>
      <c r="CG23" s="141">
        <v>0</v>
      </c>
      <c r="CH23" s="141">
        <f t="shared" si="32"/>
        <v>48355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95217</v>
      </c>
      <c r="CQ23" s="141">
        <f t="shared" si="41"/>
        <v>809212</v>
      </c>
      <c r="CR23" s="141">
        <f t="shared" si="42"/>
        <v>457124</v>
      </c>
      <c r="CS23" s="141">
        <f t="shared" si="43"/>
        <v>130566</v>
      </c>
      <c r="CT23" s="141">
        <f t="shared" si="44"/>
        <v>323380</v>
      </c>
      <c r="CU23" s="141">
        <f t="shared" si="45"/>
        <v>3178</v>
      </c>
      <c r="CV23" s="141">
        <f t="shared" si="46"/>
        <v>0</v>
      </c>
      <c r="CW23" s="141">
        <f t="shared" si="47"/>
        <v>199392</v>
      </c>
      <c r="CX23" s="141">
        <f t="shared" si="48"/>
        <v>76116</v>
      </c>
      <c r="CY23" s="141">
        <f t="shared" si="49"/>
        <v>123276</v>
      </c>
      <c r="CZ23" s="141">
        <f t="shared" si="50"/>
        <v>0</v>
      </c>
      <c r="DA23" s="141">
        <f t="shared" si="51"/>
        <v>24329</v>
      </c>
      <c r="DB23" s="141">
        <f t="shared" si="52"/>
        <v>128367</v>
      </c>
      <c r="DC23" s="141">
        <f t="shared" si="53"/>
        <v>96275</v>
      </c>
      <c r="DD23" s="141">
        <f t="shared" si="54"/>
        <v>32092</v>
      </c>
      <c r="DE23" s="141">
        <f t="shared" si="55"/>
        <v>0</v>
      </c>
      <c r="DF23" s="141">
        <f t="shared" si="56"/>
        <v>0</v>
      </c>
      <c r="DG23" s="141">
        <f t="shared" si="57"/>
        <v>761989</v>
      </c>
      <c r="DH23" s="141">
        <f t="shared" si="58"/>
        <v>0</v>
      </c>
      <c r="DI23" s="141">
        <f t="shared" si="59"/>
        <v>0</v>
      </c>
      <c r="DJ23" s="141">
        <f t="shared" si="60"/>
        <v>809212</v>
      </c>
    </row>
    <row r="24" spans="1:114" ht="12" customHeight="1">
      <c r="A24" s="142" t="s">
        <v>92</v>
      </c>
      <c r="B24" s="140" t="s">
        <v>342</v>
      </c>
      <c r="C24" s="142" t="s">
        <v>374</v>
      </c>
      <c r="D24" s="141">
        <f t="shared" si="6"/>
        <v>1604268</v>
      </c>
      <c r="E24" s="141">
        <f t="shared" si="7"/>
        <v>99501</v>
      </c>
      <c r="F24" s="141">
        <v>0</v>
      </c>
      <c r="G24" s="141">
        <v>0</v>
      </c>
      <c r="H24" s="141">
        <v>0</v>
      </c>
      <c r="I24" s="141">
        <v>18225</v>
      </c>
      <c r="J24" s="141"/>
      <c r="K24" s="141">
        <v>81276</v>
      </c>
      <c r="L24" s="141">
        <v>1504767</v>
      </c>
      <c r="M24" s="141">
        <f t="shared" si="8"/>
        <v>124669</v>
      </c>
      <c r="N24" s="141">
        <f t="shared" si="9"/>
        <v>2669</v>
      </c>
      <c r="O24" s="141">
        <v>0</v>
      </c>
      <c r="P24" s="141">
        <v>0</v>
      </c>
      <c r="Q24" s="141">
        <v>0</v>
      </c>
      <c r="R24" s="141">
        <v>2669</v>
      </c>
      <c r="S24" s="141"/>
      <c r="T24" s="141">
        <v>0</v>
      </c>
      <c r="U24" s="141">
        <v>122000</v>
      </c>
      <c r="V24" s="141">
        <f t="shared" si="10"/>
        <v>1728937</v>
      </c>
      <c r="W24" s="141">
        <f t="shared" si="11"/>
        <v>102170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20894</v>
      </c>
      <c r="AB24" s="141">
        <f t="shared" si="16"/>
        <v>0</v>
      </c>
      <c r="AC24" s="141">
        <f t="shared" si="17"/>
        <v>81276</v>
      </c>
      <c r="AD24" s="141">
        <f t="shared" si="18"/>
        <v>1626767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96320</v>
      </c>
      <c r="AM24" s="141">
        <f t="shared" si="21"/>
        <v>806076</v>
      </c>
      <c r="AN24" s="141">
        <f t="shared" si="22"/>
        <v>463777</v>
      </c>
      <c r="AO24" s="141">
        <v>37740</v>
      </c>
      <c r="AP24" s="141">
        <v>426037</v>
      </c>
      <c r="AQ24" s="141">
        <v>0</v>
      </c>
      <c r="AR24" s="141">
        <v>0</v>
      </c>
      <c r="AS24" s="141">
        <f t="shared" si="23"/>
        <v>50386</v>
      </c>
      <c r="AT24" s="141">
        <v>40282</v>
      </c>
      <c r="AU24" s="141">
        <v>10104</v>
      </c>
      <c r="AV24" s="141">
        <v>0</v>
      </c>
      <c r="AW24" s="141">
        <v>0</v>
      </c>
      <c r="AX24" s="141">
        <f t="shared" si="24"/>
        <v>291913</v>
      </c>
      <c r="AY24" s="141">
        <v>181992</v>
      </c>
      <c r="AZ24" s="141">
        <v>109921</v>
      </c>
      <c r="BA24" s="141">
        <v>0</v>
      </c>
      <c r="BB24" s="141">
        <v>0</v>
      </c>
      <c r="BC24" s="141">
        <v>695658</v>
      </c>
      <c r="BD24" s="141">
        <v>0</v>
      </c>
      <c r="BE24" s="141">
        <v>6214</v>
      </c>
      <c r="BF24" s="141">
        <f t="shared" si="25"/>
        <v>812290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49510</v>
      </c>
      <c r="BP24" s="141">
        <f t="shared" si="29"/>
        <v>47266</v>
      </c>
      <c r="BQ24" s="141">
        <v>12116</v>
      </c>
      <c r="BR24" s="141">
        <v>35150</v>
      </c>
      <c r="BS24" s="141">
        <v>0</v>
      </c>
      <c r="BT24" s="141">
        <v>0</v>
      </c>
      <c r="BU24" s="141">
        <f t="shared" si="30"/>
        <v>2244</v>
      </c>
      <c r="BV24" s="141">
        <v>2244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75159</v>
      </c>
      <c r="CF24" s="141">
        <v>0</v>
      </c>
      <c r="CG24" s="141">
        <v>0</v>
      </c>
      <c r="CH24" s="141">
        <f t="shared" si="32"/>
        <v>49510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96320</v>
      </c>
      <c r="CQ24" s="141">
        <f t="shared" si="41"/>
        <v>855586</v>
      </c>
      <c r="CR24" s="141">
        <f t="shared" si="42"/>
        <v>511043</v>
      </c>
      <c r="CS24" s="141">
        <f t="shared" si="43"/>
        <v>49856</v>
      </c>
      <c r="CT24" s="141">
        <f t="shared" si="44"/>
        <v>461187</v>
      </c>
      <c r="CU24" s="141">
        <f t="shared" si="45"/>
        <v>0</v>
      </c>
      <c r="CV24" s="141">
        <f t="shared" si="46"/>
        <v>0</v>
      </c>
      <c r="CW24" s="141">
        <f t="shared" si="47"/>
        <v>52630</v>
      </c>
      <c r="CX24" s="141">
        <f t="shared" si="48"/>
        <v>42526</v>
      </c>
      <c r="CY24" s="141">
        <f t="shared" si="49"/>
        <v>10104</v>
      </c>
      <c r="CZ24" s="141">
        <f t="shared" si="50"/>
        <v>0</v>
      </c>
      <c r="DA24" s="141">
        <f t="shared" si="51"/>
        <v>0</v>
      </c>
      <c r="DB24" s="141">
        <f t="shared" si="52"/>
        <v>291913</v>
      </c>
      <c r="DC24" s="141">
        <f t="shared" si="53"/>
        <v>181992</v>
      </c>
      <c r="DD24" s="141">
        <f t="shared" si="54"/>
        <v>109921</v>
      </c>
      <c r="DE24" s="141">
        <f t="shared" si="55"/>
        <v>0</v>
      </c>
      <c r="DF24" s="141">
        <f t="shared" si="56"/>
        <v>0</v>
      </c>
      <c r="DG24" s="141">
        <f t="shared" si="57"/>
        <v>770817</v>
      </c>
      <c r="DH24" s="141">
        <f t="shared" si="58"/>
        <v>0</v>
      </c>
      <c r="DI24" s="141">
        <f t="shared" si="59"/>
        <v>6214</v>
      </c>
      <c r="DJ24" s="141">
        <f t="shared" si="60"/>
        <v>861800</v>
      </c>
    </row>
    <row r="25" spans="1:114" ht="12" customHeight="1">
      <c r="A25" s="142" t="s">
        <v>92</v>
      </c>
      <c r="B25" s="140" t="s">
        <v>343</v>
      </c>
      <c r="C25" s="142" t="s">
        <v>375</v>
      </c>
      <c r="D25" s="141">
        <f t="shared" si="6"/>
        <v>645576</v>
      </c>
      <c r="E25" s="141">
        <f t="shared" si="7"/>
        <v>97418</v>
      </c>
      <c r="F25" s="141">
        <v>0</v>
      </c>
      <c r="G25" s="141">
        <v>0</v>
      </c>
      <c r="H25" s="141">
        <v>0</v>
      </c>
      <c r="I25" s="141">
        <v>43478</v>
      </c>
      <c r="J25" s="141"/>
      <c r="K25" s="141">
        <v>53940</v>
      </c>
      <c r="L25" s="141">
        <v>548158</v>
      </c>
      <c r="M25" s="141">
        <f t="shared" si="8"/>
        <v>43709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43709</v>
      </c>
      <c r="V25" s="141">
        <f t="shared" si="10"/>
        <v>689285</v>
      </c>
      <c r="W25" s="141">
        <f t="shared" si="11"/>
        <v>97418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43478</v>
      </c>
      <c r="AB25" s="141">
        <f t="shared" si="16"/>
        <v>0</v>
      </c>
      <c r="AC25" s="141">
        <f t="shared" si="17"/>
        <v>53940</v>
      </c>
      <c r="AD25" s="141">
        <f t="shared" si="18"/>
        <v>591867</v>
      </c>
      <c r="AE25" s="141">
        <f t="shared" si="19"/>
        <v>107268</v>
      </c>
      <c r="AF25" s="141">
        <f t="shared" si="20"/>
        <v>107268</v>
      </c>
      <c r="AG25" s="141">
        <v>0</v>
      </c>
      <c r="AH25" s="141">
        <v>103593</v>
      </c>
      <c r="AI25" s="141">
        <v>3675</v>
      </c>
      <c r="AJ25" s="141">
        <v>0</v>
      </c>
      <c r="AK25" s="141">
        <v>0</v>
      </c>
      <c r="AL25" s="141">
        <v>0</v>
      </c>
      <c r="AM25" s="141">
        <f t="shared" si="21"/>
        <v>537288</v>
      </c>
      <c r="AN25" s="141">
        <f t="shared" si="22"/>
        <v>139977</v>
      </c>
      <c r="AO25" s="141">
        <v>16653</v>
      </c>
      <c r="AP25" s="141">
        <v>0</v>
      </c>
      <c r="AQ25" s="141">
        <v>104917</v>
      </c>
      <c r="AR25" s="141">
        <v>18407</v>
      </c>
      <c r="AS25" s="141">
        <f t="shared" si="23"/>
        <v>57802</v>
      </c>
      <c r="AT25" s="141">
        <v>0</v>
      </c>
      <c r="AU25" s="141">
        <v>44331</v>
      </c>
      <c r="AV25" s="141">
        <v>13471</v>
      </c>
      <c r="AW25" s="141">
        <v>0</v>
      </c>
      <c r="AX25" s="141">
        <f t="shared" si="24"/>
        <v>339509</v>
      </c>
      <c r="AY25" s="141">
        <v>259268</v>
      </c>
      <c r="AZ25" s="141">
        <v>22084</v>
      </c>
      <c r="BA25" s="141">
        <v>40891</v>
      </c>
      <c r="BB25" s="141">
        <v>17266</v>
      </c>
      <c r="BC25" s="141">
        <v>0</v>
      </c>
      <c r="BD25" s="141">
        <v>0</v>
      </c>
      <c r="BE25" s="141">
        <v>1020</v>
      </c>
      <c r="BF25" s="141">
        <f t="shared" si="25"/>
        <v>645576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1131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42578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107268</v>
      </c>
      <c r="CJ25" s="141">
        <f t="shared" si="34"/>
        <v>107268</v>
      </c>
      <c r="CK25" s="141">
        <f t="shared" si="35"/>
        <v>0</v>
      </c>
      <c r="CL25" s="141">
        <f t="shared" si="36"/>
        <v>103593</v>
      </c>
      <c r="CM25" s="141">
        <f t="shared" si="37"/>
        <v>3675</v>
      </c>
      <c r="CN25" s="141">
        <f t="shared" si="38"/>
        <v>0</v>
      </c>
      <c r="CO25" s="141">
        <f t="shared" si="39"/>
        <v>0</v>
      </c>
      <c r="CP25" s="141">
        <f t="shared" si="40"/>
        <v>1131</v>
      </c>
      <c r="CQ25" s="141">
        <f t="shared" si="41"/>
        <v>537288</v>
      </c>
      <c r="CR25" s="141">
        <f t="shared" si="42"/>
        <v>139977</v>
      </c>
      <c r="CS25" s="141">
        <f t="shared" si="43"/>
        <v>16653</v>
      </c>
      <c r="CT25" s="141">
        <f t="shared" si="44"/>
        <v>0</v>
      </c>
      <c r="CU25" s="141">
        <f t="shared" si="45"/>
        <v>104917</v>
      </c>
      <c r="CV25" s="141">
        <f t="shared" si="46"/>
        <v>18407</v>
      </c>
      <c r="CW25" s="141">
        <f t="shared" si="47"/>
        <v>57802</v>
      </c>
      <c r="CX25" s="141">
        <f t="shared" si="48"/>
        <v>0</v>
      </c>
      <c r="CY25" s="141">
        <f t="shared" si="49"/>
        <v>44331</v>
      </c>
      <c r="CZ25" s="141">
        <f t="shared" si="50"/>
        <v>13471</v>
      </c>
      <c r="DA25" s="141">
        <f t="shared" si="51"/>
        <v>0</v>
      </c>
      <c r="DB25" s="141">
        <f t="shared" si="52"/>
        <v>339509</v>
      </c>
      <c r="DC25" s="141">
        <f t="shared" si="53"/>
        <v>259268</v>
      </c>
      <c r="DD25" s="141">
        <f t="shared" si="54"/>
        <v>22084</v>
      </c>
      <c r="DE25" s="141">
        <f t="shared" si="55"/>
        <v>40891</v>
      </c>
      <c r="DF25" s="141">
        <f t="shared" si="56"/>
        <v>17266</v>
      </c>
      <c r="DG25" s="141">
        <f t="shared" si="57"/>
        <v>42578</v>
      </c>
      <c r="DH25" s="141">
        <f t="shared" si="58"/>
        <v>0</v>
      </c>
      <c r="DI25" s="141">
        <f t="shared" si="59"/>
        <v>1020</v>
      </c>
      <c r="DJ25" s="141">
        <f t="shared" si="60"/>
        <v>645576</v>
      </c>
    </row>
    <row r="26" spans="1:114" ht="12" customHeight="1">
      <c r="A26" s="142" t="s">
        <v>92</v>
      </c>
      <c r="B26" s="140" t="s">
        <v>344</v>
      </c>
      <c r="C26" s="142" t="s">
        <v>376</v>
      </c>
      <c r="D26" s="141">
        <f t="shared" si="6"/>
        <v>1261075</v>
      </c>
      <c r="E26" s="141">
        <f t="shared" si="7"/>
        <v>36478</v>
      </c>
      <c r="F26" s="141">
        <v>0</v>
      </c>
      <c r="G26" s="141">
        <v>0</v>
      </c>
      <c r="H26" s="141">
        <v>0</v>
      </c>
      <c r="I26" s="141">
        <v>15110</v>
      </c>
      <c r="J26" s="141"/>
      <c r="K26" s="141">
        <v>21368</v>
      </c>
      <c r="L26" s="141">
        <v>1224597</v>
      </c>
      <c r="M26" s="141">
        <f t="shared" si="8"/>
        <v>123761</v>
      </c>
      <c r="N26" s="141">
        <f t="shared" si="9"/>
        <v>3645</v>
      </c>
      <c r="O26" s="141">
        <v>0</v>
      </c>
      <c r="P26" s="141">
        <v>0</v>
      </c>
      <c r="Q26" s="141">
        <v>0</v>
      </c>
      <c r="R26" s="141">
        <v>3645</v>
      </c>
      <c r="S26" s="141"/>
      <c r="T26" s="141">
        <v>0</v>
      </c>
      <c r="U26" s="141">
        <v>120116</v>
      </c>
      <c r="V26" s="141">
        <f t="shared" si="10"/>
        <v>1384836</v>
      </c>
      <c r="W26" s="141">
        <f t="shared" si="11"/>
        <v>40123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18755</v>
      </c>
      <c r="AB26" s="141">
        <f t="shared" si="16"/>
        <v>0</v>
      </c>
      <c r="AC26" s="141">
        <f t="shared" si="17"/>
        <v>21368</v>
      </c>
      <c r="AD26" s="141">
        <f t="shared" si="18"/>
        <v>1344713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79563</v>
      </c>
      <c r="AM26" s="141">
        <f t="shared" si="21"/>
        <v>604808</v>
      </c>
      <c r="AN26" s="141">
        <f t="shared" si="22"/>
        <v>322031</v>
      </c>
      <c r="AO26" s="141">
        <v>73559</v>
      </c>
      <c r="AP26" s="141">
        <v>248472</v>
      </c>
      <c r="AQ26" s="141">
        <v>0</v>
      </c>
      <c r="AR26" s="141">
        <v>0</v>
      </c>
      <c r="AS26" s="141">
        <f t="shared" si="23"/>
        <v>16675</v>
      </c>
      <c r="AT26" s="141">
        <v>16675</v>
      </c>
      <c r="AU26" s="141">
        <v>0</v>
      </c>
      <c r="AV26" s="141">
        <v>0</v>
      </c>
      <c r="AW26" s="141">
        <v>5933</v>
      </c>
      <c r="AX26" s="141">
        <f t="shared" si="24"/>
        <v>201423</v>
      </c>
      <c r="AY26" s="141">
        <v>148612</v>
      </c>
      <c r="AZ26" s="141">
        <v>50489</v>
      </c>
      <c r="BA26" s="141">
        <v>2322</v>
      </c>
      <c r="BB26" s="141">
        <v>0</v>
      </c>
      <c r="BC26" s="141">
        <v>574639</v>
      </c>
      <c r="BD26" s="141">
        <v>58746</v>
      </c>
      <c r="BE26" s="141">
        <v>2065</v>
      </c>
      <c r="BF26" s="141">
        <f t="shared" si="25"/>
        <v>606873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61678</v>
      </c>
      <c r="BP26" s="141">
        <f t="shared" si="29"/>
        <v>53630</v>
      </c>
      <c r="BQ26" s="141">
        <v>14712</v>
      </c>
      <c r="BR26" s="141">
        <v>38918</v>
      </c>
      <c r="BS26" s="141">
        <v>0</v>
      </c>
      <c r="BT26" s="141">
        <v>0</v>
      </c>
      <c r="BU26" s="141">
        <f t="shared" si="30"/>
        <v>427</v>
      </c>
      <c r="BV26" s="141">
        <v>427</v>
      </c>
      <c r="BW26" s="141">
        <v>0</v>
      </c>
      <c r="BX26" s="141">
        <v>0</v>
      </c>
      <c r="BY26" s="141">
        <v>6269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62083</v>
      </c>
      <c r="CF26" s="141">
        <v>1352</v>
      </c>
      <c r="CG26" s="141">
        <v>0</v>
      </c>
      <c r="CH26" s="141">
        <f t="shared" si="32"/>
        <v>61678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79563</v>
      </c>
      <c r="CQ26" s="141">
        <f t="shared" si="41"/>
        <v>666486</v>
      </c>
      <c r="CR26" s="141">
        <f t="shared" si="42"/>
        <v>375661</v>
      </c>
      <c r="CS26" s="141">
        <f t="shared" si="43"/>
        <v>88271</v>
      </c>
      <c r="CT26" s="141">
        <f t="shared" si="44"/>
        <v>287390</v>
      </c>
      <c r="CU26" s="141">
        <f t="shared" si="45"/>
        <v>0</v>
      </c>
      <c r="CV26" s="141">
        <f t="shared" si="46"/>
        <v>0</v>
      </c>
      <c r="CW26" s="141">
        <f t="shared" si="47"/>
        <v>17102</v>
      </c>
      <c r="CX26" s="141">
        <f t="shared" si="48"/>
        <v>17102</v>
      </c>
      <c r="CY26" s="141">
        <f t="shared" si="49"/>
        <v>0</v>
      </c>
      <c r="CZ26" s="141">
        <f t="shared" si="50"/>
        <v>0</v>
      </c>
      <c r="DA26" s="141">
        <f t="shared" si="51"/>
        <v>12202</v>
      </c>
      <c r="DB26" s="141">
        <f t="shared" si="52"/>
        <v>201423</v>
      </c>
      <c r="DC26" s="141">
        <f t="shared" si="53"/>
        <v>148612</v>
      </c>
      <c r="DD26" s="141">
        <f t="shared" si="54"/>
        <v>50489</v>
      </c>
      <c r="DE26" s="141">
        <f t="shared" si="55"/>
        <v>2322</v>
      </c>
      <c r="DF26" s="141">
        <f t="shared" si="56"/>
        <v>0</v>
      </c>
      <c r="DG26" s="141">
        <f t="shared" si="57"/>
        <v>636722</v>
      </c>
      <c r="DH26" s="141">
        <f t="shared" si="58"/>
        <v>60098</v>
      </c>
      <c r="DI26" s="141">
        <f t="shared" si="59"/>
        <v>2065</v>
      </c>
      <c r="DJ26" s="141">
        <f t="shared" si="60"/>
        <v>668551</v>
      </c>
    </row>
    <row r="27" spans="1:114" ht="12" customHeight="1">
      <c r="A27" s="142" t="s">
        <v>92</v>
      </c>
      <c r="B27" s="140" t="s">
        <v>345</v>
      </c>
      <c r="C27" s="142" t="s">
        <v>377</v>
      </c>
      <c r="D27" s="141">
        <f t="shared" si="6"/>
        <v>931432</v>
      </c>
      <c r="E27" s="141">
        <f t="shared" si="7"/>
        <v>36348</v>
      </c>
      <c r="F27" s="141">
        <v>0</v>
      </c>
      <c r="G27" s="141">
        <v>0</v>
      </c>
      <c r="H27" s="141">
        <v>0</v>
      </c>
      <c r="I27" s="141">
        <v>32294</v>
      </c>
      <c r="J27" s="141"/>
      <c r="K27" s="141">
        <v>4054</v>
      </c>
      <c r="L27" s="141">
        <v>895084</v>
      </c>
      <c r="M27" s="141">
        <f t="shared" si="8"/>
        <v>275975</v>
      </c>
      <c r="N27" s="141">
        <f t="shared" si="9"/>
        <v>55409</v>
      </c>
      <c r="O27" s="141">
        <v>0</v>
      </c>
      <c r="P27" s="141">
        <v>0</v>
      </c>
      <c r="Q27" s="141">
        <v>0</v>
      </c>
      <c r="R27" s="141">
        <v>55409</v>
      </c>
      <c r="S27" s="141"/>
      <c r="T27" s="141">
        <v>0</v>
      </c>
      <c r="U27" s="141">
        <v>220566</v>
      </c>
      <c r="V27" s="141">
        <f t="shared" si="10"/>
        <v>1207407</v>
      </c>
      <c r="W27" s="141">
        <f t="shared" si="11"/>
        <v>91757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87703</v>
      </c>
      <c r="AB27" s="141">
        <f t="shared" si="16"/>
        <v>0</v>
      </c>
      <c r="AC27" s="141">
        <f t="shared" si="17"/>
        <v>4054</v>
      </c>
      <c r="AD27" s="141">
        <f t="shared" si="18"/>
        <v>1115650</v>
      </c>
      <c r="AE27" s="141">
        <f t="shared" si="19"/>
        <v>125900</v>
      </c>
      <c r="AF27" s="141">
        <f t="shared" si="20"/>
        <v>125900</v>
      </c>
      <c r="AG27" s="141">
        <v>0</v>
      </c>
      <c r="AH27" s="141">
        <v>125900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805532</v>
      </c>
      <c r="AN27" s="141">
        <f t="shared" si="22"/>
        <v>301093</v>
      </c>
      <c r="AO27" s="141">
        <v>45812</v>
      </c>
      <c r="AP27" s="141">
        <v>168493</v>
      </c>
      <c r="AQ27" s="141">
        <v>86788</v>
      </c>
      <c r="AR27" s="141">
        <v>0</v>
      </c>
      <c r="AS27" s="141">
        <f t="shared" si="23"/>
        <v>148547</v>
      </c>
      <c r="AT27" s="141">
        <v>15783</v>
      </c>
      <c r="AU27" s="141">
        <v>132764</v>
      </c>
      <c r="AV27" s="141">
        <v>0</v>
      </c>
      <c r="AW27" s="141">
        <v>8076</v>
      </c>
      <c r="AX27" s="141">
        <f t="shared" si="24"/>
        <v>347816</v>
      </c>
      <c r="AY27" s="141">
        <v>72905</v>
      </c>
      <c r="AZ27" s="141">
        <v>160401</v>
      </c>
      <c r="BA27" s="141">
        <v>114510</v>
      </c>
      <c r="BB27" s="141">
        <v>0</v>
      </c>
      <c r="BC27" s="141">
        <v>0</v>
      </c>
      <c r="BD27" s="141">
        <v>0</v>
      </c>
      <c r="BE27" s="141">
        <v>0</v>
      </c>
      <c r="BF27" s="141">
        <f t="shared" si="25"/>
        <v>931432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275975</v>
      </c>
      <c r="BP27" s="141">
        <f t="shared" si="29"/>
        <v>2487</v>
      </c>
      <c r="BQ27" s="141">
        <v>2487</v>
      </c>
      <c r="BR27" s="141">
        <v>0</v>
      </c>
      <c r="BS27" s="141">
        <v>0</v>
      </c>
      <c r="BT27" s="141">
        <v>0</v>
      </c>
      <c r="BU27" s="141">
        <f t="shared" si="30"/>
        <v>155696</v>
      </c>
      <c r="BV27" s="141">
        <v>0</v>
      </c>
      <c r="BW27" s="141">
        <v>155696</v>
      </c>
      <c r="BX27" s="141">
        <v>0</v>
      </c>
      <c r="BY27" s="141">
        <v>0</v>
      </c>
      <c r="BZ27" s="141">
        <f t="shared" si="31"/>
        <v>117792</v>
      </c>
      <c r="CA27" s="141">
        <v>61642</v>
      </c>
      <c r="CB27" s="141">
        <v>56150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f t="shared" si="32"/>
        <v>275975</v>
      </c>
      <c r="CI27" s="141">
        <f t="shared" si="33"/>
        <v>125900</v>
      </c>
      <c r="CJ27" s="141">
        <f t="shared" si="34"/>
        <v>125900</v>
      </c>
      <c r="CK27" s="141">
        <f t="shared" si="35"/>
        <v>0</v>
      </c>
      <c r="CL27" s="141">
        <f t="shared" si="36"/>
        <v>125900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1081507</v>
      </c>
      <c r="CR27" s="141">
        <f t="shared" si="42"/>
        <v>303580</v>
      </c>
      <c r="CS27" s="141">
        <f t="shared" si="43"/>
        <v>48299</v>
      </c>
      <c r="CT27" s="141">
        <f t="shared" si="44"/>
        <v>168493</v>
      </c>
      <c r="CU27" s="141">
        <f t="shared" si="45"/>
        <v>86788</v>
      </c>
      <c r="CV27" s="141">
        <f t="shared" si="46"/>
        <v>0</v>
      </c>
      <c r="CW27" s="141">
        <f t="shared" si="47"/>
        <v>304243</v>
      </c>
      <c r="CX27" s="141">
        <f t="shared" si="48"/>
        <v>15783</v>
      </c>
      <c r="CY27" s="141">
        <f t="shared" si="49"/>
        <v>288460</v>
      </c>
      <c r="CZ27" s="141">
        <f t="shared" si="50"/>
        <v>0</v>
      </c>
      <c r="DA27" s="141">
        <f t="shared" si="51"/>
        <v>8076</v>
      </c>
      <c r="DB27" s="141">
        <f t="shared" si="52"/>
        <v>465608</v>
      </c>
      <c r="DC27" s="141">
        <f t="shared" si="53"/>
        <v>134547</v>
      </c>
      <c r="DD27" s="141">
        <f t="shared" si="54"/>
        <v>216551</v>
      </c>
      <c r="DE27" s="141">
        <f t="shared" si="55"/>
        <v>114510</v>
      </c>
      <c r="DF27" s="141">
        <f t="shared" si="56"/>
        <v>0</v>
      </c>
      <c r="DG27" s="141">
        <f t="shared" si="57"/>
        <v>0</v>
      </c>
      <c r="DH27" s="141">
        <f t="shared" si="58"/>
        <v>0</v>
      </c>
      <c r="DI27" s="141">
        <f t="shared" si="59"/>
        <v>0</v>
      </c>
      <c r="DJ27" s="141">
        <f t="shared" si="60"/>
        <v>1207407</v>
      </c>
    </row>
    <row r="28" spans="1:114" ht="12" customHeight="1">
      <c r="A28" s="142" t="s">
        <v>92</v>
      </c>
      <c r="B28" s="140" t="s">
        <v>346</v>
      </c>
      <c r="C28" s="142" t="s">
        <v>378</v>
      </c>
      <c r="D28" s="141">
        <f t="shared" si="6"/>
        <v>887211</v>
      </c>
      <c r="E28" s="141">
        <f t="shared" si="7"/>
        <v>129501</v>
      </c>
      <c r="F28" s="141">
        <v>2502</v>
      </c>
      <c r="G28" s="141">
        <v>665</v>
      </c>
      <c r="H28" s="141">
        <v>0</v>
      </c>
      <c r="I28" s="141">
        <v>60529</v>
      </c>
      <c r="J28" s="141"/>
      <c r="K28" s="141">
        <v>65805</v>
      </c>
      <c r="L28" s="141">
        <v>757710</v>
      </c>
      <c r="M28" s="141">
        <f t="shared" si="8"/>
        <v>92203</v>
      </c>
      <c r="N28" s="141">
        <f t="shared" si="9"/>
        <v>3326</v>
      </c>
      <c r="O28" s="141">
        <v>0</v>
      </c>
      <c r="P28" s="141">
        <v>0</v>
      </c>
      <c r="Q28" s="141">
        <v>0</v>
      </c>
      <c r="R28" s="141">
        <v>3326</v>
      </c>
      <c r="S28" s="141"/>
      <c r="T28" s="141">
        <v>0</v>
      </c>
      <c r="U28" s="141">
        <v>88877</v>
      </c>
      <c r="V28" s="141">
        <f t="shared" si="10"/>
        <v>979414</v>
      </c>
      <c r="W28" s="141">
        <f t="shared" si="11"/>
        <v>132827</v>
      </c>
      <c r="X28" s="141">
        <f t="shared" si="12"/>
        <v>2502</v>
      </c>
      <c r="Y28" s="141">
        <f t="shared" si="13"/>
        <v>665</v>
      </c>
      <c r="Z28" s="141">
        <f t="shared" si="14"/>
        <v>0</v>
      </c>
      <c r="AA28" s="141">
        <f t="shared" si="15"/>
        <v>63855</v>
      </c>
      <c r="AB28" s="141">
        <f t="shared" si="16"/>
        <v>0</v>
      </c>
      <c r="AC28" s="141">
        <f t="shared" si="17"/>
        <v>65805</v>
      </c>
      <c r="AD28" s="141">
        <f t="shared" si="18"/>
        <v>846587</v>
      </c>
      <c r="AE28" s="141">
        <f t="shared" si="19"/>
        <v>7564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7564</v>
      </c>
      <c r="AL28" s="141">
        <v>0</v>
      </c>
      <c r="AM28" s="141">
        <f t="shared" si="21"/>
        <v>872894</v>
      </c>
      <c r="AN28" s="141">
        <f t="shared" si="22"/>
        <v>62638</v>
      </c>
      <c r="AO28" s="141">
        <v>62638</v>
      </c>
      <c r="AP28" s="141">
        <v>0</v>
      </c>
      <c r="AQ28" s="141">
        <v>0</v>
      </c>
      <c r="AR28" s="141">
        <v>0</v>
      </c>
      <c r="AS28" s="141">
        <f t="shared" si="23"/>
        <v>231002</v>
      </c>
      <c r="AT28" s="141">
        <v>17788</v>
      </c>
      <c r="AU28" s="141">
        <v>213214</v>
      </c>
      <c r="AV28" s="141">
        <v>0</v>
      </c>
      <c r="AW28" s="141">
        <v>0</v>
      </c>
      <c r="AX28" s="141">
        <f t="shared" si="24"/>
        <v>579254</v>
      </c>
      <c r="AY28" s="141">
        <v>194390</v>
      </c>
      <c r="AZ28" s="141">
        <v>284124</v>
      </c>
      <c r="BA28" s="141">
        <v>100740</v>
      </c>
      <c r="BB28" s="141">
        <v>0</v>
      </c>
      <c r="BC28" s="141">
        <v>0</v>
      </c>
      <c r="BD28" s="141">
        <v>0</v>
      </c>
      <c r="BE28" s="141">
        <v>6753</v>
      </c>
      <c r="BF28" s="141">
        <f t="shared" si="25"/>
        <v>887211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90338</v>
      </c>
      <c r="BP28" s="141">
        <f t="shared" si="29"/>
        <v>37954</v>
      </c>
      <c r="BQ28" s="141">
        <v>27036</v>
      </c>
      <c r="BR28" s="141">
        <v>0</v>
      </c>
      <c r="BS28" s="141">
        <v>10918</v>
      </c>
      <c r="BT28" s="141">
        <v>0</v>
      </c>
      <c r="BU28" s="141">
        <f t="shared" si="30"/>
        <v>11632</v>
      </c>
      <c r="BV28" s="141">
        <v>132</v>
      </c>
      <c r="BW28" s="141">
        <v>11500</v>
      </c>
      <c r="BX28" s="141">
        <v>0</v>
      </c>
      <c r="BY28" s="141">
        <v>0</v>
      </c>
      <c r="BZ28" s="141">
        <f t="shared" si="31"/>
        <v>40752</v>
      </c>
      <c r="CA28" s="141">
        <v>30229</v>
      </c>
      <c r="CB28" s="141">
        <v>10523</v>
      </c>
      <c r="CC28" s="141">
        <v>0</v>
      </c>
      <c r="CD28" s="141">
        <v>0</v>
      </c>
      <c r="CE28" s="141">
        <v>0</v>
      </c>
      <c r="CF28" s="141">
        <v>0</v>
      </c>
      <c r="CG28" s="141">
        <v>1865</v>
      </c>
      <c r="CH28" s="141">
        <f t="shared" si="32"/>
        <v>92203</v>
      </c>
      <c r="CI28" s="141">
        <f t="shared" si="33"/>
        <v>7564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7564</v>
      </c>
      <c r="CP28" s="141">
        <f t="shared" si="40"/>
        <v>0</v>
      </c>
      <c r="CQ28" s="141">
        <f t="shared" si="41"/>
        <v>963232</v>
      </c>
      <c r="CR28" s="141">
        <f t="shared" si="42"/>
        <v>100592</v>
      </c>
      <c r="CS28" s="141">
        <f t="shared" si="43"/>
        <v>89674</v>
      </c>
      <c r="CT28" s="141">
        <f t="shared" si="44"/>
        <v>0</v>
      </c>
      <c r="CU28" s="141">
        <f t="shared" si="45"/>
        <v>10918</v>
      </c>
      <c r="CV28" s="141">
        <f t="shared" si="46"/>
        <v>0</v>
      </c>
      <c r="CW28" s="141">
        <f t="shared" si="47"/>
        <v>242634</v>
      </c>
      <c r="CX28" s="141">
        <f t="shared" si="48"/>
        <v>17920</v>
      </c>
      <c r="CY28" s="141">
        <f t="shared" si="49"/>
        <v>224714</v>
      </c>
      <c r="CZ28" s="141">
        <f t="shared" si="50"/>
        <v>0</v>
      </c>
      <c r="DA28" s="141">
        <f t="shared" si="51"/>
        <v>0</v>
      </c>
      <c r="DB28" s="141">
        <f t="shared" si="52"/>
        <v>620006</v>
      </c>
      <c r="DC28" s="141">
        <f t="shared" si="53"/>
        <v>224619</v>
      </c>
      <c r="DD28" s="141">
        <f t="shared" si="54"/>
        <v>294647</v>
      </c>
      <c r="DE28" s="141">
        <f t="shared" si="55"/>
        <v>100740</v>
      </c>
      <c r="DF28" s="141">
        <f t="shared" si="56"/>
        <v>0</v>
      </c>
      <c r="DG28" s="141">
        <f t="shared" si="57"/>
        <v>0</v>
      </c>
      <c r="DH28" s="141">
        <f t="shared" si="58"/>
        <v>0</v>
      </c>
      <c r="DI28" s="141">
        <f t="shared" si="59"/>
        <v>8618</v>
      </c>
      <c r="DJ28" s="141">
        <f t="shared" si="60"/>
        <v>979414</v>
      </c>
    </row>
    <row r="29" spans="1:114" ht="12" customHeight="1">
      <c r="A29" s="142" t="s">
        <v>92</v>
      </c>
      <c r="B29" s="140" t="s">
        <v>347</v>
      </c>
      <c r="C29" s="142" t="s">
        <v>379</v>
      </c>
      <c r="D29" s="141">
        <f t="shared" si="6"/>
        <v>600368</v>
      </c>
      <c r="E29" s="141">
        <f t="shared" si="7"/>
        <v>57500</v>
      </c>
      <c r="F29" s="141">
        <v>0</v>
      </c>
      <c r="G29" s="141">
        <v>0</v>
      </c>
      <c r="H29" s="141">
        <v>0</v>
      </c>
      <c r="I29" s="141">
        <v>43140</v>
      </c>
      <c r="J29" s="141"/>
      <c r="K29" s="141">
        <v>14360</v>
      </c>
      <c r="L29" s="141">
        <v>542868</v>
      </c>
      <c r="M29" s="141">
        <f t="shared" si="8"/>
        <v>168442</v>
      </c>
      <c r="N29" s="141">
        <f t="shared" si="9"/>
        <v>3967</v>
      </c>
      <c r="O29" s="141">
        <v>0</v>
      </c>
      <c r="P29" s="141">
        <v>0</v>
      </c>
      <c r="Q29" s="141">
        <v>0</v>
      </c>
      <c r="R29" s="141">
        <v>3967</v>
      </c>
      <c r="S29" s="141"/>
      <c r="T29" s="141">
        <v>0</v>
      </c>
      <c r="U29" s="141">
        <v>164475</v>
      </c>
      <c r="V29" s="141">
        <f t="shared" si="10"/>
        <v>768810</v>
      </c>
      <c r="W29" s="141">
        <f t="shared" si="11"/>
        <v>61467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47107</v>
      </c>
      <c r="AB29" s="141">
        <f t="shared" si="16"/>
        <v>0</v>
      </c>
      <c r="AC29" s="141">
        <f t="shared" si="17"/>
        <v>14360</v>
      </c>
      <c r="AD29" s="141">
        <f t="shared" si="18"/>
        <v>707343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600368</v>
      </c>
      <c r="AN29" s="141">
        <f t="shared" si="22"/>
        <v>121324</v>
      </c>
      <c r="AO29" s="141">
        <v>39194</v>
      </c>
      <c r="AP29" s="141">
        <v>5618</v>
      </c>
      <c r="AQ29" s="141">
        <v>76512</v>
      </c>
      <c r="AR29" s="141">
        <v>0</v>
      </c>
      <c r="AS29" s="141">
        <f t="shared" si="23"/>
        <v>141447</v>
      </c>
      <c r="AT29" s="141">
        <v>2789</v>
      </c>
      <c r="AU29" s="141">
        <v>138390</v>
      </c>
      <c r="AV29" s="141">
        <v>268</v>
      </c>
      <c r="AW29" s="141">
        <v>0</v>
      </c>
      <c r="AX29" s="141">
        <f t="shared" si="24"/>
        <v>337597</v>
      </c>
      <c r="AY29" s="141">
        <v>126515</v>
      </c>
      <c r="AZ29" s="141">
        <v>80995</v>
      </c>
      <c r="BA29" s="141">
        <v>130087</v>
      </c>
      <c r="BB29" s="141">
        <v>0</v>
      </c>
      <c r="BC29" s="141">
        <v>0</v>
      </c>
      <c r="BD29" s="141">
        <v>0</v>
      </c>
      <c r="BE29" s="141">
        <v>0</v>
      </c>
      <c r="BF29" s="141">
        <f t="shared" si="25"/>
        <v>600368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168442</v>
      </c>
      <c r="BP29" s="141">
        <f t="shared" si="29"/>
        <v>32705</v>
      </c>
      <c r="BQ29" s="141">
        <v>15678</v>
      </c>
      <c r="BR29" s="141">
        <v>1350</v>
      </c>
      <c r="BS29" s="141">
        <v>15677</v>
      </c>
      <c r="BT29" s="141">
        <v>0</v>
      </c>
      <c r="BU29" s="141">
        <f t="shared" si="30"/>
        <v>75054</v>
      </c>
      <c r="BV29" s="141">
        <v>1322</v>
      </c>
      <c r="BW29" s="141">
        <v>73732</v>
      </c>
      <c r="BX29" s="141">
        <v>0</v>
      </c>
      <c r="BY29" s="141">
        <v>0</v>
      </c>
      <c r="BZ29" s="141">
        <f t="shared" si="31"/>
        <v>60683</v>
      </c>
      <c r="CA29" s="141">
        <v>46669</v>
      </c>
      <c r="CB29" s="141">
        <v>14014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f t="shared" si="32"/>
        <v>168442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768810</v>
      </c>
      <c r="CR29" s="141">
        <f t="shared" si="42"/>
        <v>154029</v>
      </c>
      <c r="CS29" s="141">
        <f t="shared" si="43"/>
        <v>54872</v>
      </c>
      <c r="CT29" s="141">
        <f t="shared" si="44"/>
        <v>6968</v>
      </c>
      <c r="CU29" s="141">
        <f t="shared" si="45"/>
        <v>92189</v>
      </c>
      <c r="CV29" s="141">
        <f t="shared" si="46"/>
        <v>0</v>
      </c>
      <c r="CW29" s="141">
        <f t="shared" si="47"/>
        <v>216501</v>
      </c>
      <c r="CX29" s="141">
        <f t="shared" si="48"/>
        <v>4111</v>
      </c>
      <c r="CY29" s="141">
        <f t="shared" si="49"/>
        <v>212122</v>
      </c>
      <c r="CZ29" s="141">
        <f t="shared" si="50"/>
        <v>268</v>
      </c>
      <c r="DA29" s="141">
        <f t="shared" si="51"/>
        <v>0</v>
      </c>
      <c r="DB29" s="141">
        <f t="shared" si="52"/>
        <v>398280</v>
      </c>
      <c r="DC29" s="141">
        <f t="shared" si="53"/>
        <v>173184</v>
      </c>
      <c r="DD29" s="141">
        <f t="shared" si="54"/>
        <v>95009</v>
      </c>
      <c r="DE29" s="141">
        <f t="shared" si="55"/>
        <v>130087</v>
      </c>
      <c r="DF29" s="141">
        <f t="shared" si="56"/>
        <v>0</v>
      </c>
      <c r="DG29" s="141">
        <f t="shared" si="57"/>
        <v>0</v>
      </c>
      <c r="DH29" s="141">
        <f t="shared" si="58"/>
        <v>0</v>
      </c>
      <c r="DI29" s="141">
        <f t="shared" si="59"/>
        <v>0</v>
      </c>
      <c r="DJ29" s="141">
        <f t="shared" si="60"/>
        <v>768810</v>
      </c>
    </row>
    <row r="30" spans="1:114" ht="12" customHeight="1">
      <c r="A30" s="142" t="s">
        <v>92</v>
      </c>
      <c r="B30" s="140" t="s">
        <v>348</v>
      </c>
      <c r="C30" s="142" t="s">
        <v>380</v>
      </c>
      <c r="D30" s="141">
        <f t="shared" si="6"/>
        <v>491652</v>
      </c>
      <c r="E30" s="141">
        <f t="shared" si="7"/>
        <v>41104</v>
      </c>
      <c r="F30" s="141">
        <v>0</v>
      </c>
      <c r="G30" s="141">
        <v>0</v>
      </c>
      <c r="H30" s="141">
        <v>0</v>
      </c>
      <c r="I30" s="141">
        <v>14091</v>
      </c>
      <c r="J30" s="141"/>
      <c r="K30" s="141">
        <v>27013</v>
      </c>
      <c r="L30" s="141">
        <v>450548</v>
      </c>
      <c r="M30" s="141">
        <f t="shared" si="8"/>
        <v>85677</v>
      </c>
      <c r="N30" s="141">
        <f t="shared" si="9"/>
        <v>1883</v>
      </c>
      <c r="O30" s="141">
        <v>0</v>
      </c>
      <c r="P30" s="141">
        <v>0</v>
      </c>
      <c r="Q30" s="141">
        <v>0</v>
      </c>
      <c r="R30" s="141">
        <v>1883</v>
      </c>
      <c r="S30" s="141"/>
      <c r="T30" s="141">
        <v>0</v>
      </c>
      <c r="U30" s="141">
        <v>83794</v>
      </c>
      <c r="V30" s="141">
        <f t="shared" si="10"/>
        <v>577329</v>
      </c>
      <c r="W30" s="141">
        <f t="shared" si="11"/>
        <v>42987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15974</v>
      </c>
      <c r="AB30" s="141">
        <f t="shared" si="16"/>
        <v>0</v>
      </c>
      <c r="AC30" s="141">
        <f t="shared" si="17"/>
        <v>27013</v>
      </c>
      <c r="AD30" s="141">
        <f t="shared" si="18"/>
        <v>534342</v>
      </c>
      <c r="AE30" s="141">
        <f t="shared" si="19"/>
        <v>2373</v>
      </c>
      <c r="AF30" s="141">
        <f t="shared" si="20"/>
        <v>2373</v>
      </c>
      <c r="AG30" s="141">
        <v>2373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489279</v>
      </c>
      <c r="AN30" s="141">
        <f t="shared" si="22"/>
        <v>52594</v>
      </c>
      <c r="AO30" s="141">
        <v>41586</v>
      </c>
      <c r="AP30" s="141">
        <v>0</v>
      </c>
      <c r="AQ30" s="141">
        <v>11008</v>
      </c>
      <c r="AR30" s="141">
        <v>0</v>
      </c>
      <c r="AS30" s="141">
        <f t="shared" si="23"/>
        <v>13748</v>
      </c>
      <c r="AT30" s="141">
        <v>5364</v>
      </c>
      <c r="AU30" s="141">
        <v>5009</v>
      </c>
      <c r="AV30" s="141">
        <v>3375</v>
      </c>
      <c r="AW30" s="141">
        <v>0</v>
      </c>
      <c r="AX30" s="141">
        <f t="shared" si="24"/>
        <v>422937</v>
      </c>
      <c r="AY30" s="141">
        <v>192274</v>
      </c>
      <c r="AZ30" s="141">
        <v>211754</v>
      </c>
      <c r="BA30" s="141">
        <v>18909</v>
      </c>
      <c r="BB30" s="141">
        <v>0</v>
      </c>
      <c r="BC30" s="141">
        <v>0</v>
      </c>
      <c r="BD30" s="141">
        <v>0</v>
      </c>
      <c r="BE30" s="141">
        <v>0</v>
      </c>
      <c r="BF30" s="141">
        <f t="shared" si="25"/>
        <v>491652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85677</v>
      </c>
      <c r="BP30" s="141">
        <f t="shared" si="29"/>
        <v>8855</v>
      </c>
      <c r="BQ30" s="141">
        <v>8855</v>
      </c>
      <c r="BR30" s="141">
        <v>0</v>
      </c>
      <c r="BS30" s="141">
        <v>0</v>
      </c>
      <c r="BT30" s="141">
        <v>0</v>
      </c>
      <c r="BU30" s="141">
        <f t="shared" si="30"/>
        <v>22550</v>
      </c>
      <c r="BV30" s="141">
        <v>0</v>
      </c>
      <c r="BW30" s="141">
        <v>22550</v>
      </c>
      <c r="BX30" s="141">
        <v>0</v>
      </c>
      <c r="BY30" s="141">
        <v>0</v>
      </c>
      <c r="BZ30" s="141">
        <f t="shared" si="31"/>
        <v>54272</v>
      </c>
      <c r="CA30" s="141">
        <v>29988</v>
      </c>
      <c r="CB30" s="141">
        <v>15271</v>
      </c>
      <c r="CC30" s="141">
        <v>9013</v>
      </c>
      <c r="CD30" s="141">
        <v>0</v>
      </c>
      <c r="CE30" s="141">
        <v>0</v>
      </c>
      <c r="CF30" s="141">
        <v>0</v>
      </c>
      <c r="CG30" s="141">
        <v>0</v>
      </c>
      <c r="CH30" s="141">
        <f t="shared" si="32"/>
        <v>85677</v>
      </c>
      <c r="CI30" s="141">
        <f t="shared" si="33"/>
        <v>2373</v>
      </c>
      <c r="CJ30" s="141">
        <f t="shared" si="34"/>
        <v>2373</v>
      </c>
      <c r="CK30" s="141">
        <f t="shared" si="35"/>
        <v>2373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574956</v>
      </c>
      <c r="CR30" s="141">
        <f t="shared" si="42"/>
        <v>61449</v>
      </c>
      <c r="CS30" s="141">
        <f t="shared" si="43"/>
        <v>50441</v>
      </c>
      <c r="CT30" s="141">
        <f t="shared" si="44"/>
        <v>0</v>
      </c>
      <c r="CU30" s="141">
        <f t="shared" si="45"/>
        <v>11008</v>
      </c>
      <c r="CV30" s="141">
        <f t="shared" si="46"/>
        <v>0</v>
      </c>
      <c r="CW30" s="141">
        <f t="shared" si="47"/>
        <v>36298</v>
      </c>
      <c r="CX30" s="141">
        <f t="shared" si="48"/>
        <v>5364</v>
      </c>
      <c r="CY30" s="141">
        <f t="shared" si="49"/>
        <v>27559</v>
      </c>
      <c r="CZ30" s="141">
        <f t="shared" si="50"/>
        <v>3375</v>
      </c>
      <c r="DA30" s="141">
        <f t="shared" si="51"/>
        <v>0</v>
      </c>
      <c r="DB30" s="141">
        <f t="shared" si="52"/>
        <v>477209</v>
      </c>
      <c r="DC30" s="141">
        <f t="shared" si="53"/>
        <v>222262</v>
      </c>
      <c r="DD30" s="141">
        <f t="shared" si="54"/>
        <v>227025</v>
      </c>
      <c r="DE30" s="141">
        <f t="shared" si="55"/>
        <v>27922</v>
      </c>
      <c r="DF30" s="141">
        <f t="shared" si="56"/>
        <v>0</v>
      </c>
      <c r="DG30" s="141">
        <f t="shared" si="57"/>
        <v>0</v>
      </c>
      <c r="DH30" s="141">
        <f t="shared" si="58"/>
        <v>0</v>
      </c>
      <c r="DI30" s="141">
        <f t="shared" si="59"/>
        <v>0</v>
      </c>
      <c r="DJ30" s="141">
        <f t="shared" si="60"/>
        <v>577329</v>
      </c>
    </row>
    <row r="31" spans="1:114" ht="12" customHeight="1">
      <c r="A31" s="142" t="s">
        <v>92</v>
      </c>
      <c r="B31" s="140" t="s">
        <v>349</v>
      </c>
      <c r="C31" s="142" t="s">
        <v>381</v>
      </c>
      <c r="D31" s="141">
        <f t="shared" si="6"/>
        <v>116849</v>
      </c>
      <c r="E31" s="141">
        <f t="shared" si="7"/>
        <v>5414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5414</v>
      </c>
      <c r="L31" s="141">
        <v>111435</v>
      </c>
      <c r="M31" s="141">
        <f t="shared" si="8"/>
        <v>20825</v>
      </c>
      <c r="N31" s="141">
        <f t="shared" si="9"/>
        <v>3643</v>
      </c>
      <c r="O31" s="141">
        <v>1736</v>
      </c>
      <c r="P31" s="141">
        <v>1249</v>
      </c>
      <c r="Q31" s="141">
        <v>0</v>
      </c>
      <c r="R31" s="141">
        <v>658</v>
      </c>
      <c r="S31" s="141"/>
      <c r="T31" s="141">
        <v>0</v>
      </c>
      <c r="U31" s="141">
        <v>17182</v>
      </c>
      <c r="V31" s="141">
        <f t="shared" si="10"/>
        <v>137674</v>
      </c>
      <c r="W31" s="141">
        <f t="shared" si="11"/>
        <v>9057</v>
      </c>
      <c r="X31" s="141">
        <f t="shared" si="12"/>
        <v>1736</v>
      </c>
      <c r="Y31" s="141">
        <f t="shared" si="13"/>
        <v>1249</v>
      </c>
      <c r="Z31" s="141">
        <f t="shared" si="14"/>
        <v>0</v>
      </c>
      <c r="AA31" s="141">
        <f t="shared" si="15"/>
        <v>658</v>
      </c>
      <c r="AB31" s="141">
        <f t="shared" si="16"/>
        <v>0</v>
      </c>
      <c r="AC31" s="141">
        <f t="shared" si="17"/>
        <v>5414</v>
      </c>
      <c r="AD31" s="141">
        <f t="shared" si="18"/>
        <v>128617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2360</v>
      </c>
      <c r="AM31" s="141">
        <f t="shared" si="21"/>
        <v>45716</v>
      </c>
      <c r="AN31" s="141">
        <f t="shared" si="22"/>
        <v>4440</v>
      </c>
      <c r="AO31" s="141">
        <v>4440</v>
      </c>
      <c r="AP31" s="141">
        <v>0</v>
      </c>
      <c r="AQ31" s="141">
        <v>0</v>
      </c>
      <c r="AR31" s="141">
        <v>0</v>
      </c>
      <c r="AS31" s="141">
        <f t="shared" si="23"/>
        <v>2285</v>
      </c>
      <c r="AT31" s="141">
        <v>2285</v>
      </c>
      <c r="AU31" s="141">
        <v>0</v>
      </c>
      <c r="AV31" s="141">
        <v>0</v>
      </c>
      <c r="AW31" s="141">
        <v>0</v>
      </c>
      <c r="AX31" s="141">
        <f t="shared" si="24"/>
        <v>38991</v>
      </c>
      <c r="AY31" s="141">
        <v>38991</v>
      </c>
      <c r="AZ31" s="141">
        <v>0</v>
      </c>
      <c r="BA31" s="141">
        <v>0</v>
      </c>
      <c r="BB31" s="141">
        <v>0</v>
      </c>
      <c r="BC31" s="141">
        <v>68773</v>
      </c>
      <c r="BD31" s="141">
        <v>0</v>
      </c>
      <c r="BE31" s="141">
        <v>0</v>
      </c>
      <c r="BF31" s="141">
        <f t="shared" si="25"/>
        <v>45716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319</v>
      </c>
      <c r="BO31" s="141">
        <f t="shared" si="28"/>
        <v>8492</v>
      </c>
      <c r="BP31" s="141">
        <f t="shared" si="29"/>
        <v>2220</v>
      </c>
      <c r="BQ31" s="141">
        <v>2220</v>
      </c>
      <c r="BR31" s="141">
        <v>0</v>
      </c>
      <c r="BS31" s="141">
        <v>0</v>
      </c>
      <c r="BT31" s="141">
        <v>0</v>
      </c>
      <c r="BU31" s="141">
        <f t="shared" si="30"/>
        <v>5578</v>
      </c>
      <c r="BV31" s="141">
        <v>5578</v>
      </c>
      <c r="BW31" s="141">
        <v>0</v>
      </c>
      <c r="BX31" s="141">
        <v>0</v>
      </c>
      <c r="BY31" s="141">
        <v>0</v>
      </c>
      <c r="BZ31" s="141">
        <f t="shared" si="31"/>
        <v>694</v>
      </c>
      <c r="CA31" s="141">
        <v>694</v>
      </c>
      <c r="CB31" s="141">
        <v>0</v>
      </c>
      <c r="CC31" s="141">
        <v>0</v>
      </c>
      <c r="CD31" s="141">
        <v>0</v>
      </c>
      <c r="CE31" s="141">
        <v>12014</v>
      </c>
      <c r="CF31" s="141">
        <v>0</v>
      </c>
      <c r="CG31" s="141">
        <v>0</v>
      </c>
      <c r="CH31" s="141">
        <f t="shared" si="32"/>
        <v>8492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2679</v>
      </c>
      <c r="CQ31" s="141">
        <f t="shared" si="41"/>
        <v>54208</v>
      </c>
      <c r="CR31" s="141">
        <f t="shared" si="42"/>
        <v>6660</v>
      </c>
      <c r="CS31" s="141">
        <f t="shared" si="43"/>
        <v>6660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7863</v>
      </c>
      <c r="CX31" s="141">
        <f t="shared" si="48"/>
        <v>7863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39685</v>
      </c>
      <c r="DC31" s="141">
        <f t="shared" si="53"/>
        <v>39685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80787</v>
      </c>
      <c r="DH31" s="141">
        <f t="shared" si="58"/>
        <v>0</v>
      </c>
      <c r="DI31" s="141">
        <f t="shared" si="59"/>
        <v>0</v>
      </c>
      <c r="DJ31" s="141">
        <f t="shared" si="60"/>
        <v>54208</v>
      </c>
    </row>
    <row r="32" spans="1:114" ht="12" customHeight="1">
      <c r="A32" s="142" t="s">
        <v>92</v>
      </c>
      <c r="B32" s="140" t="s">
        <v>350</v>
      </c>
      <c r="C32" s="142" t="s">
        <v>382</v>
      </c>
      <c r="D32" s="141">
        <f t="shared" si="6"/>
        <v>190400</v>
      </c>
      <c r="E32" s="141">
        <f t="shared" si="7"/>
        <v>7178</v>
      </c>
      <c r="F32" s="141">
        <v>0</v>
      </c>
      <c r="G32" s="141">
        <v>119</v>
      </c>
      <c r="H32" s="141">
        <v>0</v>
      </c>
      <c r="I32" s="141">
        <v>428</v>
      </c>
      <c r="J32" s="141"/>
      <c r="K32" s="141">
        <v>6631</v>
      </c>
      <c r="L32" s="141">
        <v>183222</v>
      </c>
      <c r="M32" s="141">
        <f t="shared" si="8"/>
        <v>13182</v>
      </c>
      <c r="N32" s="141">
        <f t="shared" si="9"/>
        <v>686</v>
      </c>
      <c r="O32" s="141">
        <v>0</v>
      </c>
      <c r="P32" s="141">
        <v>0</v>
      </c>
      <c r="Q32" s="141">
        <v>0</v>
      </c>
      <c r="R32" s="141">
        <v>686</v>
      </c>
      <c r="S32" s="141"/>
      <c r="T32" s="141">
        <v>0</v>
      </c>
      <c r="U32" s="141">
        <v>12496</v>
      </c>
      <c r="V32" s="141">
        <f t="shared" si="10"/>
        <v>203582</v>
      </c>
      <c r="W32" s="141">
        <f t="shared" si="11"/>
        <v>7864</v>
      </c>
      <c r="X32" s="141">
        <f t="shared" si="12"/>
        <v>0</v>
      </c>
      <c r="Y32" s="141">
        <f t="shared" si="13"/>
        <v>119</v>
      </c>
      <c r="Z32" s="141">
        <f t="shared" si="14"/>
        <v>0</v>
      </c>
      <c r="AA32" s="141">
        <f t="shared" si="15"/>
        <v>1114</v>
      </c>
      <c r="AB32" s="141">
        <f t="shared" si="16"/>
        <v>0</v>
      </c>
      <c r="AC32" s="141">
        <f t="shared" si="17"/>
        <v>6631</v>
      </c>
      <c r="AD32" s="141">
        <f t="shared" si="18"/>
        <v>195718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3556</v>
      </c>
      <c r="AM32" s="141">
        <f t="shared" si="21"/>
        <v>81666</v>
      </c>
      <c r="AN32" s="141">
        <f t="shared" si="22"/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81666</v>
      </c>
      <c r="AY32" s="141">
        <v>81666</v>
      </c>
      <c r="AZ32" s="141">
        <v>0</v>
      </c>
      <c r="BA32" s="141">
        <v>0</v>
      </c>
      <c r="BB32" s="141">
        <v>0</v>
      </c>
      <c r="BC32" s="141">
        <v>103591</v>
      </c>
      <c r="BD32" s="141">
        <v>0</v>
      </c>
      <c r="BE32" s="141">
        <v>1587</v>
      </c>
      <c r="BF32" s="141">
        <f t="shared" si="25"/>
        <v>83253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323</v>
      </c>
      <c r="BO32" s="141">
        <f t="shared" si="28"/>
        <v>686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686</v>
      </c>
      <c r="CA32" s="141">
        <v>686</v>
      </c>
      <c r="CB32" s="141">
        <v>0</v>
      </c>
      <c r="CC32" s="141">
        <v>0</v>
      </c>
      <c r="CD32" s="141">
        <v>0</v>
      </c>
      <c r="CE32" s="141">
        <v>12173</v>
      </c>
      <c r="CF32" s="141">
        <v>0</v>
      </c>
      <c r="CG32" s="141">
        <v>0</v>
      </c>
      <c r="CH32" s="141">
        <f t="shared" si="32"/>
        <v>686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3879</v>
      </c>
      <c r="CQ32" s="141">
        <f t="shared" si="41"/>
        <v>82352</v>
      </c>
      <c r="CR32" s="141">
        <f t="shared" si="42"/>
        <v>0</v>
      </c>
      <c r="CS32" s="141">
        <f t="shared" si="43"/>
        <v>0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82352</v>
      </c>
      <c r="DC32" s="141">
        <f t="shared" si="53"/>
        <v>82352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115764</v>
      </c>
      <c r="DH32" s="141">
        <f t="shared" si="58"/>
        <v>0</v>
      </c>
      <c r="DI32" s="141">
        <f t="shared" si="59"/>
        <v>1587</v>
      </c>
      <c r="DJ32" s="141">
        <f t="shared" si="60"/>
        <v>83939</v>
      </c>
    </row>
    <row r="33" spans="1:114" ht="12" customHeight="1">
      <c r="A33" s="142" t="s">
        <v>92</v>
      </c>
      <c r="B33" s="140" t="s">
        <v>392</v>
      </c>
      <c r="C33" s="142" t="s">
        <v>393</v>
      </c>
      <c r="D33" s="141">
        <f t="shared" si="6"/>
        <v>154960</v>
      </c>
      <c r="E33" s="141">
        <f t="shared" si="7"/>
        <v>568</v>
      </c>
      <c r="F33" s="141">
        <v>0</v>
      </c>
      <c r="G33" s="141">
        <v>0</v>
      </c>
      <c r="H33" s="141">
        <v>0</v>
      </c>
      <c r="I33" s="141">
        <v>568</v>
      </c>
      <c r="J33" s="141"/>
      <c r="K33" s="141">
        <v>0</v>
      </c>
      <c r="L33" s="141">
        <v>154392</v>
      </c>
      <c r="M33" s="141">
        <f t="shared" si="8"/>
        <v>18135</v>
      </c>
      <c r="N33" s="141">
        <f t="shared" si="9"/>
        <v>2346</v>
      </c>
      <c r="O33" s="141">
        <v>0</v>
      </c>
      <c r="P33" s="141">
        <v>0</v>
      </c>
      <c r="Q33" s="141">
        <v>0</v>
      </c>
      <c r="R33" s="141">
        <v>2346</v>
      </c>
      <c r="S33" s="141"/>
      <c r="T33" s="141">
        <v>0</v>
      </c>
      <c r="U33" s="141">
        <v>15789</v>
      </c>
      <c r="V33" s="141">
        <f t="shared" si="10"/>
        <v>173095</v>
      </c>
      <c r="W33" s="141">
        <f t="shared" si="11"/>
        <v>2914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2914</v>
      </c>
      <c r="AB33" s="141">
        <f t="shared" si="16"/>
        <v>0</v>
      </c>
      <c r="AC33" s="141">
        <f t="shared" si="17"/>
        <v>0</v>
      </c>
      <c r="AD33" s="141">
        <f t="shared" si="18"/>
        <v>170181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2799</v>
      </c>
      <c r="AM33" s="141">
        <f t="shared" si="21"/>
        <v>70611</v>
      </c>
      <c r="AN33" s="141">
        <f t="shared" si="22"/>
        <v>18069</v>
      </c>
      <c r="AO33" s="141">
        <v>18069</v>
      </c>
      <c r="AP33" s="141">
        <v>0</v>
      </c>
      <c r="AQ33" s="141">
        <v>0</v>
      </c>
      <c r="AR33" s="141">
        <v>0</v>
      </c>
      <c r="AS33" s="141">
        <f t="shared" si="23"/>
        <v>929</v>
      </c>
      <c r="AT33" s="141">
        <v>929</v>
      </c>
      <c r="AU33" s="141">
        <v>0</v>
      </c>
      <c r="AV33" s="141">
        <v>0</v>
      </c>
      <c r="AW33" s="141">
        <v>693</v>
      </c>
      <c r="AX33" s="141">
        <f t="shared" si="24"/>
        <v>50920</v>
      </c>
      <c r="AY33" s="141">
        <v>50920</v>
      </c>
      <c r="AZ33" s="141">
        <v>0</v>
      </c>
      <c r="BA33" s="141">
        <v>0</v>
      </c>
      <c r="BB33" s="141">
        <v>0</v>
      </c>
      <c r="BC33" s="141">
        <v>81550</v>
      </c>
      <c r="BD33" s="141">
        <v>0</v>
      </c>
      <c r="BE33" s="141">
        <v>0</v>
      </c>
      <c r="BF33" s="141">
        <f t="shared" si="25"/>
        <v>70611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281</v>
      </c>
      <c r="BO33" s="141">
        <f t="shared" si="28"/>
        <v>7264</v>
      </c>
      <c r="BP33" s="141">
        <f t="shared" si="29"/>
        <v>4517</v>
      </c>
      <c r="BQ33" s="141">
        <v>4517</v>
      </c>
      <c r="BR33" s="141">
        <v>0</v>
      </c>
      <c r="BS33" s="141">
        <v>0</v>
      </c>
      <c r="BT33" s="141">
        <v>0</v>
      </c>
      <c r="BU33" s="141">
        <f t="shared" si="30"/>
        <v>356</v>
      </c>
      <c r="BV33" s="141">
        <v>356</v>
      </c>
      <c r="BW33" s="141">
        <v>0</v>
      </c>
      <c r="BX33" s="141">
        <v>0</v>
      </c>
      <c r="BY33" s="141">
        <v>0</v>
      </c>
      <c r="BZ33" s="141">
        <f t="shared" si="31"/>
        <v>2391</v>
      </c>
      <c r="CA33" s="141">
        <v>2391</v>
      </c>
      <c r="CB33" s="141">
        <v>0</v>
      </c>
      <c r="CC33" s="141">
        <v>0</v>
      </c>
      <c r="CD33" s="141">
        <v>0</v>
      </c>
      <c r="CE33" s="141">
        <v>10590</v>
      </c>
      <c r="CF33" s="141">
        <v>0</v>
      </c>
      <c r="CG33" s="141">
        <v>0</v>
      </c>
      <c r="CH33" s="141">
        <f t="shared" si="32"/>
        <v>7264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3080</v>
      </c>
      <c r="CQ33" s="141">
        <f t="shared" si="41"/>
        <v>77875</v>
      </c>
      <c r="CR33" s="141">
        <f t="shared" si="42"/>
        <v>22586</v>
      </c>
      <c r="CS33" s="141">
        <f t="shared" si="43"/>
        <v>22586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1285</v>
      </c>
      <c r="CX33" s="141">
        <f t="shared" si="48"/>
        <v>1285</v>
      </c>
      <c r="CY33" s="141">
        <f t="shared" si="49"/>
        <v>0</v>
      </c>
      <c r="CZ33" s="141">
        <f t="shared" si="50"/>
        <v>0</v>
      </c>
      <c r="DA33" s="141">
        <f t="shared" si="51"/>
        <v>693</v>
      </c>
      <c r="DB33" s="141">
        <f t="shared" si="52"/>
        <v>53311</v>
      </c>
      <c r="DC33" s="141">
        <f t="shared" si="53"/>
        <v>53311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92140</v>
      </c>
      <c r="DH33" s="141">
        <f t="shared" si="58"/>
        <v>0</v>
      </c>
      <c r="DI33" s="141">
        <f t="shared" si="59"/>
        <v>0</v>
      </c>
      <c r="DJ33" s="141">
        <f t="shared" si="60"/>
        <v>77875</v>
      </c>
    </row>
    <row r="34" spans="1:114" ht="12" customHeight="1">
      <c r="A34" s="142" t="s">
        <v>92</v>
      </c>
      <c r="B34" s="140" t="s">
        <v>351</v>
      </c>
      <c r="C34" s="142" t="s">
        <v>383</v>
      </c>
      <c r="D34" s="141">
        <f t="shared" si="6"/>
        <v>240374</v>
      </c>
      <c r="E34" s="141">
        <f t="shared" si="7"/>
        <v>21795</v>
      </c>
      <c r="F34" s="141">
        <v>0</v>
      </c>
      <c r="G34" s="141">
        <v>0</v>
      </c>
      <c r="H34" s="141">
        <v>0</v>
      </c>
      <c r="I34" s="141">
        <v>4817</v>
      </c>
      <c r="J34" s="141"/>
      <c r="K34" s="141">
        <v>16978</v>
      </c>
      <c r="L34" s="141">
        <v>218579</v>
      </c>
      <c r="M34" s="141">
        <f t="shared" si="8"/>
        <v>26616</v>
      </c>
      <c r="N34" s="141">
        <f t="shared" si="9"/>
        <v>3570</v>
      </c>
      <c r="O34" s="141">
        <v>0</v>
      </c>
      <c r="P34" s="141">
        <v>0</v>
      </c>
      <c r="Q34" s="141">
        <v>0</v>
      </c>
      <c r="R34" s="141">
        <v>3570</v>
      </c>
      <c r="S34" s="141"/>
      <c r="T34" s="141">
        <v>0</v>
      </c>
      <c r="U34" s="141">
        <v>23046</v>
      </c>
      <c r="V34" s="141">
        <f t="shared" si="10"/>
        <v>266990</v>
      </c>
      <c r="W34" s="141">
        <f t="shared" si="11"/>
        <v>25365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8387</v>
      </c>
      <c r="AB34" s="141">
        <f t="shared" si="16"/>
        <v>0</v>
      </c>
      <c r="AC34" s="141">
        <f t="shared" si="17"/>
        <v>16978</v>
      </c>
      <c r="AD34" s="141">
        <f t="shared" si="18"/>
        <v>241625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108902</v>
      </c>
      <c r="AN34" s="141">
        <f t="shared" si="22"/>
        <v>31178</v>
      </c>
      <c r="AO34" s="141">
        <v>12023</v>
      </c>
      <c r="AP34" s="141">
        <v>19155</v>
      </c>
      <c r="AQ34" s="141">
        <v>0</v>
      </c>
      <c r="AR34" s="141">
        <v>0</v>
      </c>
      <c r="AS34" s="141">
        <f t="shared" si="23"/>
        <v>11505</v>
      </c>
      <c r="AT34" s="141">
        <v>11505</v>
      </c>
      <c r="AU34" s="141">
        <v>0</v>
      </c>
      <c r="AV34" s="141">
        <v>0</v>
      </c>
      <c r="AW34" s="141">
        <v>0</v>
      </c>
      <c r="AX34" s="141">
        <f t="shared" si="24"/>
        <v>66219</v>
      </c>
      <c r="AY34" s="141">
        <v>50337</v>
      </c>
      <c r="AZ34" s="141">
        <v>15882</v>
      </c>
      <c r="BA34" s="141">
        <v>0</v>
      </c>
      <c r="BB34" s="141">
        <v>0</v>
      </c>
      <c r="BC34" s="141">
        <v>131472</v>
      </c>
      <c r="BD34" s="141">
        <v>0</v>
      </c>
      <c r="BE34" s="141">
        <v>0</v>
      </c>
      <c r="BF34" s="141">
        <f t="shared" si="25"/>
        <v>108902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376</v>
      </c>
      <c r="BO34" s="141">
        <f t="shared" si="28"/>
        <v>12083</v>
      </c>
      <c r="BP34" s="141">
        <f t="shared" si="29"/>
        <v>8354</v>
      </c>
      <c r="BQ34" s="141">
        <v>8354</v>
      </c>
      <c r="BR34" s="141">
        <v>0</v>
      </c>
      <c r="BS34" s="141">
        <v>0</v>
      </c>
      <c r="BT34" s="141">
        <v>0</v>
      </c>
      <c r="BU34" s="141">
        <f t="shared" si="30"/>
        <v>44</v>
      </c>
      <c r="BV34" s="141">
        <v>44</v>
      </c>
      <c r="BW34" s="141">
        <v>0</v>
      </c>
      <c r="BX34" s="141">
        <v>0</v>
      </c>
      <c r="BY34" s="141">
        <v>0</v>
      </c>
      <c r="BZ34" s="141">
        <f t="shared" si="31"/>
        <v>3685</v>
      </c>
      <c r="CA34" s="141">
        <v>3685</v>
      </c>
      <c r="CB34" s="141">
        <v>0</v>
      </c>
      <c r="CC34" s="141">
        <v>0</v>
      </c>
      <c r="CD34" s="141">
        <v>0</v>
      </c>
      <c r="CE34" s="141">
        <v>14157</v>
      </c>
      <c r="CF34" s="141">
        <v>0</v>
      </c>
      <c r="CG34" s="141">
        <v>0</v>
      </c>
      <c r="CH34" s="141">
        <f t="shared" si="32"/>
        <v>12083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376</v>
      </c>
      <c r="CQ34" s="141">
        <f t="shared" si="41"/>
        <v>120985</v>
      </c>
      <c r="CR34" s="141">
        <f t="shared" si="42"/>
        <v>39532</v>
      </c>
      <c r="CS34" s="141">
        <f t="shared" si="43"/>
        <v>20377</v>
      </c>
      <c r="CT34" s="141">
        <f t="shared" si="44"/>
        <v>19155</v>
      </c>
      <c r="CU34" s="141">
        <f t="shared" si="45"/>
        <v>0</v>
      </c>
      <c r="CV34" s="141">
        <f t="shared" si="46"/>
        <v>0</v>
      </c>
      <c r="CW34" s="141">
        <f t="shared" si="47"/>
        <v>11549</v>
      </c>
      <c r="CX34" s="141">
        <f t="shared" si="48"/>
        <v>11549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69904</v>
      </c>
      <c r="DC34" s="141">
        <f t="shared" si="53"/>
        <v>54022</v>
      </c>
      <c r="DD34" s="141">
        <f t="shared" si="54"/>
        <v>15882</v>
      </c>
      <c r="DE34" s="141">
        <f t="shared" si="55"/>
        <v>0</v>
      </c>
      <c r="DF34" s="141">
        <f t="shared" si="56"/>
        <v>0</v>
      </c>
      <c r="DG34" s="141">
        <f t="shared" si="57"/>
        <v>145629</v>
      </c>
      <c r="DH34" s="141">
        <f t="shared" si="58"/>
        <v>0</v>
      </c>
      <c r="DI34" s="141">
        <f t="shared" si="59"/>
        <v>0</v>
      </c>
      <c r="DJ34" s="141">
        <f t="shared" si="60"/>
        <v>120985</v>
      </c>
    </row>
    <row r="35" spans="1:114" ht="12" customHeight="1">
      <c r="A35" s="142" t="s">
        <v>92</v>
      </c>
      <c r="B35" s="140" t="s">
        <v>352</v>
      </c>
      <c r="C35" s="142" t="s">
        <v>384</v>
      </c>
      <c r="D35" s="141">
        <f t="shared" si="6"/>
        <v>218866</v>
      </c>
      <c r="E35" s="141">
        <f t="shared" si="7"/>
        <v>2109</v>
      </c>
      <c r="F35" s="141">
        <v>0</v>
      </c>
      <c r="G35" s="141">
        <v>0</v>
      </c>
      <c r="H35" s="141">
        <v>0</v>
      </c>
      <c r="I35" s="141">
        <v>2109</v>
      </c>
      <c r="J35" s="141"/>
      <c r="K35" s="141">
        <v>0</v>
      </c>
      <c r="L35" s="141">
        <v>216757</v>
      </c>
      <c r="M35" s="141">
        <f t="shared" si="8"/>
        <v>24066</v>
      </c>
      <c r="N35" s="141">
        <f t="shared" si="9"/>
        <v>2001</v>
      </c>
      <c r="O35" s="141">
        <v>0</v>
      </c>
      <c r="P35" s="141">
        <v>0</v>
      </c>
      <c r="Q35" s="141">
        <v>0</v>
      </c>
      <c r="R35" s="141">
        <v>2001</v>
      </c>
      <c r="S35" s="141"/>
      <c r="T35" s="141">
        <v>0</v>
      </c>
      <c r="U35" s="141">
        <v>22065</v>
      </c>
      <c r="V35" s="141">
        <f t="shared" si="10"/>
        <v>242932</v>
      </c>
      <c r="W35" s="141">
        <f t="shared" si="11"/>
        <v>4110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4110</v>
      </c>
      <c r="AB35" s="141">
        <f t="shared" si="16"/>
        <v>0</v>
      </c>
      <c r="AC35" s="141">
        <f t="shared" si="17"/>
        <v>0</v>
      </c>
      <c r="AD35" s="141">
        <f t="shared" si="18"/>
        <v>238822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70311</v>
      </c>
      <c r="AN35" s="141">
        <f t="shared" si="22"/>
        <v>3486</v>
      </c>
      <c r="AO35" s="141">
        <v>3486</v>
      </c>
      <c r="AP35" s="141">
        <v>0</v>
      </c>
      <c r="AQ35" s="141">
        <v>0</v>
      </c>
      <c r="AR35" s="141">
        <v>0</v>
      </c>
      <c r="AS35" s="141">
        <f t="shared" si="23"/>
        <v>174</v>
      </c>
      <c r="AT35" s="141">
        <v>0</v>
      </c>
      <c r="AU35" s="141">
        <v>174</v>
      </c>
      <c r="AV35" s="141">
        <v>0</v>
      </c>
      <c r="AW35" s="141">
        <v>0</v>
      </c>
      <c r="AX35" s="141">
        <f t="shared" si="24"/>
        <v>66651</v>
      </c>
      <c r="AY35" s="141">
        <v>65043</v>
      </c>
      <c r="AZ35" s="141">
        <v>699</v>
      </c>
      <c r="BA35" s="141">
        <v>909</v>
      </c>
      <c r="BB35" s="141">
        <v>0</v>
      </c>
      <c r="BC35" s="141">
        <v>148555</v>
      </c>
      <c r="BD35" s="141">
        <v>0</v>
      </c>
      <c r="BE35" s="141">
        <v>0</v>
      </c>
      <c r="BF35" s="141">
        <f t="shared" si="25"/>
        <v>70311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374</v>
      </c>
      <c r="BO35" s="141">
        <f t="shared" si="28"/>
        <v>9629</v>
      </c>
      <c r="BP35" s="141">
        <f t="shared" si="29"/>
        <v>3486</v>
      </c>
      <c r="BQ35" s="141">
        <v>3486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6143</v>
      </c>
      <c r="CA35" s="141">
        <v>6143</v>
      </c>
      <c r="CB35" s="141">
        <v>0</v>
      </c>
      <c r="CC35" s="141">
        <v>0</v>
      </c>
      <c r="CD35" s="141">
        <v>0</v>
      </c>
      <c r="CE35" s="141">
        <v>14063</v>
      </c>
      <c r="CF35" s="141">
        <v>0</v>
      </c>
      <c r="CG35" s="141">
        <v>0</v>
      </c>
      <c r="CH35" s="141">
        <f t="shared" si="32"/>
        <v>9629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374</v>
      </c>
      <c r="CQ35" s="141">
        <f t="shared" si="41"/>
        <v>79940</v>
      </c>
      <c r="CR35" s="141">
        <f t="shared" si="42"/>
        <v>6972</v>
      </c>
      <c r="CS35" s="141">
        <f t="shared" si="43"/>
        <v>6972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174</v>
      </c>
      <c r="CX35" s="141">
        <f t="shared" si="48"/>
        <v>0</v>
      </c>
      <c r="CY35" s="141">
        <f t="shared" si="49"/>
        <v>174</v>
      </c>
      <c r="CZ35" s="141">
        <f t="shared" si="50"/>
        <v>0</v>
      </c>
      <c r="DA35" s="141">
        <f t="shared" si="51"/>
        <v>0</v>
      </c>
      <c r="DB35" s="141">
        <f t="shared" si="52"/>
        <v>72794</v>
      </c>
      <c r="DC35" s="141">
        <f t="shared" si="53"/>
        <v>71186</v>
      </c>
      <c r="DD35" s="141">
        <f t="shared" si="54"/>
        <v>699</v>
      </c>
      <c r="DE35" s="141">
        <f t="shared" si="55"/>
        <v>909</v>
      </c>
      <c r="DF35" s="141">
        <f t="shared" si="56"/>
        <v>0</v>
      </c>
      <c r="DG35" s="141">
        <f t="shared" si="57"/>
        <v>162618</v>
      </c>
      <c r="DH35" s="141">
        <f t="shared" si="58"/>
        <v>0</v>
      </c>
      <c r="DI35" s="141">
        <f t="shared" si="59"/>
        <v>0</v>
      </c>
      <c r="DJ35" s="141">
        <f t="shared" si="60"/>
        <v>79940</v>
      </c>
    </row>
    <row r="36" spans="1:114" ht="12" customHeight="1">
      <c r="A36" s="142" t="s">
        <v>92</v>
      </c>
      <c r="B36" s="140" t="s">
        <v>353</v>
      </c>
      <c r="C36" s="142" t="s">
        <v>385</v>
      </c>
      <c r="D36" s="141">
        <f t="shared" si="6"/>
        <v>659841</v>
      </c>
      <c r="E36" s="141">
        <f t="shared" si="7"/>
        <v>35597</v>
      </c>
      <c r="F36" s="141">
        <v>0</v>
      </c>
      <c r="G36" s="141">
        <v>42</v>
      </c>
      <c r="H36" s="141">
        <v>0</v>
      </c>
      <c r="I36" s="141">
        <v>20484</v>
      </c>
      <c r="J36" s="141"/>
      <c r="K36" s="141">
        <v>15071</v>
      </c>
      <c r="L36" s="141">
        <v>624244</v>
      </c>
      <c r="M36" s="141">
        <f t="shared" si="8"/>
        <v>77014</v>
      </c>
      <c r="N36" s="141">
        <f t="shared" si="9"/>
        <v>3024</v>
      </c>
      <c r="O36" s="141">
        <v>0</v>
      </c>
      <c r="P36" s="141">
        <v>0</v>
      </c>
      <c r="Q36" s="141">
        <v>0</v>
      </c>
      <c r="R36" s="141">
        <v>3024</v>
      </c>
      <c r="S36" s="141"/>
      <c r="T36" s="141">
        <v>0</v>
      </c>
      <c r="U36" s="141">
        <v>73990</v>
      </c>
      <c r="V36" s="141">
        <f t="shared" si="10"/>
        <v>736855</v>
      </c>
      <c r="W36" s="141">
        <f t="shared" si="11"/>
        <v>38621</v>
      </c>
      <c r="X36" s="141">
        <f t="shared" si="12"/>
        <v>0</v>
      </c>
      <c r="Y36" s="141">
        <f t="shared" si="13"/>
        <v>42</v>
      </c>
      <c r="Z36" s="141">
        <f t="shared" si="14"/>
        <v>0</v>
      </c>
      <c r="AA36" s="141">
        <f t="shared" si="15"/>
        <v>23508</v>
      </c>
      <c r="AB36" s="141">
        <f t="shared" si="16"/>
        <v>0</v>
      </c>
      <c r="AC36" s="141">
        <f t="shared" si="17"/>
        <v>15071</v>
      </c>
      <c r="AD36" s="141">
        <f t="shared" si="18"/>
        <v>698234</v>
      </c>
      <c r="AE36" s="141">
        <f t="shared" si="19"/>
        <v>85869</v>
      </c>
      <c r="AF36" s="141">
        <f t="shared" si="20"/>
        <v>85869</v>
      </c>
      <c r="AG36" s="141">
        <v>0</v>
      </c>
      <c r="AH36" s="141">
        <v>83475</v>
      </c>
      <c r="AI36" s="141">
        <v>2394</v>
      </c>
      <c r="AJ36" s="141">
        <v>0</v>
      </c>
      <c r="AK36" s="141">
        <v>0</v>
      </c>
      <c r="AL36" s="141">
        <v>0</v>
      </c>
      <c r="AM36" s="141">
        <f t="shared" si="21"/>
        <v>573972</v>
      </c>
      <c r="AN36" s="141">
        <f t="shared" si="22"/>
        <v>100047</v>
      </c>
      <c r="AO36" s="141">
        <v>51627</v>
      </c>
      <c r="AP36" s="141">
        <v>0</v>
      </c>
      <c r="AQ36" s="141">
        <v>41523</v>
      </c>
      <c r="AR36" s="141">
        <v>6897</v>
      </c>
      <c r="AS36" s="141">
        <f t="shared" si="23"/>
        <v>146070</v>
      </c>
      <c r="AT36" s="141">
        <v>241</v>
      </c>
      <c r="AU36" s="141">
        <v>138194</v>
      </c>
      <c r="AV36" s="141">
        <v>7635</v>
      </c>
      <c r="AW36" s="141">
        <v>0</v>
      </c>
      <c r="AX36" s="141">
        <f t="shared" si="24"/>
        <v>327855</v>
      </c>
      <c r="AY36" s="141">
        <v>214509</v>
      </c>
      <c r="AZ36" s="141">
        <v>90684</v>
      </c>
      <c r="BA36" s="141">
        <v>22662</v>
      </c>
      <c r="BB36" s="141">
        <v>0</v>
      </c>
      <c r="BC36" s="141">
        <v>0</v>
      </c>
      <c r="BD36" s="141">
        <v>0</v>
      </c>
      <c r="BE36" s="141">
        <v>0</v>
      </c>
      <c r="BF36" s="141">
        <f t="shared" si="25"/>
        <v>659841</v>
      </c>
      <c r="BG36" s="141">
        <f t="shared" si="26"/>
        <v>15855</v>
      </c>
      <c r="BH36" s="141">
        <f t="shared" si="27"/>
        <v>15855</v>
      </c>
      <c r="BI36" s="141">
        <v>0</v>
      </c>
      <c r="BJ36" s="141">
        <v>15855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61159</v>
      </c>
      <c r="BP36" s="141">
        <f t="shared" si="29"/>
        <v>8924</v>
      </c>
      <c r="BQ36" s="141">
        <v>8924</v>
      </c>
      <c r="BR36" s="141">
        <v>0</v>
      </c>
      <c r="BS36" s="141">
        <v>0</v>
      </c>
      <c r="BT36" s="141">
        <v>0</v>
      </c>
      <c r="BU36" s="141">
        <f t="shared" si="30"/>
        <v>4239</v>
      </c>
      <c r="BV36" s="141">
        <v>281</v>
      </c>
      <c r="BW36" s="141">
        <v>3958</v>
      </c>
      <c r="BX36" s="141">
        <v>0</v>
      </c>
      <c r="BY36" s="141">
        <v>0</v>
      </c>
      <c r="BZ36" s="141">
        <f t="shared" si="31"/>
        <v>47996</v>
      </c>
      <c r="CA36" s="141">
        <v>17314</v>
      </c>
      <c r="CB36" s="141">
        <v>30682</v>
      </c>
      <c r="CC36" s="141">
        <v>0</v>
      </c>
      <c r="CD36" s="141">
        <v>0</v>
      </c>
      <c r="CE36" s="141">
        <v>0</v>
      </c>
      <c r="CF36" s="141">
        <v>0</v>
      </c>
      <c r="CG36" s="141">
        <v>0</v>
      </c>
      <c r="CH36" s="141">
        <f t="shared" si="32"/>
        <v>77014</v>
      </c>
      <c r="CI36" s="141">
        <f t="shared" si="33"/>
        <v>101724</v>
      </c>
      <c r="CJ36" s="141">
        <f t="shared" si="34"/>
        <v>101724</v>
      </c>
      <c r="CK36" s="141">
        <f t="shared" si="35"/>
        <v>0</v>
      </c>
      <c r="CL36" s="141">
        <f t="shared" si="36"/>
        <v>99330</v>
      </c>
      <c r="CM36" s="141">
        <f t="shared" si="37"/>
        <v>2394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635131</v>
      </c>
      <c r="CR36" s="141">
        <f t="shared" si="42"/>
        <v>108971</v>
      </c>
      <c r="CS36" s="141">
        <f t="shared" si="43"/>
        <v>60551</v>
      </c>
      <c r="CT36" s="141">
        <f t="shared" si="44"/>
        <v>0</v>
      </c>
      <c r="CU36" s="141">
        <f t="shared" si="45"/>
        <v>41523</v>
      </c>
      <c r="CV36" s="141">
        <f t="shared" si="46"/>
        <v>6897</v>
      </c>
      <c r="CW36" s="141">
        <f t="shared" si="47"/>
        <v>150309</v>
      </c>
      <c r="CX36" s="141">
        <f t="shared" si="48"/>
        <v>522</v>
      </c>
      <c r="CY36" s="141">
        <f t="shared" si="49"/>
        <v>142152</v>
      </c>
      <c r="CZ36" s="141">
        <f t="shared" si="50"/>
        <v>7635</v>
      </c>
      <c r="DA36" s="141">
        <f t="shared" si="51"/>
        <v>0</v>
      </c>
      <c r="DB36" s="141">
        <f t="shared" si="52"/>
        <v>375851</v>
      </c>
      <c r="DC36" s="141">
        <f t="shared" si="53"/>
        <v>231823</v>
      </c>
      <c r="DD36" s="141">
        <f t="shared" si="54"/>
        <v>121366</v>
      </c>
      <c r="DE36" s="141">
        <f t="shared" si="55"/>
        <v>22662</v>
      </c>
      <c r="DF36" s="141">
        <f t="shared" si="56"/>
        <v>0</v>
      </c>
      <c r="DG36" s="141">
        <f t="shared" si="57"/>
        <v>0</v>
      </c>
      <c r="DH36" s="141">
        <f t="shared" si="58"/>
        <v>0</v>
      </c>
      <c r="DI36" s="141">
        <f t="shared" si="59"/>
        <v>0</v>
      </c>
      <c r="DJ36" s="141">
        <f t="shared" si="60"/>
        <v>736855</v>
      </c>
    </row>
    <row r="37" spans="1:114" ht="12" customHeight="1">
      <c r="A37" s="142" t="s">
        <v>92</v>
      </c>
      <c r="B37" s="140" t="s">
        <v>354</v>
      </c>
      <c r="C37" s="142" t="s">
        <v>386</v>
      </c>
      <c r="D37" s="141">
        <f t="shared" si="6"/>
        <v>124452</v>
      </c>
      <c r="E37" s="141">
        <f t="shared" si="7"/>
        <v>1582</v>
      </c>
      <c r="F37" s="141">
        <v>0</v>
      </c>
      <c r="G37" s="141">
        <v>0</v>
      </c>
      <c r="H37" s="141">
        <v>0</v>
      </c>
      <c r="I37" s="141">
        <v>926</v>
      </c>
      <c r="J37" s="141"/>
      <c r="K37" s="141">
        <v>656</v>
      </c>
      <c r="L37" s="141">
        <v>122870</v>
      </c>
      <c r="M37" s="141">
        <f t="shared" si="8"/>
        <v>47789</v>
      </c>
      <c r="N37" s="141">
        <f t="shared" si="9"/>
        <v>842</v>
      </c>
      <c r="O37" s="141">
        <v>0</v>
      </c>
      <c r="P37" s="141">
        <v>0</v>
      </c>
      <c r="Q37" s="141">
        <v>0</v>
      </c>
      <c r="R37" s="141">
        <v>812</v>
      </c>
      <c r="S37" s="141"/>
      <c r="T37" s="141">
        <v>30</v>
      </c>
      <c r="U37" s="141">
        <v>46947</v>
      </c>
      <c r="V37" s="141">
        <f t="shared" si="10"/>
        <v>172241</v>
      </c>
      <c r="W37" s="141">
        <f t="shared" si="11"/>
        <v>2424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1738</v>
      </c>
      <c r="AB37" s="141">
        <f t="shared" si="16"/>
        <v>0</v>
      </c>
      <c r="AC37" s="141">
        <f t="shared" si="17"/>
        <v>686</v>
      </c>
      <c r="AD37" s="141">
        <f t="shared" si="18"/>
        <v>169817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74249</v>
      </c>
      <c r="AN37" s="141">
        <f t="shared" si="22"/>
        <v>26526</v>
      </c>
      <c r="AO37" s="141">
        <v>26526</v>
      </c>
      <c r="AP37" s="141">
        <v>0</v>
      </c>
      <c r="AQ37" s="141">
        <v>0</v>
      </c>
      <c r="AR37" s="141">
        <v>0</v>
      </c>
      <c r="AS37" s="141">
        <f t="shared" si="23"/>
        <v>764</v>
      </c>
      <c r="AT37" s="141">
        <v>764</v>
      </c>
      <c r="AU37" s="141">
        <v>0</v>
      </c>
      <c r="AV37" s="141">
        <v>0</v>
      </c>
      <c r="AW37" s="141">
        <v>0</v>
      </c>
      <c r="AX37" s="141">
        <f t="shared" si="24"/>
        <v>46959</v>
      </c>
      <c r="AY37" s="141">
        <v>46872</v>
      </c>
      <c r="AZ37" s="141">
        <v>0</v>
      </c>
      <c r="BA37" s="141">
        <v>0</v>
      </c>
      <c r="BB37" s="141">
        <v>87</v>
      </c>
      <c r="BC37" s="141">
        <v>49620</v>
      </c>
      <c r="BD37" s="141">
        <v>0</v>
      </c>
      <c r="BE37" s="141">
        <v>583</v>
      </c>
      <c r="BF37" s="141">
        <f t="shared" si="25"/>
        <v>74832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47789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48</v>
      </c>
      <c r="BV37" s="141">
        <v>48</v>
      </c>
      <c r="BW37" s="141">
        <v>0</v>
      </c>
      <c r="BX37" s="141">
        <v>0</v>
      </c>
      <c r="BY37" s="141">
        <v>0</v>
      </c>
      <c r="BZ37" s="141">
        <f t="shared" si="31"/>
        <v>47741</v>
      </c>
      <c r="CA37" s="141">
        <v>17958</v>
      </c>
      <c r="CB37" s="141">
        <v>26551</v>
      </c>
      <c r="CC37" s="141">
        <v>917</v>
      </c>
      <c r="CD37" s="141">
        <v>2315</v>
      </c>
      <c r="CE37" s="141">
        <v>0</v>
      </c>
      <c r="CF37" s="141">
        <v>0</v>
      </c>
      <c r="CG37" s="141">
        <v>0</v>
      </c>
      <c r="CH37" s="141">
        <f t="shared" si="32"/>
        <v>47789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122038</v>
      </c>
      <c r="CR37" s="141">
        <f t="shared" si="42"/>
        <v>26526</v>
      </c>
      <c r="CS37" s="141">
        <f t="shared" si="43"/>
        <v>26526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812</v>
      </c>
      <c r="CX37" s="141">
        <f t="shared" si="48"/>
        <v>812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94700</v>
      </c>
      <c r="DC37" s="141">
        <f t="shared" si="53"/>
        <v>64830</v>
      </c>
      <c r="DD37" s="141">
        <f t="shared" si="54"/>
        <v>26551</v>
      </c>
      <c r="DE37" s="141">
        <f t="shared" si="55"/>
        <v>917</v>
      </c>
      <c r="DF37" s="141">
        <f t="shared" si="56"/>
        <v>2402</v>
      </c>
      <c r="DG37" s="141">
        <f t="shared" si="57"/>
        <v>49620</v>
      </c>
      <c r="DH37" s="141">
        <f t="shared" si="58"/>
        <v>0</v>
      </c>
      <c r="DI37" s="141">
        <f t="shared" si="59"/>
        <v>583</v>
      </c>
      <c r="DJ37" s="141">
        <f t="shared" si="60"/>
        <v>122621</v>
      </c>
    </row>
    <row r="38" spans="1:114" ht="12" customHeight="1">
      <c r="A38" s="142" t="s">
        <v>92</v>
      </c>
      <c r="B38" s="140" t="s">
        <v>355</v>
      </c>
      <c r="C38" s="142" t="s">
        <v>387</v>
      </c>
      <c r="D38" s="141">
        <f t="shared" si="6"/>
        <v>375095</v>
      </c>
      <c r="E38" s="141">
        <f t="shared" si="7"/>
        <v>6453</v>
      </c>
      <c r="F38" s="141">
        <v>0</v>
      </c>
      <c r="G38" s="141">
        <v>0</v>
      </c>
      <c r="H38" s="141">
        <v>5200</v>
      </c>
      <c r="I38" s="141">
        <v>799</v>
      </c>
      <c r="J38" s="141"/>
      <c r="K38" s="141">
        <v>454</v>
      </c>
      <c r="L38" s="141">
        <v>368642</v>
      </c>
      <c r="M38" s="141">
        <f t="shared" si="8"/>
        <v>84725</v>
      </c>
      <c r="N38" s="141">
        <f t="shared" si="9"/>
        <v>1849</v>
      </c>
      <c r="O38" s="141">
        <v>0</v>
      </c>
      <c r="P38" s="141">
        <v>0</v>
      </c>
      <c r="Q38" s="141">
        <v>0</v>
      </c>
      <c r="R38" s="141">
        <v>1849</v>
      </c>
      <c r="S38" s="141"/>
      <c r="T38" s="141">
        <v>0</v>
      </c>
      <c r="U38" s="141">
        <v>82876</v>
      </c>
      <c r="V38" s="141">
        <f t="shared" si="10"/>
        <v>459820</v>
      </c>
      <c r="W38" s="141">
        <f t="shared" si="11"/>
        <v>8302</v>
      </c>
      <c r="X38" s="141">
        <f t="shared" si="12"/>
        <v>0</v>
      </c>
      <c r="Y38" s="141">
        <f t="shared" si="13"/>
        <v>0</v>
      </c>
      <c r="Z38" s="141">
        <f t="shared" si="14"/>
        <v>5200</v>
      </c>
      <c r="AA38" s="141">
        <f t="shared" si="15"/>
        <v>2648</v>
      </c>
      <c r="AB38" s="141">
        <f t="shared" si="16"/>
        <v>0</v>
      </c>
      <c r="AC38" s="141">
        <f t="shared" si="17"/>
        <v>454</v>
      </c>
      <c r="AD38" s="141">
        <f t="shared" si="18"/>
        <v>451518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199313</v>
      </c>
      <c r="AN38" s="141">
        <f t="shared" si="22"/>
        <v>166438</v>
      </c>
      <c r="AO38" s="141">
        <v>23704</v>
      </c>
      <c r="AP38" s="141">
        <v>142734</v>
      </c>
      <c r="AQ38" s="141">
        <v>0</v>
      </c>
      <c r="AR38" s="141">
        <v>0</v>
      </c>
      <c r="AS38" s="141">
        <f t="shared" si="23"/>
        <v>12137</v>
      </c>
      <c r="AT38" s="141">
        <v>12137</v>
      </c>
      <c r="AU38" s="141">
        <v>0</v>
      </c>
      <c r="AV38" s="141">
        <v>0</v>
      </c>
      <c r="AW38" s="141">
        <v>6982</v>
      </c>
      <c r="AX38" s="141">
        <f t="shared" si="24"/>
        <v>13756</v>
      </c>
      <c r="AY38" s="141">
        <v>13756</v>
      </c>
      <c r="AZ38" s="141">
        <v>0</v>
      </c>
      <c r="BA38" s="141">
        <v>0</v>
      </c>
      <c r="BB38" s="141">
        <v>0</v>
      </c>
      <c r="BC38" s="141">
        <v>175782</v>
      </c>
      <c r="BD38" s="141">
        <v>0</v>
      </c>
      <c r="BE38" s="141">
        <v>0</v>
      </c>
      <c r="BF38" s="141">
        <f t="shared" si="25"/>
        <v>199313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84725</v>
      </c>
      <c r="BP38" s="141">
        <f t="shared" si="29"/>
        <v>15803</v>
      </c>
      <c r="BQ38" s="141">
        <v>15803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68922</v>
      </c>
      <c r="CA38" s="141">
        <v>40765</v>
      </c>
      <c r="CB38" s="141">
        <v>27217</v>
      </c>
      <c r="CC38" s="141">
        <v>940</v>
      </c>
      <c r="CD38" s="141">
        <v>0</v>
      </c>
      <c r="CE38" s="141">
        <v>0</v>
      </c>
      <c r="CF38" s="141">
        <v>0</v>
      </c>
      <c r="CG38" s="141">
        <v>0</v>
      </c>
      <c r="CH38" s="141">
        <f t="shared" si="32"/>
        <v>84725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284038</v>
      </c>
      <c r="CR38" s="141">
        <f t="shared" si="42"/>
        <v>182241</v>
      </c>
      <c r="CS38" s="141">
        <f t="shared" si="43"/>
        <v>39507</v>
      </c>
      <c r="CT38" s="141">
        <f t="shared" si="44"/>
        <v>142734</v>
      </c>
      <c r="CU38" s="141">
        <f t="shared" si="45"/>
        <v>0</v>
      </c>
      <c r="CV38" s="141">
        <f t="shared" si="46"/>
        <v>0</v>
      </c>
      <c r="CW38" s="141">
        <f t="shared" si="47"/>
        <v>12137</v>
      </c>
      <c r="CX38" s="141">
        <f t="shared" si="48"/>
        <v>12137</v>
      </c>
      <c r="CY38" s="141">
        <f t="shared" si="49"/>
        <v>0</v>
      </c>
      <c r="CZ38" s="141">
        <f t="shared" si="50"/>
        <v>0</v>
      </c>
      <c r="DA38" s="141">
        <f t="shared" si="51"/>
        <v>6982</v>
      </c>
      <c r="DB38" s="141">
        <f t="shared" si="52"/>
        <v>82678</v>
      </c>
      <c r="DC38" s="141">
        <f t="shared" si="53"/>
        <v>54521</v>
      </c>
      <c r="DD38" s="141">
        <f t="shared" si="54"/>
        <v>27217</v>
      </c>
      <c r="DE38" s="141">
        <f t="shared" si="55"/>
        <v>940</v>
      </c>
      <c r="DF38" s="141">
        <f t="shared" si="56"/>
        <v>0</v>
      </c>
      <c r="DG38" s="141">
        <f t="shared" si="57"/>
        <v>175782</v>
      </c>
      <c r="DH38" s="141">
        <f t="shared" si="58"/>
        <v>0</v>
      </c>
      <c r="DI38" s="141">
        <f t="shared" si="59"/>
        <v>0</v>
      </c>
      <c r="DJ38" s="141">
        <f t="shared" si="60"/>
        <v>284038</v>
      </c>
    </row>
    <row r="39" spans="1:114" ht="12" customHeight="1">
      <c r="A39" s="142" t="s">
        <v>92</v>
      </c>
      <c r="B39" s="140" t="s">
        <v>356</v>
      </c>
      <c r="C39" s="142" t="s">
        <v>388</v>
      </c>
      <c r="D39" s="141">
        <f t="shared" si="6"/>
        <v>726433</v>
      </c>
      <c r="E39" s="141">
        <f t="shared" si="7"/>
        <v>47253</v>
      </c>
      <c r="F39" s="141">
        <v>960</v>
      </c>
      <c r="G39" s="141">
        <v>2000</v>
      </c>
      <c r="H39" s="141">
        <v>0</v>
      </c>
      <c r="I39" s="141">
        <v>44237</v>
      </c>
      <c r="J39" s="141"/>
      <c r="K39" s="141">
        <v>56</v>
      </c>
      <c r="L39" s="141">
        <v>679180</v>
      </c>
      <c r="M39" s="141">
        <f t="shared" si="8"/>
        <v>110347</v>
      </c>
      <c r="N39" s="141">
        <f t="shared" si="9"/>
        <v>16239</v>
      </c>
      <c r="O39" s="141">
        <v>0</v>
      </c>
      <c r="P39" s="141">
        <v>0</v>
      </c>
      <c r="Q39" s="141">
        <v>0</v>
      </c>
      <c r="R39" s="141">
        <v>16239</v>
      </c>
      <c r="S39" s="141"/>
      <c r="T39" s="141">
        <v>0</v>
      </c>
      <c r="U39" s="141">
        <v>94108</v>
      </c>
      <c r="V39" s="141">
        <f t="shared" si="10"/>
        <v>836780</v>
      </c>
      <c r="W39" s="141">
        <f t="shared" si="11"/>
        <v>63492</v>
      </c>
      <c r="X39" s="141">
        <f t="shared" si="12"/>
        <v>960</v>
      </c>
      <c r="Y39" s="141">
        <f t="shared" si="13"/>
        <v>2000</v>
      </c>
      <c r="Z39" s="141">
        <f t="shared" si="14"/>
        <v>0</v>
      </c>
      <c r="AA39" s="141">
        <f t="shared" si="15"/>
        <v>60476</v>
      </c>
      <c r="AB39" s="141">
        <f t="shared" si="16"/>
        <v>0</v>
      </c>
      <c r="AC39" s="141">
        <f t="shared" si="17"/>
        <v>56</v>
      </c>
      <c r="AD39" s="141">
        <f t="shared" si="18"/>
        <v>773288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722023</v>
      </c>
      <c r="AN39" s="141">
        <f t="shared" si="22"/>
        <v>175354</v>
      </c>
      <c r="AO39" s="141">
        <v>35903</v>
      </c>
      <c r="AP39" s="141">
        <v>139451</v>
      </c>
      <c r="AQ39" s="141">
        <v>0</v>
      </c>
      <c r="AR39" s="141">
        <v>0</v>
      </c>
      <c r="AS39" s="141">
        <f t="shared" si="23"/>
        <v>263746</v>
      </c>
      <c r="AT39" s="141">
        <v>13333</v>
      </c>
      <c r="AU39" s="141">
        <v>246886</v>
      </c>
      <c r="AV39" s="141">
        <v>3527</v>
      </c>
      <c r="AW39" s="141">
        <v>15081</v>
      </c>
      <c r="AX39" s="141">
        <f t="shared" si="24"/>
        <v>267842</v>
      </c>
      <c r="AY39" s="141">
        <v>1512</v>
      </c>
      <c r="AZ39" s="141">
        <v>260653</v>
      </c>
      <c r="BA39" s="141">
        <v>1792</v>
      </c>
      <c r="BB39" s="141">
        <v>3885</v>
      </c>
      <c r="BC39" s="141">
        <v>0</v>
      </c>
      <c r="BD39" s="141">
        <v>0</v>
      </c>
      <c r="BE39" s="141">
        <v>4410</v>
      </c>
      <c r="BF39" s="141">
        <f t="shared" si="25"/>
        <v>726433</v>
      </c>
      <c r="BG39" s="141">
        <f t="shared" si="26"/>
        <v>10244</v>
      </c>
      <c r="BH39" s="141">
        <f t="shared" si="27"/>
        <v>10244</v>
      </c>
      <c r="BI39" s="141">
        <v>0</v>
      </c>
      <c r="BJ39" s="141">
        <v>10244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100103</v>
      </c>
      <c r="BP39" s="141">
        <f t="shared" si="29"/>
        <v>57466</v>
      </c>
      <c r="BQ39" s="141">
        <v>21686</v>
      </c>
      <c r="BR39" s="141">
        <v>18838</v>
      </c>
      <c r="BS39" s="141">
        <v>16942</v>
      </c>
      <c r="BT39" s="141">
        <v>0</v>
      </c>
      <c r="BU39" s="141">
        <f t="shared" si="30"/>
        <v>27004</v>
      </c>
      <c r="BV39" s="141">
        <v>4092</v>
      </c>
      <c r="BW39" s="141">
        <v>22912</v>
      </c>
      <c r="BX39" s="141">
        <v>0</v>
      </c>
      <c r="BY39" s="141">
        <v>6711</v>
      </c>
      <c r="BZ39" s="141">
        <f t="shared" si="31"/>
        <v>8922</v>
      </c>
      <c r="CA39" s="141">
        <v>0</v>
      </c>
      <c r="CB39" s="141">
        <v>0</v>
      </c>
      <c r="CC39" s="141">
        <v>0</v>
      </c>
      <c r="CD39" s="141">
        <v>8922</v>
      </c>
      <c r="CE39" s="141">
        <v>0</v>
      </c>
      <c r="CF39" s="141">
        <v>0</v>
      </c>
      <c r="CG39" s="141">
        <v>0</v>
      </c>
      <c r="CH39" s="141">
        <f t="shared" si="32"/>
        <v>110347</v>
      </c>
      <c r="CI39" s="141">
        <f t="shared" si="33"/>
        <v>10244</v>
      </c>
      <c r="CJ39" s="141">
        <f t="shared" si="34"/>
        <v>10244</v>
      </c>
      <c r="CK39" s="141">
        <f t="shared" si="35"/>
        <v>0</v>
      </c>
      <c r="CL39" s="141">
        <f t="shared" si="36"/>
        <v>10244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822126</v>
      </c>
      <c r="CR39" s="141">
        <f t="shared" si="42"/>
        <v>232820</v>
      </c>
      <c r="CS39" s="141">
        <f t="shared" si="43"/>
        <v>57589</v>
      </c>
      <c r="CT39" s="141">
        <f t="shared" si="44"/>
        <v>158289</v>
      </c>
      <c r="CU39" s="141">
        <f t="shared" si="45"/>
        <v>16942</v>
      </c>
      <c r="CV39" s="141">
        <f t="shared" si="46"/>
        <v>0</v>
      </c>
      <c r="CW39" s="141">
        <f t="shared" si="47"/>
        <v>290750</v>
      </c>
      <c r="CX39" s="141">
        <f t="shared" si="48"/>
        <v>17425</v>
      </c>
      <c r="CY39" s="141">
        <f t="shared" si="49"/>
        <v>269798</v>
      </c>
      <c r="CZ39" s="141">
        <f t="shared" si="50"/>
        <v>3527</v>
      </c>
      <c r="DA39" s="141">
        <f t="shared" si="51"/>
        <v>21792</v>
      </c>
      <c r="DB39" s="141">
        <f t="shared" si="52"/>
        <v>276764</v>
      </c>
      <c r="DC39" s="141">
        <f t="shared" si="53"/>
        <v>1512</v>
      </c>
      <c r="DD39" s="141">
        <f t="shared" si="54"/>
        <v>260653</v>
      </c>
      <c r="DE39" s="141">
        <f t="shared" si="55"/>
        <v>1792</v>
      </c>
      <c r="DF39" s="141">
        <f t="shared" si="56"/>
        <v>12807</v>
      </c>
      <c r="DG39" s="141">
        <f t="shared" si="57"/>
        <v>0</v>
      </c>
      <c r="DH39" s="141">
        <f t="shared" si="58"/>
        <v>0</v>
      </c>
      <c r="DI39" s="141">
        <f t="shared" si="59"/>
        <v>4410</v>
      </c>
      <c r="DJ39" s="141">
        <f t="shared" si="60"/>
        <v>836780</v>
      </c>
    </row>
    <row r="40" spans="1:114" ht="12" customHeight="1">
      <c r="A40" s="142" t="s">
        <v>92</v>
      </c>
      <c r="B40" s="140" t="s">
        <v>357</v>
      </c>
      <c r="C40" s="142" t="s">
        <v>389</v>
      </c>
      <c r="D40" s="141">
        <f t="shared" si="6"/>
        <v>55384</v>
      </c>
      <c r="E40" s="141">
        <f t="shared" si="7"/>
        <v>2822</v>
      </c>
      <c r="F40" s="141">
        <v>0</v>
      </c>
      <c r="G40" s="141">
        <v>118</v>
      </c>
      <c r="H40" s="141">
        <v>0</v>
      </c>
      <c r="I40" s="141">
        <v>0</v>
      </c>
      <c r="J40" s="141"/>
      <c r="K40" s="141">
        <v>2704</v>
      </c>
      <c r="L40" s="141">
        <v>52562</v>
      </c>
      <c r="M40" s="141">
        <f t="shared" si="8"/>
        <v>6680</v>
      </c>
      <c r="N40" s="141">
        <f t="shared" si="9"/>
        <v>3672</v>
      </c>
      <c r="O40" s="141">
        <v>0</v>
      </c>
      <c r="P40" s="141">
        <v>0</v>
      </c>
      <c r="Q40" s="141">
        <v>0</v>
      </c>
      <c r="R40" s="141">
        <v>3672</v>
      </c>
      <c r="S40" s="141"/>
      <c r="T40" s="141">
        <v>0</v>
      </c>
      <c r="U40" s="141">
        <v>3008</v>
      </c>
      <c r="V40" s="141">
        <f t="shared" si="10"/>
        <v>62064</v>
      </c>
      <c r="W40" s="141">
        <f t="shared" si="11"/>
        <v>6494</v>
      </c>
      <c r="X40" s="141">
        <f t="shared" si="12"/>
        <v>0</v>
      </c>
      <c r="Y40" s="141">
        <f t="shared" si="13"/>
        <v>118</v>
      </c>
      <c r="Z40" s="141">
        <f t="shared" si="14"/>
        <v>0</v>
      </c>
      <c r="AA40" s="141">
        <f t="shared" si="15"/>
        <v>3672</v>
      </c>
      <c r="AB40" s="141">
        <f t="shared" si="16"/>
        <v>0</v>
      </c>
      <c r="AC40" s="141">
        <f t="shared" si="17"/>
        <v>2704</v>
      </c>
      <c r="AD40" s="141">
        <f t="shared" si="18"/>
        <v>55570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55251</v>
      </c>
      <c r="AN40" s="141">
        <f t="shared" si="22"/>
        <v>29662</v>
      </c>
      <c r="AO40" s="141">
        <v>5714</v>
      </c>
      <c r="AP40" s="141">
        <v>21953</v>
      </c>
      <c r="AQ40" s="141">
        <v>1995</v>
      </c>
      <c r="AR40" s="141">
        <v>0</v>
      </c>
      <c r="AS40" s="141">
        <f t="shared" si="23"/>
        <v>6442</v>
      </c>
      <c r="AT40" s="141">
        <v>2927</v>
      </c>
      <c r="AU40" s="141">
        <v>2952</v>
      </c>
      <c r="AV40" s="141">
        <v>563</v>
      </c>
      <c r="AW40" s="141">
        <v>0</v>
      </c>
      <c r="AX40" s="141">
        <f t="shared" si="24"/>
        <v>19147</v>
      </c>
      <c r="AY40" s="141">
        <v>0</v>
      </c>
      <c r="AZ40" s="141">
        <v>13368</v>
      </c>
      <c r="BA40" s="141">
        <v>5779</v>
      </c>
      <c r="BB40" s="141">
        <v>0</v>
      </c>
      <c r="BC40" s="141">
        <v>0</v>
      </c>
      <c r="BD40" s="141">
        <v>0</v>
      </c>
      <c r="BE40" s="141">
        <v>133</v>
      </c>
      <c r="BF40" s="141">
        <f t="shared" si="25"/>
        <v>55384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6680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517</v>
      </c>
      <c r="BV40" s="141">
        <v>411</v>
      </c>
      <c r="BW40" s="141">
        <v>106</v>
      </c>
      <c r="BX40" s="141">
        <v>0</v>
      </c>
      <c r="BY40" s="141">
        <v>0</v>
      </c>
      <c r="BZ40" s="141">
        <f t="shared" si="31"/>
        <v>6163</v>
      </c>
      <c r="CA40" s="141">
        <v>4896</v>
      </c>
      <c r="CB40" s="141">
        <v>1267</v>
      </c>
      <c r="CC40" s="141">
        <v>0</v>
      </c>
      <c r="CD40" s="141">
        <v>0</v>
      </c>
      <c r="CE40" s="141">
        <v>0</v>
      </c>
      <c r="CF40" s="141">
        <v>0</v>
      </c>
      <c r="CG40" s="141">
        <v>0</v>
      </c>
      <c r="CH40" s="141">
        <f t="shared" si="32"/>
        <v>6680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61931</v>
      </c>
      <c r="CR40" s="141">
        <f t="shared" si="42"/>
        <v>29662</v>
      </c>
      <c r="CS40" s="141">
        <f t="shared" si="43"/>
        <v>5714</v>
      </c>
      <c r="CT40" s="141">
        <f t="shared" si="44"/>
        <v>21953</v>
      </c>
      <c r="CU40" s="141">
        <f t="shared" si="45"/>
        <v>1995</v>
      </c>
      <c r="CV40" s="141">
        <f t="shared" si="46"/>
        <v>0</v>
      </c>
      <c r="CW40" s="141">
        <f t="shared" si="47"/>
        <v>6959</v>
      </c>
      <c r="CX40" s="141">
        <f t="shared" si="48"/>
        <v>3338</v>
      </c>
      <c r="CY40" s="141">
        <f t="shared" si="49"/>
        <v>3058</v>
      </c>
      <c r="CZ40" s="141">
        <f t="shared" si="50"/>
        <v>563</v>
      </c>
      <c r="DA40" s="141">
        <f t="shared" si="51"/>
        <v>0</v>
      </c>
      <c r="DB40" s="141">
        <f t="shared" si="52"/>
        <v>25310</v>
      </c>
      <c r="DC40" s="141">
        <f t="shared" si="53"/>
        <v>4896</v>
      </c>
      <c r="DD40" s="141">
        <f t="shared" si="54"/>
        <v>14635</v>
      </c>
      <c r="DE40" s="141">
        <f t="shared" si="55"/>
        <v>5779</v>
      </c>
      <c r="DF40" s="141">
        <f t="shared" si="56"/>
        <v>0</v>
      </c>
      <c r="DG40" s="141">
        <f t="shared" si="57"/>
        <v>0</v>
      </c>
      <c r="DH40" s="141">
        <f t="shared" si="58"/>
        <v>0</v>
      </c>
      <c r="DI40" s="141">
        <f t="shared" si="59"/>
        <v>133</v>
      </c>
      <c r="DJ40" s="141">
        <f t="shared" si="60"/>
        <v>62064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8" t="s">
        <v>320</v>
      </c>
      <c r="B2" s="151" t="s">
        <v>306</v>
      </c>
      <c r="C2" s="154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9"/>
      <c r="B5" s="152"/>
      <c r="C5" s="155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7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7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7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417</v>
      </c>
      <c r="B7" s="140" t="s">
        <v>415</v>
      </c>
      <c r="C7" s="139" t="s">
        <v>416</v>
      </c>
      <c r="D7" s="141">
        <f aca="true" t="shared" si="0" ref="D7:AI7">SUM(D8:D14)</f>
        <v>1519721</v>
      </c>
      <c r="E7" s="141">
        <f t="shared" si="0"/>
        <v>1460984</v>
      </c>
      <c r="F7" s="141">
        <f t="shared" si="0"/>
        <v>25187</v>
      </c>
      <c r="G7" s="141">
        <f t="shared" si="0"/>
        <v>0</v>
      </c>
      <c r="H7" s="141">
        <f t="shared" si="0"/>
        <v>631900</v>
      </c>
      <c r="I7" s="141">
        <f t="shared" si="0"/>
        <v>657400</v>
      </c>
      <c r="J7" s="141">
        <f t="shared" si="0"/>
        <v>4530049</v>
      </c>
      <c r="K7" s="141">
        <f t="shared" si="0"/>
        <v>146497</v>
      </c>
      <c r="L7" s="141">
        <f t="shared" si="0"/>
        <v>58737</v>
      </c>
      <c r="M7" s="141">
        <f t="shared" si="0"/>
        <v>204979</v>
      </c>
      <c r="N7" s="141">
        <f t="shared" si="0"/>
        <v>204979</v>
      </c>
      <c r="O7" s="141">
        <f t="shared" si="0"/>
        <v>0</v>
      </c>
      <c r="P7" s="141">
        <f t="shared" si="0"/>
        <v>20500</v>
      </c>
      <c r="Q7" s="141">
        <f t="shared" si="0"/>
        <v>0</v>
      </c>
      <c r="R7" s="141">
        <f t="shared" si="0"/>
        <v>0</v>
      </c>
      <c r="S7" s="141">
        <f t="shared" si="0"/>
        <v>474316</v>
      </c>
      <c r="T7" s="141">
        <f t="shared" si="0"/>
        <v>184479</v>
      </c>
      <c r="U7" s="141">
        <f t="shared" si="0"/>
        <v>0</v>
      </c>
      <c r="V7" s="141">
        <f t="shared" si="0"/>
        <v>1724700</v>
      </c>
      <c r="W7" s="141">
        <f t="shared" si="0"/>
        <v>1665963</v>
      </c>
      <c r="X7" s="141">
        <f t="shared" si="0"/>
        <v>25187</v>
      </c>
      <c r="Y7" s="141">
        <f t="shared" si="0"/>
        <v>20500</v>
      </c>
      <c r="Z7" s="141">
        <f t="shared" si="0"/>
        <v>631900</v>
      </c>
      <c r="AA7" s="141">
        <f t="shared" si="0"/>
        <v>657400</v>
      </c>
      <c r="AB7" s="141">
        <f t="shared" si="0"/>
        <v>5004365</v>
      </c>
      <c r="AC7" s="141">
        <f t="shared" si="0"/>
        <v>330976</v>
      </c>
      <c r="AD7" s="141">
        <f t="shared" si="0"/>
        <v>58737</v>
      </c>
      <c r="AE7" s="141">
        <f t="shared" si="0"/>
        <v>991311</v>
      </c>
      <c r="AF7" s="141">
        <f t="shared" si="0"/>
        <v>911715</v>
      </c>
      <c r="AG7" s="141">
        <f t="shared" si="0"/>
        <v>0</v>
      </c>
      <c r="AH7" s="141">
        <f t="shared" si="0"/>
        <v>911715</v>
      </c>
      <c r="AI7" s="141">
        <f t="shared" si="0"/>
        <v>0</v>
      </c>
      <c r="AJ7" s="141">
        <f aca="true" t="shared" si="1" ref="AJ7:BO7">SUM(AJ8:AJ14)</f>
        <v>0</v>
      </c>
      <c r="AK7" s="141">
        <f t="shared" si="1"/>
        <v>79596</v>
      </c>
      <c r="AL7" s="141">
        <f t="shared" si="1"/>
        <v>0</v>
      </c>
      <c r="AM7" s="141">
        <f t="shared" si="1"/>
        <v>4940332</v>
      </c>
      <c r="AN7" s="141">
        <f t="shared" si="1"/>
        <v>1148588</v>
      </c>
      <c r="AO7" s="141">
        <f t="shared" si="1"/>
        <v>151144</v>
      </c>
      <c r="AP7" s="141">
        <f t="shared" si="1"/>
        <v>0</v>
      </c>
      <c r="AQ7" s="141">
        <f t="shared" si="1"/>
        <v>997444</v>
      </c>
      <c r="AR7" s="141">
        <f t="shared" si="1"/>
        <v>0</v>
      </c>
      <c r="AS7" s="141">
        <f t="shared" si="1"/>
        <v>2147113</v>
      </c>
      <c r="AT7" s="141">
        <f t="shared" si="1"/>
        <v>0</v>
      </c>
      <c r="AU7" s="141">
        <f t="shared" si="1"/>
        <v>2103044</v>
      </c>
      <c r="AV7" s="141">
        <f t="shared" si="1"/>
        <v>44069</v>
      </c>
      <c r="AW7" s="141">
        <f t="shared" si="1"/>
        <v>2793</v>
      </c>
      <c r="AX7" s="141">
        <f t="shared" si="1"/>
        <v>1629964</v>
      </c>
      <c r="AY7" s="141">
        <f t="shared" si="1"/>
        <v>0</v>
      </c>
      <c r="AZ7" s="141">
        <f t="shared" si="1"/>
        <v>1447229</v>
      </c>
      <c r="BA7" s="141">
        <f t="shared" si="1"/>
        <v>182735</v>
      </c>
      <c r="BB7" s="141">
        <f t="shared" si="1"/>
        <v>0</v>
      </c>
      <c r="BC7" s="141">
        <f t="shared" si="1"/>
        <v>0</v>
      </c>
      <c r="BD7" s="141">
        <f t="shared" si="1"/>
        <v>11874</v>
      </c>
      <c r="BE7" s="141">
        <f t="shared" si="1"/>
        <v>118127</v>
      </c>
      <c r="BF7" s="141">
        <f t="shared" si="1"/>
        <v>6049770</v>
      </c>
      <c r="BG7" s="141">
        <f t="shared" si="1"/>
        <v>152158</v>
      </c>
      <c r="BH7" s="141">
        <f t="shared" si="1"/>
        <v>152158</v>
      </c>
      <c r="BI7" s="141">
        <f t="shared" si="1"/>
        <v>0</v>
      </c>
      <c r="BJ7" s="141">
        <f t="shared" si="1"/>
        <v>152158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527137</v>
      </c>
      <c r="BP7" s="141">
        <f aca="true" t="shared" si="2" ref="BP7:CU7">SUM(BP8:BP14)</f>
        <v>236860</v>
      </c>
      <c r="BQ7" s="141">
        <f t="shared" si="2"/>
        <v>99489</v>
      </c>
      <c r="BR7" s="141">
        <f t="shared" si="2"/>
        <v>0</v>
      </c>
      <c r="BS7" s="141">
        <f t="shared" si="2"/>
        <v>137371</v>
      </c>
      <c r="BT7" s="141">
        <f t="shared" si="2"/>
        <v>0</v>
      </c>
      <c r="BU7" s="141">
        <f t="shared" si="2"/>
        <v>214058</v>
      </c>
      <c r="BV7" s="141">
        <f t="shared" si="2"/>
        <v>0</v>
      </c>
      <c r="BW7" s="141">
        <f t="shared" si="2"/>
        <v>214058</v>
      </c>
      <c r="BX7" s="141">
        <f t="shared" si="2"/>
        <v>0</v>
      </c>
      <c r="BY7" s="141">
        <f t="shared" si="2"/>
        <v>0</v>
      </c>
      <c r="BZ7" s="141">
        <f t="shared" si="2"/>
        <v>74239</v>
      </c>
      <c r="CA7" s="141">
        <f t="shared" si="2"/>
        <v>0</v>
      </c>
      <c r="CB7" s="141">
        <f t="shared" si="2"/>
        <v>67706</v>
      </c>
      <c r="CC7" s="141">
        <f t="shared" si="2"/>
        <v>6533</v>
      </c>
      <c r="CD7" s="141">
        <f t="shared" si="2"/>
        <v>0</v>
      </c>
      <c r="CE7" s="141">
        <f t="shared" si="2"/>
        <v>0</v>
      </c>
      <c r="CF7" s="141">
        <f t="shared" si="2"/>
        <v>1980</v>
      </c>
      <c r="CG7" s="141">
        <f t="shared" si="2"/>
        <v>0</v>
      </c>
      <c r="CH7" s="141">
        <f t="shared" si="2"/>
        <v>679295</v>
      </c>
      <c r="CI7" s="141">
        <f t="shared" si="2"/>
        <v>1143469</v>
      </c>
      <c r="CJ7" s="141">
        <f t="shared" si="2"/>
        <v>1063873</v>
      </c>
      <c r="CK7" s="141">
        <f t="shared" si="2"/>
        <v>0</v>
      </c>
      <c r="CL7" s="141">
        <f t="shared" si="2"/>
        <v>1063873</v>
      </c>
      <c r="CM7" s="141">
        <f t="shared" si="2"/>
        <v>0</v>
      </c>
      <c r="CN7" s="141">
        <f t="shared" si="2"/>
        <v>0</v>
      </c>
      <c r="CO7" s="141">
        <f t="shared" si="2"/>
        <v>79596</v>
      </c>
      <c r="CP7" s="141">
        <f t="shared" si="2"/>
        <v>0</v>
      </c>
      <c r="CQ7" s="141">
        <f t="shared" si="2"/>
        <v>5467469</v>
      </c>
      <c r="CR7" s="141">
        <f t="shared" si="2"/>
        <v>1385448</v>
      </c>
      <c r="CS7" s="141">
        <f t="shared" si="2"/>
        <v>250633</v>
      </c>
      <c r="CT7" s="141">
        <f t="shared" si="2"/>
        <v>0</v>
      </c>
      <c r="CU7" s="141">
        <f t="shared" si="2"/>
        <v>1134815</v>
      </c>
      <c r="CV7" s="141">
        <f aca="true" t="shared" si="3" ref="CV7:DJ7">SUM(CV8:CV14)</f>
        <v>0</v>
      </c>
      <c r="CW7" s="141">
        <f t="shared" si="3"/>
        <v>2361171</v>
      </c>
      <c r="CX7" s="141">
        <f t="shared" si="3"/>
        <v>0</v>
      </c>
      <c r="CY7" s="141">
        <f t="shared" si="3"/>
        <v>2317102</v>
      </c>
      <c r="CZ7" s="141">
        <f t="shared" si="3"/>
        <v>44069</v>
      </c>
      <c r="DA7" s="141">
        <f t="shared" si="3"/>
        <v>2793</v>
      </c>
      <c r="DB7" s="141">
        <f t="shared" si="3"/>
        <v>1704203</v>
      </c>
      <c r="DC7" s="141">
        <f t="shared" si="3"/>
        <v>0</v>
      </c>
      <c r="DD7" s="141">
        <f t="shared" si="3"/>
        <v>1514935</v>
      </c>
      <c r="DE7" s="141">
        <f t="shared" si="3"/>
        <v>189268</v>
      </c>
      <c r="DF7" s="141">
        <f t="shared" si="3"/>
        <v>0</v>
      </c>
      <c r="DG7" s="141">
        <f t="shared" si="3"/>
        <v>0</v>
      </c>
      <c r="DH7" s="141">
        <f t="shared" si="3"/>
        <v>13854</v>
      </c>
      <c r="DI7" s="141">
        <f t="shared" si="3"/>
        <v>118127</v>
      </c>
      <c r="DJ7" s="141">
        <f t="shared" si="3"/>
        <v>6729065</v>
      </c>
    </row>
    <row r="8" spans="1:114" ht="12" customHeight="1">
      <c r="A8" s="142" t="s">
        <v>92</v>
      </c>
      <c r="B8" s="140" t="s">
        <v>394</v>
      </c>
      <c r="C8" s="142" t="s">
        <v>401</v>
      </c>
      <c r="D8" s="141">
        <f>SUM(E8,+L8)</f>
        <v>283826</v>
      </c>
      <c r="E8" s="141">
        <f>SUM(F8:I8)+K8</f>
        <v>283826</v>
      </c>
      <c r="F8" s="141">
        <v>24666</v>
      </c>
      <c r="G8" s="141">
        <v>0</v>
      </c>
      <c r="H8" s="141">
        <v>0</v>
      </c>
      <c r="I8" s="141">
        <v>259160</v>
      </c>
      <c r="J8" s="141">
        <v>1532902</v>
      </c>
      <c r="K8" s="141">
        <v>0</v>
      </c>
      <c r="L8" s="141">
        <v>0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154398</v>
      </c>
      <c r="T8" s="141">
        <v>0</v>
      </c>
      <c r="U8" s="141">
        <v>0</v>
      </c>
      <c r="V8" s="141">
        <f aca="true" t="shared" si="4" ref="V8:AD8">+SUM(D8,M8)</f>
        <v>283826</v>
      </c>
      <c r="W8" s="141">
        <f t="shared" si="4"/>
        <v>283826</v>
      </c>
      <c r="X8" s="141">
        <f t="shared" si="4"/>
        <v>24666</v>
      </c>
      <c r="Y8" s="141">
        <f t="shared" si="4"/>
        <v>0</v>
      </c>
      <c r="Z8" s="141">
        <f t="shared" si="4"/>
        <v>0</v>
      </c>
      <c r="AA8" s="141">
        <f t="shared" si="4"/>
        <v>259160</v>
      </c>
      <c r="AB8" s="141">
        <f t="shared" si="4"/>
        <v>1687300</v>
      </c>
      <c r="AC8" s="141">
        <f t="shared" si="4"/>
        <v>0</v>
      </c>
      <c r="AD8" s="141">
        <f t="shared" si="4"/>
        <v>0</v>
      </c>
      <c r="AE8" s="141">
        <f>SUM(AF8,+AK8)</f>
        <v>77705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77705</v>
      </c>
      <c r="AL8" s="141"/>
      <c r="AM8" s="141">
        <f>SUM(AN8,AS8,AW8,AX8,BD8)</f>
        <v>1739023</v>
      </c>
      <c r="AN8" s="141">
        <f>SUM(AO8:AR8)</f>
        <v>361995</v>
      </c>
      <c r="AO8" s="141">
        <v>0</v>
      </c>
      <c r="AP8" s="141">
        <v>0</v>
      </c>
      <c r="AQ8" s="141">
        <v>361995</v>
      </c>
      <c r="AR8" s="141">
        <v>0</v>
      </c>
      <c r="AS8" s="141">
        <f>SUM(AT8:AV8)</f>
        <v>820924</v>
      </c>
      <c r="AT8" s="141">
        <v>0</v>
      </c>
      <c r="AU8" s="141">
        <v>786497</v>
      </c>
      <c r="AV8" s="141">
        <v>34427</v>
      </c>
      <c r="AW8" s="141">
        <v>0</v>
      </c>
      <c r="AX8" s="141">
        <f>SUM(AY8:BB8)</f>
        <v>556104</v>
      </c>
      <c r="AY8" s="141">
        <v>0</v>
      </c>
      <c r="AZ8" s="141">
        <v>408559</v>
      </c>
      <c r="BA8" s="141">
        <v>147545</v>
      </c>
      <c r="BB8" s="141">
        <v>0</v>
      </c>
      <c r="BC8" s="141"/>
      <c r="BD8" s="141">
        <v>0</v>
      </c>
      <c r="BE8" s="141">
        <v>0</v>
      </c>
      <c r="BF8" s="141">
        <f>SUM(AE8,+AM8,+BE8)</f>
        <v>1816728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154398</v>
      </c>
      <c r="BP8" s="141">
        <f>SUM(BQ8:BT8)</f>
        <v>31463</v>
      </c>
      <c r="BQ8" s="141">
        <v>0</v>
      </c>
      <c r="BR8" s="141">
        <v>0</v>
      </c>
      <c r="BS8" s="141">
        <v>31463</v>
      </c>
      <c r="BT8" s="141">
        <v>0</v>
      </c>
      <c r="BU8" s="141">
        <f>SUM(BV8:BX8)</f>
        <v>56627</v>
      </c>
      <c r="BV8" s="141">
        <v>0</v>
      </c>
      <c r="BW8" s="141">
        <v>56627</v>
      </c>
      <c r="BX8" s="141">
        <v>0</v>
      </c>
      <c r="BY8" s="141">
        <v>0</v>
      </c>
      <c r="BZ8" s="141">
        <f>SUM(CA8:CD8)</f>
        <v>66308</v>
      </c>
      <c r="CA8" s="141">
        <v>0</v>
      </c>
      <c r="CB8" s="141">
        <v>66308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154398</v>
      </c>
      <c r="CI8" s="141">
        <f aca="true" t="shared" si="5" ref="CI8:DJ8">SUM(AE8,+BG8)</f>
        <v>77705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77705</v>
      </c>
      <c r="CP8" s="141">
        <f t="shared" si="5"/>
        <v>0</v>
      </c>
      <c r="CQ8" s="141">
        <f t="shared" si="5"/>
        <v>1893421</v>
      </c>
      <c r="CR8" s="141">
        <f t="shared" si="5"/>
        <v>393458</v>
      </c>
      <c r="CS8" s="141">
        <f t="shared" si="5"/>
        <v>0</v>
      </c>
      <c r="CT8" s="141">
        <f t="shared" si="5"/>
        <v>0</v>
      </c>
      <c r="CU8" s="141">
        <f t="shared" si="5"/>
        <v>393458</v>
      </c>
      <c r="CV8" s="141">
        <f t="shared" si="5"/>
        <v>0</v>
      </c>
      <c r="CW8" s="141">
        <f t="shared" si="5"/>
        <v>877551</v>
      </c>
      <c r="CX8" s="141">
        <f t="shared" si="5"/>
        <v>0</v>
      </c>
      <c r="CY8" s="141">
        <f t="shared" si="5"/>
        <v>843124</v>
      </c>
      <c r="CZ8" s="141">
        <f t="shared" si="5"/>
        <v>34427</v>
      </c>
      <c r="DA8" s="141">
        <f t="shared" si="5"/>
        <v>0</v>
      </c>
      <c r="DB8" s="141">
        <f t="shared" si="5"/>
        <v>622412</v>
      </c>
      <c r="DC8" s="141">
        <f t="shared" si="5"/>
        <v>0</v>
      </c>
      <c r="DD8" s="141">
        <f t="shared" si="5"/>
        <v>474867</v>
      </c>
      <c r="DE8" s="141">
        <f t="shared" si="5"/>
        <v>147545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1971126</v>
      </c>
    </row>
    <row r="9" spans="1:114" ht="12" customHeight="1">
      <c r="A9" s="142" t="s">
        <v>92</v>
      </c>
      <c r="B9" s="140" t="s">
        <v>395</v>
      </c>
      <c r="C9" s="142" t="s">
        <v>402</v>
      </c>
      <c r="D9" s="141">
        <f aca="true" t="shared" si="6" ref="D9:D14">SUM(E9,+L9)</f>
        <v>1009517</v>
      </c>
      <c r="E9" s="141">
        <f aca="true" t="shared" si="7" ref="E9:E14">SUM(F9:I9)+K9</f>
        <v>1009517</v>
      </c>
      <c r="F9" s="141">
        <v>0</v>
      </c>
      <c r="G9" s="141">
        <v>0</v>
      </c>
      <c r="H9" s="141">
        <v>631900</v>
      </c>
      <c r="I9" s="141">
        <v>321977</v>
      </c>
      <c r="J9" s="141">
        <v>2229089</v>
      </c>
      <c r="K9" s="141">
        <v>55640</v>
      </c>
      <c r="L9" s="141">
        <v>0</v>
      </c>
      <c r="M9" s="141">
        <f aca="true" t="shared" si="8" ref="M9:M14">SUM(N9,+U9)</f>
        <v>0</v>
      </c>
      <c r="N9" s="141">
        <f aca="true" t="shared" si="9" ref="N9:N14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211539</v>
      </c>
      <c r="T9" s="141">
        <v>0</v>
      </c>
      <c r="U9" s="141">
        <v>0</v>
      </c>
      <c r="V9" s="141">
        <f aca="true" t="shared" si="10" ref="V9:V14">+SUM(D9,M9)</f>
        <v>1009517</v>
      </c>
      <c r="W9" s="141">
        <f aca="true" t="shared" si="11" ref="W9:W14">+SUM(E9,N9)</f>
        <v>1009517</v>
      </c>
      <c r="X9" s="141">
        <f aca="true" t="shared" si="12" ref="X9:X14">+SUM(F9,O9)</f>
        <v>0</v>
      </c>
      <c r="Y9" s="141">
        <f aca="true" t="shared" si="13" ref="Y9:Y14">+SUM(G9,P9)</f>
        <v>0</v>
      </c>
      <c r="Z9" s="141">
        <f aca="true" t="shared" si="14" ref="Z9:Z14">+SUM(H9,Q9)</f>
        <v>631900</v>
      </c>
      <c r="AA9" s="141">
        <f aca="true" t="shared" si="15" ref="AA9:AA14">+SUM(I9,R9)</f>
        <v>321977</v>
      </c>
      <c r="AB9" s="141">
        <f aca="true" t="shared" si="16" ref="AB9:AB14">+SUM(J9,S9)</f>
        <v>2440628</v>
      </c>
      <c r="AC9" s="141">
        <f aca="true" t="shared" si="17" ref="AC9:AC14">+SUM(K9,T9)</f>
        <v>55640</v>
      </c>
      <c r="AD9" s="141">
        <f aca="true" t="shared" si="18" ref="AD9:AD14">+SUM(L9,U9)</f>
        <v>0</v>
      </c>
      <c r="AE9" s="141">
        <f aca="true" t="shared" si="19" ref="AE9:AE14">SUM(AF9,+AK9)</f>
        <v>903000</v>
      </c>
      <c r="AF9" s="141">
        <f aca="true" t="shared" si="20" ref="AF9:AF14">SUM(AG9:AJ9)</f>
        <v>903000</v>
      </c>
      <c r="AG9" s="141">
        <v>0</v>
      </c>
      <c r="AH9" s="141">
        <v>903000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4">SUM(AN9,AS9,AW9,AX9,BD9)</f>
        <v>2335606</v>
      </c>
      <c r="AN9" s="141">
        <f aca="true" t="shared" si="22" ref="AN9:AN14">SUM(AO9:AR9)</f>
        <v>635449</v>
      </c>
      <c r="AO9" s="141">
        <v>0</v>
      </c>
      <c r="AP9" s="141">
        <v>0</v>
      </c>
      <c r="AQ9" s="141">
        <v>635449</v>
      </c>
      <c r="AR9" s="141">
        <v>0</v>
      </c>
      <c r="AS9" s="141">
        <f aca="true" t="shared" si="23" ref="AS9:AS14">SUM(AT9:AV9)</f>
        <v>1034841</v>
      </c>
      <c r="AT9" s="141">
        <v>0</v>
      </c>
      <c r="AU9" s="141">
        <v>1034841</v>
      </c>
      <c r="AV9" s="141">
        <v>0</v>
      </c>
      <c r="AW9" s="141">
        <v>0</v>
      </c>
      <c r="AX9" s="141">
        <f aca="true" t="shared" si="24" ref="AX9:AX14">SUM(AY9:BB9)</f>
        <v>653442</v>
      </c>
      <c r="AY9" s="141">
        <v>0</v>
      </c>
      <c r="AZ9" s="141">
        <v>653442</v>
      </c>
      <c r="BA9" s="141">
        <v>0</v>
      </c>
      <c r="BB9" s="141">
        <v>0</v>
      </c>
      <c r="BC9" s="141"/>
      <c r="BD9" s="141">
        <v>11874</v>
      </c>
      <c r="BE9" s="141">
        <v>0</v>
      </c>
      <c r="BF9" s="141">
        <f aca="true" t="shared" si="25" ref="BF9:BF14">SUM(AE9,+AM9,+BE9)</f>
        <v>3238606</v>
      </c>
      <c r="BG9" s="141">
        <f aca="true" t="shared" si="26" ref="BG9:BG14">SUM(BH9,+BM9)</f>
        <v>0</v>
      </c>
      <c r="BH9" s="141">
        <f aca="true" t="shared" si="27" ref="BH9:BH1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4">SUM(BP9,BU9,BY9,BZ9,CF9)</f>
        <v>211539</v>
      </c>
      <c r="BP9" s="141">
        <f aca="true" t="shared" si="29" ref="BP9:BP14">SUM(BQ9:BT9)</f>
        <v>105908</v>
      </c>
      <c r="BQ9" s="141">
        <v>0</v>
      </c>
      <c r="BR9" s="141">
        <v>0</v>
      </c>
      <c r="BS9" s="141">
        <v>105908</v>
      </c>
      <c r="BT9" s="141">
        <v>0</v>
      </c>
      <c r="BU9" s="141">
        <f aca="true" t="shared" si="30" ref="BU9:BU14">SUM(BV9:BX9)</f>
        <v>102253</v>
      </c>
      <c r="BV9" s="141">
        <v>0</v>
      </c>
      <c r="BW9" s="141">
        <v>102253</v>
      </c>
      <c r="BX9" s="141">
        <v>0</v>
      </c>
      <c r="BY9" s="141">
        <v>0</v>
      </c>
      <c r="BZ9" s="141">
        <f aca="true" t="shared" si="31" ref="BZ9:BZ14">SUM(CA9:CD9)</f>
        <v>1398</v>
      </c>
      <c r="CA9" s="141">
        <v>0</v>
      </c>
      <c r="CB9" s="141">
        <v>1398</v>
      </c>
      <c r="CC9" s="141">
        <v>0</v>
      </c>
      <c r="CD9" s="141">
        <v>0</v>
      </c>
      <c r="CE9" s="141"/>
      <c r="CF9" s="141">
        <v>1980</v>
      </c>
      <c r="CG9" s="141">
        <v>0</v>
      </c>
      <c r="CH9" s="141">
        <f aca="true" t="shared" si="32" ref="CH9:CH14">SUM(BG9,+BO9,+CG9)</f>
        <v>211539</v>
      </c>
      <c r="CI9" s="141">
        <f aca="true" t="shared" si="33" ref="CI9:CI14">SUM(AE9,+BG9)</f>
        <v>903000</v>
      </c>
      <c r="CJ9" s="141">
        <f aca="true" t="shared" si="34" ref="CJ9:CJ14">SUM(AF9,+BH9)</f>
        <v>903000</v>
      </c>
      <c r="CK9" s="141">
        <f aca="true" t="shared" si="35" ref="CK9:CK14">SUM(AG9,+BI9)</f>
        <v>0</v>
      </c>
      <c r="CL9" s="141">
        <f aca="true" t="shared" si="36" ref="CL9:CL14">SUM(AH9,+BJ9)</f>
        <v>903000</v>
      </c>
      <c r="CM9" s="141">
        <f aca="true" t="shared" si="37" ref="CM9:CM14">SUM(AI9,+BK9)</f>
        <v>0</v>
      </c>
      <c r="CN9" s="141">
        <f aca="true" t="shared" si="38" ref="CN9:CN14">SUM(AJ9,+BL9)</f>
        <v>0</v>
      </c>
      <c r="CO9" s="141">
        <f aca="true" t="shared" si="39" ref="CO9:CO14">SUM(AK9,+BM9)</f>
        <v>0</v>
      </c>
      <c r="CP9" s="141">
        <f aca="true" t="shared" si="40" ref="CP9:CP14">SUM(AL9,+BN9)</f>
        <v>0</v>
      </c>
      <c r="CQ9" s="141">
        <f aca="true" t="shared" si="41" ref="CQ9:CQ14">SUM(AM9,+BO9)</f>
        <v>2547145</v>
      </c>
      <c r="CR9" s="141">
        <f aca="true" t="shared" si="42" ref="CR9:CR14">SUM(AN9,+BP9)</f>
        <v>741357</v>
      </c>
      <c r="CS9" s="141">
        <f aca="true" t="shared" si="43" ref="CS9:CS14">SUM(AO9,+BQ9)</f>
        <v>0</v>
      </c>
      <c r="CT9" s="141">
        <f aca="true" t="shared" si="44" ref="CT9:CT14">SUM(AP9,+BR9)</f>
        <v>0</v>
      </c>
      <c r="CU9" s="141">
        <f aca="true" t="shared" si="45" ref="CU9:CU14">SUM(AQ9,+BS9)</f>
        <v>741357</v>
      </c>
      <c r="CV9" s="141">
        <f aca="true" t="shared" si="46" ref="CV9:CV14">SUM(AR9,+BT9)</f>
        <v>0</v>
      </c>
      <c r="CW9" s="141">
        <f aca="true" t="shared" si="47" ref="CW9:CW14">SUM(AS9,+BU9)</f>
        <v>1137094</v>
      </c>
      <c r="CX9" s="141">
        <f aca="true" t="shared" si="48" ref="CX9:CX14">SUM(AT9,+BV9)</f>
        <v>0</v>
      </c>
      <c r="CY9" s="141">
        <f aca="true" t="shared" si="49" ref="CY9:CY14">SUM(AU9,+BW9)</f>
        <v>1137094</v>
      </c>
      <c r="CZ9" s="141">
        <f aca="true" t="shared" si="50" ref="CZ9:CZ14">SUM(AV9,+BX9)</f>
        <v>0</v>
      </c>
      <c r="DA9" s="141">
        <f aca="true" t="shared" si="51" ref="DA9:DA14">SUM(AW9,+BY9)</f>
        <v>0</v>
      </c>
      <c r="DB9" s="141">
        <f aca="true" t="shared" si="52" ref="DB9:DB14">SUM(AX9,+BZ9)</f>
        <v>654840</v>
      </c>
      <c r="DC9" s="141">
        <f aca="true" t="shared" si="53" ref="DC9:DC14">SUM(AY9,+CA9)</f>
        <v>0</v>
      </c>
      <c r="DD9" s="141">
        <f aca="true" t="shared" si="54" ref="DD9:DD14">SUM(AZ9,+CB9)</f>
        <v>654840</v>
      </c>
      <c r="DE9" s="141">
        <f aca="true" t="shared" si="55" ref="DE9:DE14">SUM(BA9,+CC9)</f>
        <v>0</v>
      </c>
      <c r="DF9" s="141">
        <f aca="true" t="shared" si="56" ref="DF9:DF14">SUM(BB9,+CD9)</f>
        <v>0</v>
      </c>
      <c r="DG9" s="141">
        <f aca="true" t="shared" si="57" ref="DG9:DG14">SUM(BC9,+CE9)</f>
        <v>0</v>
      </c>
      <c r="DH9" s="141">
        <f aca="true" t="shared" si="58" ref="DH9:DH14">SUM(BD9,+CF9)</f>
        <v>13854</v>
      </c>
      <c r="DI9" s="141">
        <f aca="true" t="shared" si="59" ref="DI9:DI14">SUM(BE9,+CG9)</f>
        <v>0</v>
      </c>
      <c r="DJ9" s="141">
        <f aca="true" t="shared" si="60" ref="DJ9:DJ14">SUM(BF9,+CH9)</f>
        <v>3450145</v>
      </c>
    </row>
    <row r="10" spans="1:114" ht="12" customHeight="1">
      <c r="A10" s="142" t="s">
        <v>92</v>
      </c>
      <c r="B10" s="140" t="s">
        <v>396</v>
      </c>
      <c r="C10" s="142" t="s">
        <v>403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204979</v>
      </c>
      <c r="N10" s="141">
        <f t="shared" si="9"/>
        <v>204979</v>
      </c>
      <c r="O10" s="141">
        <v>0</v>
      </c>
      <c r="P10" s="141">
        <v>20500</v>
      </c>
      <c r="Q10" s="141">
        <v>0</v>
      </c>
      <c r="R10" s="141">
        <v>0</v>
      </c>
      <c r="S10" s="141">
        <v>108379</v>
      </c>
      <c r="T10" s="141">
        <v>184479</v>
      </c>
      <c r="U10" s="141">
        <v>0</v>
      </c>
      <c r="V10" s="141">
        <f t="shared" si="10"/>
        <v>204979</v>
      </c>
      <c r="W10" s="141">
        <f t="shared" si="11"/>
        <v>204979</v>
      </c>
      <c r="X10" s="141">
        <f t="shared" si="12"/>
        <v>0</v>
      </c>
      <c r="Y10" s="141">
        <f t="shared" si="13"/>
        <v>20500</v>
      </c>
      <c r="Z10" s="141">
        <f t="shared" si="14"/>
        <v>0</v>
      </c>
      <c r="AA10" s="141">
        <f t="shared" si="15"/>
        <v>0</v>
      </c>
      <c r="AB10" s="141">
        <f t="shared" si="16"/>
        <v>108379</v>
      </c>
      <c r="AC10" s="141">
        <f t="shared" si="17"/>
        <v>184479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152158</v>
      </c>
      <c r="BH10" s="141">
        <f t="shared" si="27"/>
        <v>152158</v>
      </c>
      <c r="BI10" s="141">
        <v>0</v>
      </c>
      <c r="BJ10" s="141">
        <v>152158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161200</v>
      </c>
      <c r="BP10" s="141">
        <f t="shared" si="29"/>
        <v>99489</v>
      </c>
      <c r="BQ10" s="141">
        <v>99489</v>
      </c>
      <c r="BR10" s="141">
        <v>0</v>
      </c>
      <c r="BS10" s="141">
        <v>0</v>
      </c>
      <c r="BT10" s="141">
        <v>0</v>
      </c>
      <c r="BU10" s="141">
        <f t="shared" si="30"/>
        <v>55178</v>
      </c>
      <c r="BV10" s="141">
        <v>0</v>
      </c>
      <c r="BW10" s="141">
        <v>55178</v>
      </c>
      <c r="BX10" s="141">
        <v>0</v>
      </c>
      <c r="BY10" s="141">
        <v>0</v>
      </c>
      <c r="BZ10" s="141">
        <f t="shared" si="31"/>
        <v>6533</v>
      </c>
      <c r="CA10" s="141">
        <v>0</v>
      </c>
      <c r="CB10" s="141">
        <v>0</v>
      </c>
      <c r="CC10" s="141">
        <v>6533</v>
      </c>
      <c r="CD10" s="141">
        <v>0</v>
      </c>
      <c r="CE10" s="141"/>
      <c r="CF10" s="141">
        <v>0</v>
      </c>
      <c r="CG10" s="141">
        <v>0</v>
      </c>
      <c r="CH10" s="141">
        <f t="shared" si="32"/>
        <v>313358</v>
      </c>
      <c r="CI10" s="141">
        <f t="shared" si="33"/>
        <v>152158</v>
      </c>
      <c r="CJ10" s="141">
        <f t="shared" si="34"/>
        <v>152158</v>
      </c>
      <c r="CK10" s="141">
        <f t="shared" si="35"/>
        <v>0</v>
      </c>
      <c r="CL10" s="141">
        <f t="shared" si="36"/>
        <v>152158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161200</v>
      </c>
      <c r="CR10" s="141">
        <f t="shared" si="42"/>
        <v>99489</v>
      </c>
      <c r="CS10" s="141">
        <f t="shared" si="43"/>
        <v>99489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55178</v>
      </c>
      <c r="CX10" s="141">
        <f t="shared" si="48"/>
        <v>0</v>
      </c>
      <c r="CY10" s="141">
        <f t="shared" si="49"/>
        <v>55178</v>
      </c>
      <c r="CZ10" s="141">
        <f t="shared" si="50"/>
        <v>0</v>
      </c>
      <c r="DA10" s="141">
        <f t="shared" si="51"/>
        <v>0</v>
      </c>
      <c r="DB10" s="141">
        <f t="shared" si="52"/>
        <v>6533</v>
      </c>
      <c r="DC10" s="141">
        <f t="shared" si="53"/>
        <v>0</v>
      </c>
      <c r="DD10" s="141">
        <f t="shared" si="54"/>
        <v>0</v>
      </c>
      <c r="DE10" s="141">
        <f t="shared" si="55"/>
        <v>6533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313358</v>
      </c>
    </row>
    <row r="11" spans="1:114" ht="12" customHeight="1">
      <c r="A11" s="142" t="s">
        <v>92</v>
      </c>
      <c r="B11" s="140" t="s">
        <v>397</v>
      </c>
      <c r="C11" s="142" t="s">
        <v>404</v>
      </c>
      <c r="D11" s="141">
        <f t="shared" si="6"/>
        <v>47550</v>
      </c>
      <c r="E11" s="141">
        <f t="shared" si="7"/>
        <v>47550</v>
      </c>
      <c r="F11" s="141">
        <v>0</v>
      </c>
      <c r="G11" s="141">
        <v>0</v>
      </c>
      <c r="H11" s="141">
        <v>0</v>
      </c>
      <c r="I11" s="141">
        <v>17453</v>
      </c>
      <c r="J11" s="141">
        <v>225402</v>
      </c>
      <c r="K11" s="141">
        <v>30097</v>
      </c>
      <c r="L11" s="141">
        <v>0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47550</v>
      </c>
      <c r="W11" s="141">
        <f t="shared" si="11"/>
        <v>47550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17453</v>
      </c>
      <c r="AB11" s="141">
        <f t="shared" si="16"/>
        <v>225402</v>
      </c>
      <c r="AC11" s="141">
        <f t="shared" si="17"/>
        <v>30097</v>
      </c>
      <c r="AD11" s="141">
        <f t="shared" si="18"/>
        <v>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272952</v>
      </c>
      <c r="AN11" s="141">
        <f t="shared" si="22"/>
        <v>39875</v>
      </c>
      <c r="AO11" s="141">
        <v>39875</v>
      </c>
      <c r="AP11" s="141">
        <v>0</v>
      </c>
      <c r="AQ11" s="141">
        <v>0</v>
      </c>
      <c r="AR11" s="141">
        <v>0</v>
      </c>
      <c r="AS11" s="141">
        <f t="shared" si="23"/>
        <v>147063</v>
      </c>
      <c r="AT11" s="141">
        <v>0</v>
      </c>
      <c r="AU11" s="141">
        <v>143017</v>
      </c>
      <c r="AV11" s="141">
        <v>4046</v>
      </c>
      <c r="AW11" s="141">
        <v>0</v>
      </c>
      <c r="AX11" s="141">
        <f t="shared" si="24"/>
        <v>86014</v>
      </c>
      <c r="AY11" s="141">
        <v>0</v>
      </c>
      <c r="AZ11" s="141">
        <v>79910</v>
      </c>
      <c r="BA11" s="141">
        <v>6104</v>
      </c>
      <c r="BB11" s="141">
        <v>0</v>
      </c>
      <c r="BC11" s="141"/>
      <c r="BD11" s="141">
        <v>0</v>
      </c>
      <c r="BE11" s="141">
        <v>0</v>
      </c>
      <c r="BF11" s="141">
        <f t="shared" si="25"/>
        <v>272952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272952</v>
      </c>
      <c r="CR11" s="141">
        <f t="shared" si="42"/>
        <v>39875</v>
      </c>
      <c r="CS11" s="141">
        <f t="shared" si="43"/>
        <v>39875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147063</v>
      </c>
      <c r="CX11" s="141">
        <f t="shared" si="48"/>
        <v>0</v>
      </c>
      <c r="CY11" s="141">
        <f t="shared" si="49"/>
        <v>143017</v>
      </c>
      <c r="CZ11" s="141">
        <f t="shared" si="50"/>
        <v>4046</v>
      </c>
      <c r="DA11" s="141">
        <f t="shared" si="51"/>
        <v>0</v>
      </c>
      <c r="DB11" s="141">
        <f t="shared" si="52"/>
        <v>86014</v>
      </c>
      <c r="DC11" s="141">
        <f t="shared" si="53"/>
        <v>0</v>
      </c>
      <c r="DD11" s="141">
        <f t="shared" si="54"/>
        <v>79910</v>
      </c>
      <c r="DE11" s="141">
        <f t="shared" si="55"/>
        <v>6104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272952</v>
      </c>
    </row>
    <row r="12" spans="1:114" ht="12" customHeight="1">
      <c r="A12" s="142" t="s">
        <v>92</v>
      </c>
      <c r="B12" s="140" t="s">
        <v>398</v>
      </c>
      <c r="C12" s="142" t="s">
        <v>405</v>
      </c>
      <c r="D12" s="141">
        <f t="shared" si="6"/>
        <v>73929</v>
      </c>
      <c r="E12" s="141">
        <f t="shared" si="7"/>
        <v>73929</v>
      </c>
      <c r="F12" s="141">
        <v>0</v>
      </c>
      <c r="G12" s="141">
        <v>0</v>
      </c>
      <c r="H12" s="141">
        <v>0</v>
      </c>
      <c r="I12" s="141">
        <v>41650</v>
      </c>
      <c r="J12" s="141">
        <v>262629</v>
      </c>
      <c r="K12" s="141">
        <v>32279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73929</v>
      </c>
      <c r="W12" s="141">
        <f t="shared" si="11"/>
        <v>73929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41650</v>
      </c>
      <c r="AB12" s="141">
        <f t="shared" si="16"/>
        <v>262629</v>
      </c>
      <c r="AC12" s="141">
        <f t="shared" si="17"/>
        <v>32279</v>
      </c>
      <c r="AD12" s="141">
        <f t="shared" si="18"/>
        <v>0</v>
      </c>
      <c r="AE12" s="141">
        <f t="shared" si="19"/>
        <v>8715</v>
      </c>
      <c r="AF12" s="141">
        <f t="shared" si="20"/>
        <v>8715</v>
      </c>
      <c r="AG12" s="141">
        <v>0</v>
      </c>
      <c r="AH12" s="141">
        <v>8715</v>
      </c>
      <c r="AI12" s="141">
        <v>0</v>
      </c>
      <c r="AJ12" s="141">
        <v>0</v>
      </c>
      <c r="AK12" s="141">
        <v>0</v>
      </c>
      <c r="AL12" s="141"/>
      <c r="AM12" s="141">
        <f t="shared" si="21"/>
        <v>295564</v>
      </c>
      <c r="AN12" s="141">
        <f t="shared" si="22"/>
        <v>101748</v>
      </c>
      <c r="AO12" s="141">
        <v>101748</v>
      </c>
      <c r="AP12" s="141">
        <v>0</v>
      </c>
      <c r="AQ12" s="141">
        <v>0</v>
      </c>
      <c r="AR12" s="141">
        <v>0</v>
      </c>
      <c r="AS12" s="141">
        <f t="shared" si="23"/>
        <v>97557</v>
      </c>
      <c r="AT12" s="141">
        <v>0</v>
      </c>
      <c r="AU12" s="141">
        <v>91961</v>
      </c>
      <c r="AV12" s="141">
        <v>5596</v>
      </c>
      <c r="AW12" s="141">
        <v>2793</v>
      </c>
      <c r="AX12" s="141">
        <f t="shared" si="24"/>
        <v>93466</v>
      </c>
      <c r="AY12" s="141">
        <v>0</v>
      </c>
      <c r="AZ12" s="141">
        <v>90811</v>
      </c>
      <c r="BA12" s="141">
        <v>2655</v>
      </c>
      <c r="BB12" s="141">
        <v>0</v>
      </c>
      <c r="BC12" s="141"/>
      <c r="BD12" s="141">
        <v>0</v>
      </c>
      <c r="BE12" s="141">
        <v>32279</v>
      </c>
      <c r="BF12" s="141">
        <f t="shared" si="25"/>
        <v>336558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8715</v>
      </c>
      <c r="CJ12" s="141">
        <f t="shared" si="34"/>
        <v>8715</v>
      </c>
      <c r="CK12" s="141">
        <f t="shared" si="35"/>
        <v>0</v>
      </c>
      <c r="CL12" s="141">
        <f t="shared" si="36"/>
        <v>8715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295564</v>
      </c>
      <c r="CR12" s="141">
        <f t="shared" si="42"/>
        <v>101748</v>
      </c>
      <c r="CS12" s="141">
        <f t="shared" si="43"/>
        <v>101748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97557</v>
      </c>
      <c r="CX12" s="141">
        <f t="shared" si="48"/>
        <v>0</v>
      </c>
      <c r="CY12" s="141">
        <f t="shared" si="49"/>
        <v>91961</v>
      </c>
      <c r="CZ12" s="141">
        <f t="shared" si="50"/>
        <v>5596</v>
      </c>
      <c r="DA12" s="141">
        <f t="shared" si="51"/>
        <v>2793</v>
      </c>
      <c r="DB12" s="141">
        <f t="shared" si="52"/>
        <v>93466</v>
      </c>
      <c r="DC12" s="141">
        <f t="shared" si="53"/>
        <v>0</v>
      </c>
      <c r="DD12" s="141">
        <f t="shared" si="54"/>
        <v>90811</v>
      </c>
      <c r="DE12" s="141">
        <f t="shared" si="55"/>
        <v>2655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32279</v>
      </c>
      <c r="DJ12" s="141">
        <f t="shared" si="60"/>
        <v>336558</v>
      </c>
    </row>
    <row r="13" spans="1:114" ht="12" customHeight="1">
      <c r="A13" s="142" t="s">
        <v>92</v>
      </c>
      <c r="B13" s="140" t="s">
        <v>399</v>
      </c>
      <c r="C13" s="142" t="s">
        <v>406</v>
      </c>
      <c r="D13" s="141">
        <f t="shared" si="6"/>
        <v>75667</v>
      </c>
      <c r="E13" s="141">
        <f t="shared" si="7"/>
        <v>45641</v>
      </c>
      <c r="F13" s="141">
        <v>0</v>
      </c>
      <c r="G13" s="141">
        <v>0</v>
      </c>
      <c r="H13" s="141">
        <v>0</v>
      </c>
      <c r="I13" s="141">
        <v>17160</v>
      </c>
      <c r="J13" s="141">
        <v>280027</v>
      </c>
      <c r="K13" s="141">
        <v>28481</v>
      </c>
      <c r="L13" s="141">
        <v>30026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75667</v>
      </c>
      <c r="W13" s="141">
        <f t="shared" si="11"/>
        <v>45641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17160</v>
      </c>
      <c r="AB13" s="141">
        <f t="shared" si="16"/>
        <v>280027</v>
      </c>
      <c r="AC13" s="141">
        <f t="shared" si="17"/>
        <v>28481</v>
      </c>
      <c r="AD13" s="141">
        <f t="shared" si="18"/>
        <v>30026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297187</v>
      </c>
      <c r="AN13" s="141">
        <f t="shared" si="22"/>
        <v>9521</v>
      </c>
      <c r="AO13" s="141">
        <v>9521</v>
      </c>
      <c r="AP13" s="141">
        <v>0</v>
      </c>
      <c r="AQ13" s="141">
        <v>0</v>
      </c>
      <c r="AR13" s="141">
        <v>0</v>
      </c>
      <c r="AS13" s="141">
        <f t="shared" si="23"/>
        <v>46728</v>
      </c>
      <c r="AT13" s="141">
        <v>0</v>
      </c>
      <c r="AU13" s="141">
        <v>46728</v>
      </c>
      <c r="AV13" s="141">
        <v>0</v>
      </c>
      <c r="AW13" s="141">
        <v>0</v>
      </c>
      <c r="AX13" s="141">
        <f t="shared" si="24"/>
        <v>240938</v>
      </c>
      <c r="AY13" s="141">
        <v>0</v>
      </c>
      <c r="AZ13" s="141">
        <v>214507</v>
      </c>
      <c r="BA13" s="141">
        <v>26431</v>
      </c>
      <c r="BB13" s="141">
        <v>0</v>
      </c>
      <c r="BC13" s="141"/>
      <c r="BD13" s="141">
        <v>0</v>
      </c>
      <c r="BE13" s="141">
        <v>58507</v>
      </c>
      <c r="BF13" s="141">
        <f t="shared" si="25"/>
        <v>355694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297187</v>
      </c>
      <c r="CR13" s="141">
        <f t="shared" si="42"/>
        <v>9521</v>
      </c>
      <c r="CS13" s="141">
        <f t="shared" si="43"/>
        <v>9521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46728</v>
      </c>
      <c r="CX13" s="141">
        <f t="shared" si="48"/>
        <v>0</v>
      </c>
      <c r="CY13" s="141">
        <f t="shared" si="49"/>
        <v>46728</v>
      </c>
      <c r="CZ13" s="141">
        <f t="shared" si="50"/>
        <v>0</v>
      </c>
      <c r="DA13" s="141">
        <f t="shared" si="51"/>
        <v>0</v>
      </c>
      <c r="DB13" s="141">
        <f t="shared" si="52"/>
        <v>240938</v>
      </c>
      <c r="DC13" s="141">
        <f t="shared" si="53"/>
        <v>0</v>
      </c>
      <c r="DD13" s="141">
        <f t="shared" si="54"/>
        <v>214507</v>
      </c>
      <c r="DE13" s="141">
        <f t="shared" si="55"/>
        <v>26431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58507</v>
      </c>
      <c r="DJ13" s="141">
        <f t="shared" si="60"/>
        <v>355694</v>
      </c>
    </row>
    <row r="14" spans="1:114" ht="12" customHeight="1">
      <c r="A14" s="142" t="s">
        <v>92</v>
      </c>
      <c r="B14" s="140" t="s">
        <v>400</v>
      </c>
      <c r="C14" s="142" t="s">
        <v>407</v>
      </c>
      <c r="D14" s="141">
        <f t="shared" si="6"/>
        <v>29232</v>
      </c>
      <c r="E14" s="141">
        <f t="shared" si="7"/>
        <v>521</v>
      </c>
      <c r="F14" s="141">
        <v>521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28711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29232</v>
      </c>
      <c r="W14" s="141">
        <f t="shared" si="11"/>
        <v>521</v>
      </c>
      <c r="X14" s="141">
        <f t="shared" si="12"/>
        <v>521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0</v>
      </c>
      <c r="AC14" s="141">
        <f t="shared" si="17"/>
        <v>0</v>
      </c>
      <c r="AD14" s="141">
        <f t="shared" si="18"/>
        <v>28711</v>
      </c>
      <c r="AE14" s="141">
        <f t="shared" si="19"/>
        <v>1891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1891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27341</v>
      </c>
      <c r="BF14" s="141">
        <f t="shared" si="25"/>
        <v>29232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1891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1891</v>
      </c>
      <c r="CP14" s="141">
        <f t="shared" si="40"/>
        <v>0</v>
      </c>
      <c r="CQ14" s="141">
        <f t="shared" si="41"/>
        <v>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27341</v>
      </c>
      <c r="DJ14" s="141">
        <f t="shared" si="60"/>
        <v>29232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7" t="s">
        <v>320</v>
      </c>
      <c r="B2" s="151" t="s">
        <v>306</v>
      </c>
      <c r="C2" s="160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8"/>
      <c r="B3" s="152"/>
      <c r="C3" s="158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8"/>
      <c r="B4" s="152"/>
      <c r="C4" s="158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8"/>
      <c r="B5" s="152"/>
      <c r="C5" s="158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9"/>
      <c r="B6" s="153"/>
      <c r="C6" s="159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418</v>
      </c>
      <c r="B7" s="140" t="s">
        <v>390</v>
      </c>
      <c r="C7" s="139" t="s">
        <v>391</v>
      </c>
      <c r="D7" s="141">
        <f aca="true" t="shared" si="0" ref="D7:AD7">SUM(D8:D47)</f>
        <v>127312455</v>
      </c>
      <c r="E7" s="141">
        <f t="shared" si="0"/>
        <v>34549678</v>
      </c>
      <c r="F7" s="141">
        <f t="shared" si="0"/>
        <v>2663611</v>
      </c>
      <c r="G7" s="141">
        <f t="shared" si="0"/>
        <v>17180</v>
      </c>
      <c r="H7" s="141">
        <f t="shared" si="0"/>
        <v>8170820</v>
      </c>
      <c r="I7" s="141">
        <f t="shared" si="0"/>
        <v>13598053</v>
      </c>
      <c r="J7" s="141">
        <f t="shared" si="0"/>
        <v>4530049</v>
      </c>
      <c r="K7" s="141">
        <f t="shared" si="0"/>
        <v>10100014</v>
      </c>
      <c r="L7" s="141">
        <f t="shared" si="0"/>
        <v>92762777</v>
      </c>
      <c r="M7" s="141">
        <f t="shared" si="0"/>
        <v>8193669</v>
      </c>
      <c r="N7" s="141">
        <f t="shared" si="0"/>
        <v>1592100</v>
      </c>
      <c r="O7" s="141">
        <f t="shared" si="0"/>
        <v>4168</v>
      </c>
      <c r="P7" s="141">
        <f t="shared" si="0"/>
        <v>32559</v>
      </c>
      <c r="Q7" s="141">
        <f t="shared" si="0"/>
        <v>575200</v>
      </c>
      <c r="R7" s="141">
        <f t="shared" si="0"/>
        <v>771316</v>
      </c>
      <c r="S7" s="141">
        <f t="shared" si="0"/>
        <v>474316</v>
      </c>
      <c r="T7" s="141">
        <f t="shared" si="0"/>
        <v>208857</v>
      </c>
      <c r="U7" s="141">
        <f t="shared" si="0"/>
        <v>6601569</v>
      </c>
      <c r="V7" s="141">
        <f t="shared" si="0"/>
        <v>135506124</v>
      </c>
      <c r="W7" s="141">
        <f t="shared" si="0"/>
        <v>36141778</v>
      </c>
      <c r="X7" s="141">
        <f t="shared" si="0"/>
        <v>2667779</v>
      </c>
      <c r="Y7" s="141">
        <f t="shared" si="0"/>
        <v>49739</v>
      </c>
      <c r="Z7" s="141">
        <f t="shared" si="0"/>
        <v>8746020</v>
      </c>
      <c r="AA7" s="141">
        <f t="shared" si="0"/>
        <v>14369369</v>
      </c>
      <c r="AB7" s="141">
        <f t="shared" si="0"/>
        <v>5004365</v>
      </c>
      <c r="AC7" s="141">
        <f t="shared" si="0"/>
        <v>10308871</v>
      </c>
      <c r="AD7" s="141">
        <f t="shared" si="0"/>
        <v>99364346</v>
      </c>
    </row>
    <row r="8" spans="1:30" ht="12" customHeight="1">
      <c r="A8" s="142" t="s">
        <v>92</v>
      </c>
      <c r="B8" s="140" t="s">
        <v>326</v>
      </c>
      <c r="C8" s="142" t="s">
        <v>358</v>
      </c>
      <c r="D8" s="141">
        <f>SUM(E8,+L8)</f>
        <v>43387159</v>
      </c>
      <c r="E8" s="141">
        <f>+SUM(F8:I8,K8)</f>
        <v>11067576</v>
      </c>
      <c r="F8" s="141">
        <v>16387</v>
      </c>
      <c r="G8" s="141">
        <v>0</v>
      </c>
      <c r="H8" s="141">
        <v>572820</v>
      </c>
      <c r="I8" s="141">
        <v>5035899</v>
      </c>
      <c r="J8" s="141"/>
      <c r="K8" s="141">
        <v>5442470</v>
      </c>
      <c r="L8" s="141">
        <v>32319583</v>
      </c>
      <c r="M8" s="141">
        <f>SUM(N8,+U8)</f>
        <v>1476979</v>
      </c>
      <c r="N8" s="141">
        <f>+SUM(O8:R8,T8)</f>
        <v>71836</v>
      </c>
      <c r="O8" s="141">
        <v>0</v>
      </c>
      <c r="P8" s="141">
        <v>0</v>
      </c>
      <c r="Q8" s="141">
        <v>0</v>
      </c>
      <c r="R8" s="141">
        <v>61434</v>
      </c>
      <c r="S8" s="141"/>
      <c r="T8" s="141">
        <v>10402</v>
      </c>
      <c r="U8" s="141">
        <v>1405143</v>
      </c>
      <c r="V8" s="141">
        <f aca="true" t="shared" si="1" ref="V8:AD8">+SUM(D8,M8)</f>
        <v>44864138</v>
      </c>
      <c r="W8" s="141">
        <f t="shared" si="1"/>
        <v>11139412</v>
      </c>
      <c r="X8" s="141">
        <f t="shared" si="1"/>
        <v>16387</v>
      </c>
      <c r="Y8" s="141">
        <f t="shared" si="1"/>
        <v>0</v>
      </c>
      <c r="Z8" s="141">
        <f t="shared" si="1"/>
        <v>572820</v>
      </c>
      <c r="AA8" s="141">
        <f t="shared" si="1"/>
        <v>5097333</v>
      </c>
      <c r="AB8" s="141">
        <f t="shared" si="1"/>
        <v>0</v>
      </c>
      <c r="AC8" s="141">
        <f t="shared" si="1"/>
        <v>5452872</v>
      </c>
      <c r="AD8" s="141">
        <f t="shared" si="1"/>
        <v>33724726</v>
      </c>
    </row>
    <row r="9" spans="1:30" ht="12" customHeight="1">
      <c r="A9" s="142" t="s">
        <v>92</v>
      </c>
      <c r="B9" s="140" t="s">
        <v>327</v>
      </c>
      <c r="C9" s="142" t="s">
        <v>359</v>
      </c>
      <c r="D9" s="141">
        <f aca="true" t="shared" si="2" ref="D9:D47">SUM(E9,+L9)</f>
        <v>19123203</v>
      </c>
      <c r="E9" s="141">
        <f aca="true" t="shared" si="3" ref="E9:E47">+SUM(F9:I9,K9)</f>
        <v>3950902</v>
      </c>
      <c r="F9" s="141">
        <v>119927</v>
      </c>
      <c r="G9" s="141">
        <v>0</v>
      </c>
      <c r="H9" s="141">
        <v>1101000</v>
      </c>
      <c r="I9" s="141">
        <v>1885563</v>
      </c>
      <c r="J9" s="141"/>
      <c r="K9" s="141">
        <v>844412</v>
      </c>
      <c r="L9" s="141">
        <v>15172301</v>
      </c>
      <c r="M9" s="141">
        <f aca="true" t="shared" si="4" ref="M9:M47">SUM(N9,+U9)</f>
        <v>947434</v>
      </c>
      <c r="N9" s="141">
        <f aca="true" t="shared" si="5" ref="N9:N47">+SUM(O9:R9,T9)</f>
        <v>105814</v>
      </c>
      <c r="O9" s="141">
        <v>0</v>
      </c>
      <c r="P9" s="141">
        <v>8378</v>
      </c>
      <c r="Q9" s="141">
        <v>0</v>
      </c>
      <c r="R9" s="141">
        <v>96978</v>
      </c>
      <c r="S9" s="141"/>
      <c r="T9" s="141">
        <v>458</v>
      </c>
      <c r="U9" s="141">
        <v>841620</v>
      </c>
      <c r="V9" s="141">
        <f aca="true" t="shared" si="6" ref="V9:V47">+SUM(D9,M9)</f>
        <v>20070637</v>
      </c>
      <c r="W9" s="141">
        <f aca="true" t="shared" si="7" ref="W9:W47">+SUM(E9,N9)</f>
        <v>4056716</v>
      </c>
      <c r="X9" s="141">
        <f aca="true" t="shared" si="8" ref="X9:X47">+SUM(F9,O9)</f>
        <v>119927</v>
      </c>
      <c r="Y9" s="141">
        <f aca="true" t="shared" si="9" ref="Y9:Y47">+SUM(G9,P9)</f>
        <v>8378</v>
      </c>
      <c r="Z9" s="141">
        <f aca="true" t="shared" si="10" ref="Z9:Z47">+SUM(H9,Q9)</f>
        <v>1101000</v>
      </c>
      <c r="AA9" s="141">
        <f aca="true" t="shared" si="11" ref="AA9:AA47">+SUM(I9,R9)</f>
        <v>1982541</v>
      </c>
      <c r="AB9" s="141">
        <f aca="true" t="shared" si="12" ref="AB9:AB47">+SUM(J9,S9)</f>
        <v>0</v>
      </c>
      <c r="AC9" s="141">
        <f aca="true" t="shared" si="13" ref="AC9:AC47">+SUM(K9,T9)</f>
        <v>844870</v>
      </c>
      <c r="AD9" s="141">
        <f aca="true" t="shared" si="14" ref="AD9:AD47">+SUM(L9,U9)</f>
        <v>16013921</v>
      </c>
    </row>
    <row r="10" spans="1:30" ht="12" customHeight="1">
      <c r="A10" s="142" t="s">
        <v>92</v>
      </c>
      <c r="B10" s="140" t="s">
        <v>328</v>
      </c>
      <c r="C10" s="142" t="s">
        <v>360</v>
      </c>
      <c r="D10" s="141">
        <f t="shared" si="2"/>
        <v>6805049</v>
      </c>
      <c r="E10" s="141">
        <f t="shared" si="3"/>
        <v>1419849</v>
      </c>
      <c r="F10" s="141">
        <v>0</v>
      </c>
      <c r="G10" s="141">
        <v>0</v>
      </c>
      <c r="H10" s="141">
        <v>482600</v>
      </c>
      <c r="I10" s="141">
        <v>608188</v>
      </c>
      <c r="J10" s="141"/>
      <c r="K10" s="141">
        <v>329061</v>
      </c>
      <c r="L10" s="141">
        <v>5385200</v>
      </c>
      <c r="M10" s="141">
        <f t="shared" si="4"/>
        <v>485254</v>
      </c>
      <c r="N10" s="141">
        <f t="shared" si="5"/>
        <v>53143</v>
      </c>
      <c r="O10" s="141">
        <v>2432</v>
      </c>
      <c r="P10" s="141">
        <v>2432</v>
      </c>
      <c r="Q10" s="141">
        <v>0</v>
      </c>
      <c r="R10" s="141">
        <v>48151</v>
      </c>
      <c r="S10" s="141"/>
      <c r="T10" s="141">
        <v>128</v>
      </c>
      <c r="U10" s="141">
        <v>432111</v>
      </c>
      <c r="V10" s="141">
        <f t="shared" si="6"/>
        <v>7290303</v>
      </c>
      <c r="W10" s="141">
        <f t="shared" si="7"/>
        <v>1472992</v>
      </c>
      <c r="X10" s="141">
        <f t="shared" si="8"/>
        <v>2432</v>
      </c>
      <c r="Y10" s="141">
        <f t="shared" si="9"/>
        <v>2432</v>
      </c>
      <c r="Z10" s="141">
        <f t="shared" si="10"/>
        <v>482600</v>
      </c>
      <c r="AA10" s="141">
        <f t="shared" si="11"/>
        <v>656339</v>
      </c>
      <c r="AB10" s="141">
        <f t="shared" si="12"/>
        <v>0</v>
      </c>
      <c r="AC10" s="141">
        <f t="shared" si="13"/>
        <v>329189</v>
      </c>
      <c r="AD10" s="141">
        <f t="shared" si="14"/>
        <v>5817311</v>
      </c>
    </row>
    <row r="11" spans="1:30" ht="12" customHeight="1">
      <c r="A11" s="142" t="s">
        <v>92</v>
      </c>
      <c r="B11" s="140" t="s">
        <v>329</v>
      </c>
      <c r="C11" s="142" t="s">
        <v>361</v>
      </c>
      <c r="D11" s="141">
        <f t="shared" si="2"/>
        <v>3521365</v>
      </c>
      <c r="E11" s="141">
        <f t="shared" si="3"/>
        <v>545686</v>
      </c>
      <c r="F11" s="141">
        <v>31522</v>
      </c>
      <c r="G11" s="141">
        <v>12623</v>
      </c>
      <c r="H11" s="141">
        <v>34000</v>
      </c>
      <c r="I11" s="141">
        <v>388189</v>
      </c>
      <c r="J11" s="141"/>
      <c r="K11" s="141">
        <v>79352</v>
      </c>
      <c r="L11" s="141">
        <v>2975679</v>
      </c>
      <c r="M11" s="141">
        <f t="shared" si="4"/>
        <v>177817</v>
      </c>
      <c r="N11" s="141">
        <f t="shared" si="5"/>
        <v>7925</v>
      </c>
      <c r="O11" s="141">
        <v>0</v>
      </c>
      <c r="P11" s="141">
        <v>0</v>
      </c>
      <c r="Q11" s="141">
        <v>0</v>
      </c>
      <c r="R11" s="141">
        <v>7925</v>
      </c>
      <c r="S11" s="141"/>
      <c r="T11" s="141">
        <v>0</v>
      </c>
      <c r="U11" s="141">
        <v>169892</v>
      </c>
      <c r="V11" s="141">
        <f t="shared" si="6"/>
        <v>3699182</v>
      </c>
      <c r="W11" s="141">
        <f t="shared" si="7"/>
        <v>553611</v>
      </c>
      <c r="X11" s="141">
        <f t="shared" si="8"/>
        <v>31522</v>
      </c>
      <c r="Y11" s="141">
        <f t="shared" si="9"/>
        <v>12623</v>
      </c>
      <c r="Z11" s="141">
        <f t="shared" si="10"/>
        <v>34000</v>
      </c>
      <c r="AA11" s="141">
        <f t="shared" si="11"/>
        <v>396114</v>
      </c>
      <c r="AB11" s="141">
        <f t="shared" si="12"/>
        <v>0</v>
      </c>
      <c r="AC11" s="141">
        <f t="shared" si="13"/>
        <v>79352</v>
      </c>
      <c r="AD11" s="141">
        <f t="shared" si="14"/>
        <v>3145571</v>
      </c>
    </row>
    <row r="12" spans="1:30" ht="12" customHeight="1">
      <c r="A12" s="142" t="s">
        <v>92</v>
      </c>
      <c r="B12" s="140" t="s">
        <v>330</v>
      </c>
      <c r="C12" s="142" t="s">
        <v>362</v>
      </c>
      <c r="D12" s="141">
        <f t="shared" si="2"/>
        <v>3524486</v>
      </c>
      <c r="E12" s="141">
        <f t="shared" si="3"/>
        <v>511408</v>
      </c>
      <c r="F12" s="141">
        <v>0</v>
      </c>
      <c r="G12" s="141">
        <v>0</v>
      </c>
      <c r="H12" s="141">
        <v>15000</v>
      </c>
      <c r="I12" s="141">
        <v>289834</v>
      </c>
      <c r="J12" s="141"/>
      <c r="K12" s="141">
        <v>206574</v>
      </c>
      <c r="L12" s="141">
        <v>3013078</v>
      </c>
      <c r="M12" s="141">
        <f t="shared" si="4"/>
        <v>106932</v>
      </c>
      <c r="N12" s="141">
        <f t="shared" si="5"/>
        <v>15933</v>
      </c>
      <c r="O12" s="141">
        <v>0</v>
      </c>
      <c r="P12" s="141">
        <v>0</v>
      </c>
      <c r="Q12" s="141">
        <v>0</v>
      </c>
      <c r="R12" s="141">
        <v>15933</v>
      </c>
      <c r="S12" s="141"/>
      <c r="T12" s="141">
        <v>0</v>
      </c>
      <c r="U12" s="141">
        <v>90999</v>
      </c>
      <c r="V12" s="141">
        <f t="shared" si="6"/>
        <v>3631418</v>
      </c>
      <c r="W12" s="141">
        <f t="shared" si="7"/>
        <v>527341</v>
      </c>
      <c r="X12" s="141">
        <f t="shared" si="8"/>
        <v>0</v>
      </c>
      <c r="Y12" s="141">
        <f t="shared" si="9"/>
        <v>0</v>
      </c>
      <c r="Z12" s="141">
        <f t="shared" si="10"/>
        <v>15000</v>
      </c>
      <c r="AA12" s="141">
        <f t="shared" si="11"/>
        <v>305767</v>
      </c>
      <c r="AB12" s="141">
        <f t="shared" si="12"/>
        <v>0</v>
      </c>
      <c r="AC12" s="141">
        <f t="shared" si="13"/>
        <v>206574</v>
      </c>
      <c r="AD12" s="141">
        <f t="shared" si="14"/>
        <v>3104077</v>
      </c>
    </row>
    <row r="13" spans="1:30" ht="12" customHeight="1">
      <c r="A13" s="142" t="s">
        <v>92</v>
      </c>
      <c r="B13" s="140" t="s">
        <v>331</v>
      </c>
      <c r="C13" s="142" t="s">
        <v>363</v>
      </c>
      <c r="D13" s="141">
        <f t="shared" si="2"/>
        <v>6300450</v>
      </c>
      <c r="E13" s="141">
        <f t="shared" si="3"/>
        <v>1609071</v>
      </c>
      <c r="F13" s="141">
        <v>7168</v>
      </c>
      <c r="G13" s="141">
        <v>0</v>
      </c>
      <c r="H13" s="141">
        <v>0</v>
      </c>
      <c r="I13" s="141">
        <v>1128095</v>
      </c>
      <c r="J13" s="141"/>
      <c r="K13" s="141">
        <v>473808</v>
      </c>
      <c r="L13" s="141">
        <v>4691379</v>
      </c>
      <c r="M13" s="141">
        <f t="shared" si="4"/>
        <v>165849</v>
      </c>
      <c r="N13" s="141">
        <f t="shared" si="5"/>
        <v>11016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11016</v>
      </c>
      <c r="U13" s="141">
        <v>154833</v>
      </c>
      <c r="V13" s="141">
        <f t="shared" si="6"/>
        <v>6466299</v>
      </c>
      <c r="W13" s="141">
        <f t="shared" si="7"/>
        <v>1620087</v>
      </c>
      <c r="X13" s="141">
        <f t="shared" si="8"/>
        <v>7168</v>
      </c>
      <c r="Y13" s="141">
        <f t="shared" si="9"/>
        <v>0</v>
      </c>
      <c r="Z13" s="141">
        <f t="shared" si="10"/>
        <v>0</v>
      </c>
      <c r="AA13" s="141">
        <f t="shared" si="11"/>
        <v>1128095</v>
      </c>
      <c r="AB13" s="141">
        <f t="shared" si="12"/>
        <v>0</v>
      </c>
      <c r="AC13" s="141">
        <f t="shared" si="13"/>
        <v>484824</v>
      </c>
      <c r="AD13" s="141">
        <f t="shared" si="14"/>
        <v>4846212</v>
      </c>
    </row>
    <row r="14" spans="1:30" ht="12" customHeight="1">
      <c r="A14" s="142" t="s">
        <v>92</v>
      </c>
      <c r="B14" s="140" t="s">
        <v>332</v>
      </c>
      <c r="C14" s="142" t="s">
        <v>364</v>
      </c>
      <c r="D14" s="141">
        <f t="shared" si="2"/>
        <v>2424991</v>
      </c>
      <c r="E14" s="141">
        <f t="shared" si="3"/>
        <v>510586</v>
      </c>
      <c r="F14" s="141">
        <v>0</v>
      </c>
      <c r="G14" s="141">
        <v>0</v>
      </c>
      <c r="H14" s="141">
        <v>0</v>
      </c>
      <c r="I14" s="141">
        <v>374696</v>
      </c>
      <c r="J14" s="141"/>
      <c r="K14" s="141">
        <v>135890</v>
      </c>
      <c r="L14" s="141">
        <v>1914405</v>
      </c>
      <c r="M14" s="141">
        <f t="shared" si="4"/>
        <v>599588</v>
      </c>
      <c r="N14" s="141">
        <f t="shared" si="5"/>
        <v>285878</v>
      </c>
      <c r="O14" s="141">
        <v>0</v>
      </c>
      <c r="P14" s="141">
        <v>0</v>
      </c>
      <c r="Q14" s="141">
        <v>0</v>
      </c>
      <c r="R14" s="141">
        <v>285878</v>
      </c>
      <c r="S14" s="141"/>
      <c r="T14" s="141">
        <v>0</v>
      </c>
      <c r="U14" s="141">
        <v>313710</v>
      </c>
      <c r="V14" s="141">
        <f t="shared" si="6"/>
        <v>3024579</v>
      </c>
      <c r="W14" s="141">
        <f t="shared" si="7"/>
        <v>796464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660574</v>
      </c>
      <c r="AB14" s="141">
        <f t="shared" si="12"/>
        <v>0</v>
      </c>
      <c r="AC14" s="141">
        <f t="shared" si="13"/>
        <v>135890</v>
      </c>
      <c r="AD14" s="141">
        <f t="shared" si="14"/>
        <v>2228115</v>
      </c>
    </row>
    <row r="15" spans="1:30" ht="12" customHeight="1">
      <c r="A15" s="142" t="s">
        <v>92</v>
      </c>
      <c r="B15" s="140" t="s">
        <v>333</v>
      </c>
      <c r="C15" s="142" t="s">
        <v>365</v>
      </c>
      <c r="D15" s="141">
        <f t="shared" si="2"/>
        <v>2878359</v>
      </c>
      <c r="E15" s="141">
        <f t="shared" si="3"/>
        <v>858606</v>
      </c>
      <c r="F15" s="141">
        <v>0</v>
      </c>
      <c r="G15" s="141">
        <v>546</v>
      </c>
      <c r="H15" s="141">
        <v>0</v>
      </c>
      <c r="I15" s="141">
        <v>308020</v>
      </c>
      <c r="J15" s="141"/>
      <c r="K15" s="141">
        <v>550040</v>
      </c>
      <c r="L15" s="141">
        <v>2019753</v>
      </c>
      <c r="M15" s="141">
        <f t="shared" si="4"/>
        <v>241835</v>
      </c>
      <c r="N15" s="141">
        <f t="shared" si="5"/>
        <v>37183</v>
      </c>
      <c r="O15" s="141">
        <v>0</v>
      </c>
      <c r="P15" s="141">
        <v>0</v>
      </c>
      <c r="Q15" s="141">
        <v>0</v>
      </c>
      <c r="R15" s="141">
        <v>37183</v>
      </c>
      <c r="S15" s="141"/>
      <c r="T15" s="141">
        <v>0</v>
      </c>
      <c r="U15" s="141">
        <v>204652</v>
      </c>
      <c r="V15" s="141">
        <f t="shared" si="6"/>
        <v>3120194</v>
      </c>
      <c r="W15" s="141">
        <f t="shared" si="7"/>
        <v>895789</v>
      </c>
      <c r="X15" s="141">
        <f t="shared" si="8"/>
        <v>0</v>
      </c>
      <c r="Y15" s="141">
        <f t="shared" si="9"/>
        <v>546</v>
      </c>
      <c r="Z15" s="141">
        <f t="shared" si="10"/>
        <v>0</v>
      </c>
      <c r="AA15" s="141">
        <f t="shared" si="11"/>
        <v>345203</v>
      </c>
      <c r="AB15" s="141">
        <f t="shared" si="12"/>
        <v>0</v>
      </c>
      <c r="AC15" s="141">
        <f t="shared" si="13"/>
        <v>550040</v>
      </c>
      <c r="AD15" s="141">
        <f t="shared" si="14"/>
        <v>2224405</v>
      </c>
    </row>
    <row r="16" spans="1:30" ht="12" customHeight="1">
      <c r="A16" s="142" t="s">
        <v>92</v>
      </c>
      <c r="B16" s="140" t="s">
        <v>334</v>
      </c>
      <c r="C16" s="142" t="s">
        <v>366</v>
      </c>
      <c r="D16" s="141">
        <f t="shared" si="2"/>
        <v>888120</v>
      </c>
      <c r="E16" s="141">
        <f t="shared" si="3"/>
        <v>95991</v>
      </c>
      <c r="F16" s="141">
        <v>12607</v>
      </c>
      <c r="G16" s="141">
        <v>0</v>
      </c>
      <c r="H16" s="141">
        <v>18600</v>
      </c>
      <c r="I16" s="141">
        <v>31303</v>
      </c>
      <c r="J16" s="141"/>
      <c r="K16" s="141">
        <v>33481</v>
      </c>
      <c r="L16" s="141">
        <v>792129</v>
      </c>
      <c r="M16" s="141">
        <f t="shared" si="4"/>
        <v>45395</v>
      </c>
      <c r="N16" s="141">
        <f t="shared" si="5"/>
        <v>889</v>
      </c>
      <c r="O16" s="141">
        <v>0</v>
      </c>
      <c r="P16" s="141">
        <v>0</v>
      </c>
      <c r="Q16" s="141">
        <v>0</v>
      </c>
      <c r="R16" s="141">
        <v>889</v>
      </c>
      <c r="S16" s="141"/>
      <c r="T16" s="141">
        <v>0</v>
      </c>
      <c r="U16" s="141">
        <v>44506</v>
      </c>
      <c r="V16" s="141">
        <f t="shared" si="6"/>
        <v>933515</v>
      </c>
      <c r="W16" s="141">
        <f t="shared" si="7"/>
        <v>96880</v>
      </c>
      <c r="X16" s="141">
        <f t="shared" si="8"/>
        <v>12607</v>
      </c>
      <c r="Y16" s="141">
        <f t="shared" si="9"/>
        <v>0</v>
      </c>
      <c r="Z16" s="141">
        <f t="shared" si="10"/>
        <v>18600</v>
      </c>
      <c r="AA16" s="141">
        <f t="shared" si="11"/>
        <v>32192</v>
      </c>
      <c r="AB16" s="141">
        <f t="shared" si="12"/>
        <v>0</v>
      </c>
      <c r="AC16" s="141">
        <f t="shared" si="13"/>
        <v>33481</v>
      </c>
      <c r="AD16" s="141">
        <f t="shared" si="14"/>
        <v>836635</v>
      </c>
    </row>
    <row r="17" spans="1:30" ht="12" customHeight="1">
      <c r="A17" s="142" t="s">
        <v>92</v>
      </c>
      <c r="B17" s="140" t="s">
        <v>335</v>
      </c>
      <c r="C17" s="142" t="s">
        <v>367</v>
      </c>
      <c r="D17" s="141">
        <f t="shared" si="2"/>
        <v>15623100</v>
      </c>
      <c r="E17" s="141">
        <f t="shared" si="3"/>
        <v>9632186</v>
      </c>
      <c r="F17" s="141">
        <v>2352817</v>
      </c>
      <c r="G17" s="141">
        <v>0</v>
      </c>
      <c r="H17" s="141">
        <v>5143100</v>
      </c>
      <c r="I17" s="141">
        <v>1222241</v>
      </c>
      <c r="J17" s="141"/>
      <c r="K17" s="141">
        <v>914028</v>
      </c>
      <c r="L17" s="141">
        <v>5990914</v>
      </c>
      <c r="M17" s="141">
        <f t="shared" si="4"/>
        <v>925322</v>
      </c>
      <c r="N17" s="141">
        <f t="shared" si="5"/>
        <v>58038</v>
      </c>
      <c r="O17" s="141">
        <v>0</v>
      </c>
      <c r="P17" s="141">
        <v>0</v>
      </c>
      <c r="Q17" s="141">
        <v>0</v>
      </c>
      <c r="R17" s="141">
        <v>57866</v>
      </c>
      <c r="S17" s="141"/>
      <c r="T17" s="141">
        <v>172</v>
      </c>
      <c r="U17" s="141">
        <v>867284</v>
      </c>
      <c r="V17" s="141">
        <f t="shared" si="6"/>
        <v>16548422</v>
      </c>
      <c r="W17" s="141">
        <f t="shared" si="7"/>
        <v>9690224</v>
      </c>
      <c r="X17" s="141">
        <f t="shared" si="8"/>
        <v>2352817</v>
      </c>
      <c r="Y17" s="141">
        <f t="shared" si="9"/>
        <v>0</v>
      </c>
      <c r="Z17" s="141">
        <f t="shared" si="10"/>
        <v>5143100</v>
      </c>
      <c r="AA17" s="141">
        <f t="shared" si="11"/>
        <v>1280107</v>
      </c>
      <c r="AB17" s="141">
        <f t="shared" si="12"/>
        <v>0</v>
      </c>
      <c r="AC17" s="141">
        <f t="shared" si="13"/>
        <v>914200</v>
      </c>
      <c r="AD17" s="141">
        <f t="shared" si="14"/>
        <v>6858198</v>
      </c>
    </row>
    <row r="18" spans="1:30" ht="12" customHeight="1">
      <c r="A18" s="142" t="s">
        <v>92</v>
      </c>
      <c r="B18" s="140" t="s">
        <v>336</v>
      </c>
      <c r="C18" s="142" t="s">
        <v>368</v>
      </c>
      <c r="D18" s="141">
        <f t="shared" si="2"/>
        <v>895387</v>
      </c>
      <c r="E18" s="141">
        <f t="shared" si="3"/>
        <v>75450</v>
      </c>
      <c r="F18" s="141">
        <v>0</v>
      </c>
      <c r="G18" s="141">
        <v>0</v>
      </c>
      <c r="H18" s="141">
        <v>15000</v>
      </c>
      <c r="I18" s="141">
        <v>59577</v>
      </c>
      <c r="J18" s="141"/>
      <c r="K18" s="141">
        <v>873</v>
      </c>
      <c r="L18" s="141">
        <v>819937</v>
      </c>
      <c r="M18" s="141">
        <f t="shared" si="4"/>
        <v>198556</v>
      </c>
      <c r="N18" s="141">
        <f t="shared" si="5"/>
        <v>18529</v>
      </c>
      <c r="O18" s="141">
        <v>0</v>
      </c>
      <c r="P18" s="141">
        <v>0</v>
      </c>
      <c r="Q18" s="141">
        <v>0</v>
      </c>
      <c r="R18" s="141">
        <v>18447</v>
      </c>
      <c r="S18" s="141"/>
      <c r="T18" s="141">
        <v>82</v>
      </c>
      <c r="U18" s="141">
        <v>180027</v>
      </c>
      <c r="V18" s="141">
        <f t="shared" si="6"/>
        <v>1093943</v>
      </c>
      <c r="W18" s="141">
        <f t="shared" si="7"/>
        <v>93979</v>
      </c>
      <c r="X18" s="141">
        <f t="shared" si="8"/>
        <v>0</v>
      </c>
      <c r="Y18" s="141">
        <f t="shared" si="9"/>
        <v>0</v>
      </c>
      <c r="Z18" s="141">
        <f t="shared" si="10"/>
        <v>15000</v>
      </c>
      <c r="AA18" s="141">
        <f t="shared" si="11"/>
        <v>78024</v>
      </c>
      <c r="AB18" s="141">
        <f t="shared" si="12"/>
        <v>0</v>
      </c>
      <c r="AC18" s="141">
        <f t="shared" si="13"/>
        <v>955</v>
      </c>
      <c r="AD18" s="141">
        <f t="shared" si="14"/>
        <v>999964</v>
      </c>
    </row>
    <row r="19" spans="1:30" ht="12" customHeight="1">
      <c r="A19" s="142" t="s">
        <v>92</v>
      </c>
      <c r="B19" s="140" t="s">
        <v>337</v>
      </c>
      <c r="C19" s="142" t="s">
        <v>369</v>
      </c>
      <c r="D19" s="141">
        <f t="shared" si="2"/>
        <v>1888020</v>
      </c>
      <c r="E19" s="141">
        <f t="shared" si="3"/>
        <v>86976</v>
      </c>
      <c r="F19" s="141">
        <v>11</v>
      </c>
      <c r="G19" s="141">
        <v>674</v>
      </c>
      <c r="H19" s="141">
        <v>0</v>
      </c>
      <c r="I19" s="141">
        <v>32619</v>
      </c>
      <c r="J19" s="141"/>
      <c r="K19" s="141">
        <v>53672</v>
      </c>
      <c r="L19" s="141">
        <v>1801044</v>
      </c>
      <c r="M19" s="141">
        <f t="shared" si="4"/>
        <v>119850</v>
      </c>
      <c r="N19" s="141">
        <f t="shared" si="5"/>
        <v>12498</v>
      </c>
      <c r="O19" s="141">
        <v>0</v>
      </c>
      <c r="P19" s="141">
        <v>0</v>
      </c>
      <c r="Q19" s="141">
        <v>0</v>
      </c>
      <c r="R19" s="141">
        <v>12498</v>
      </c>
      <c r="S19" s="141"/>
      <c r="T19" s="141">
        <v>0</v>
      </c>
      <c r="U19" s="141">
        <v>107352</v>
      </c>
      <c r="V19" s="141">
        <f t="shared" si="6"/>
        <v>2007870</v>
      </c>
      <c r="W19" s="141">
        <f t="shared" si="7"/>
        <v>99474</v>
      </c>
      <c r="X19" s="141">
        <f t="shared" si="8"/>
        <v>11</v>
      </c>
      <c r="Y19" s="141">
        <f t="shared" si="9"/>
        <v>674</v>
      </c>
      <c r="Z19" s="141">
        <f t="shared" si="10"/>
        <v>0</v>
      </c>
      <c r="AA19" s="141">
        <f t="shared" si="11"/>
        <v>45117</v>
      </c>
      <c r="AB19" s="141">
        <f t="shared" si="12"/>
        <v>0</v>
      </c>
      <c r="AC19" s="141">
        <f t="shared" si="13"/>
        <v>53672</v>
      </c>
      <c r="AD19" s="141">
        <f t="shared" si="14"/>
        <v>1908396</v>
      </c>
    </row>
    <row r="20" spans="1:30" ht="12" customHeight="1">
      <c r="A20" s="142" t="s">
        <v>92</v>
      </c>
      <c r="B20" s="140" t="s">
        <v>338</v>
      </c>
      <c r="C20" s="142" t="s">
        <v>370</v>
      </c>
      <c r="D20" s="141">
        <f t="shared" si="2"/>
        <v>3163934</v>
      </c>
      <c r="E20" s="141">
        <f t="shared" si="3"/>
        <v>691483</v>
      </c>
      <c r="F20" s="141">
        <v>13333</v>
      </c>
      <c r="G20" s="141">
        <v>393</v>
      </c>
      <c r="H20" s="141">
        <v>28300</v>
      </c>
      <c r="I20" s="141">
        <v>448126</v>
      </c>
      <c r="J20" s="141"/>
      <c r="K20" s="141">
        <v>201331</v>
      </c>
      <c r="L20" s="141">
        <v>2472451</v>
      </c>
      <c r="M20" s="141">
        <f t="shared" si="4"/>
        <v>181575</v>
      </c>
      <c r="N20" s="141">
        <f t="shared" si="5"/>
        <v>8834</v>
      </c>
      <c r="O20" s="141">
        <v>0</v>
      </c>
      <c r="P20" s="141">
        <v>0</v>
      </c>
      <c r="Q20" s="141">
        <v>0</v>
      </c>
      <c r="R20" s="141">
        <v>6754</v>
      </c>
      <c r="S20" s="141"/>
      <c r="T20" s="141">
        <v>2080</v>
      </c>
      <c r="U20" s="141">
        <v>172741</v>
      </c>
      <c r="V20" s="141">
        <f t="shared" si="6"/>
        <v>3345509</v>
      </c>
      <c r="W20" s="141">
        <f t="shared" si="7"/>
        <v>700317</v>
      </c>
      <c r="X20" s="141">
        <f t="shared" si="8"/>
        <v>13333</v>
      </c>
      <c r="Y20" s="141">
        <f t="shared" si="9"/>
        <v>393</v>
      </c>
      <c r="Z20" s="141">
        <f t="shared" si="10"/>
        <v>28300</v>
      </c>
      <c r="AA20" s="141">
        <f t="shared" si="11"/>
        <v>454880</v>
      </c>
      <c r="AB20" s="141">
        <f t="shared" si="12"/>
        <v>0</v>
      </c>
      <c r="AC20" s="141">
        <f t="shared" si="13"/>
        <v>203411</v>
      </c>
      <c r="AD20" s="141">
        <f t="shared" si="14"/>
        <v>2645192</v>
      </c>
    </row>
    <row r="21" spans="1:30" ht="12" customHeight="1">
      <c r="A21" s="142" t="s">
        <v>92</v>
      </c>
      <c r="B21" s="140" t="s">
        <v>339</v>
      </c>
      <c r="C21" s="142" t="s">
        <v>371</v>
      </c>
      <c r="D21" s="141">
        <f t="shared" si="2"/>
        <v>3067313</v>
      </c>
      <c r="E21" s="141">
        <f t="shared" si="3"/>
        <v>1165261</v>
      </c>
      <c r="F21" s="141">
        <v>18930</v>
      </c>
      <c r="G21" s="141">
        <v>0</v>
      </c>
      <c r="H21" s="141">
        <v>0</v>
      </c>
      <c r="I21" s="141">
        <v>785836</v>
      </c>
      <c r="J21" s="141"/>
      <c r="K21" s="141">
        <v>360495</v>
      </c>
      <c r="L21" s="141">
        <v>1902052</v>
      </c>
      <c r="M21" s="141">
        <f t="shared" si="4"/>
        <v>51828</v>
      </c>
      <c r="N21" s="141">
        <f t="shared" si="5"/>
        <v>6667</v>
      </c>
      <c r="O21" s="141">
        <v>0</v>
      </c>
      <c r="P21" s="141">
        <v>0</v>
      </c>
      <c r="Q21" s="141">
        <v>0</v>
      </c>
      <c r="R21" s="141">
        <v>6667</v>
      </c>
      <c r="S21" s="141"/>
      <c r="T21" s="141">
        <v>0</v>
      </c>
      <c r="U21" s="141">
        <v>45161</v>
      </c>
      <c r="V21" s="141">
        <f t="shared" si="6"/>
        <v>3119141</v>
      </c>
      <c r="W21" s="141">
        <f t="shared" si="7"/>
        <v>1171928</v>
      </c>
      <c r="X21" s="141">
        <f t="shared" si="8"/>
        <v>18930</v>
      </c>
      <c r="Y21" s="141">
        <f t="shared" si="9"/>
        <v>0</v>
      </c>
      <c r="Z21" s="141">
        <f t="shared" si="10"/>
        <v>0</v>
      </c>
      <c r="AA21" s="141">
        <f t="shared" si="11"/>
        <v>792503</v>
      </c>
      <c r="AB21" s="141">
        <f t="shared" si="12"/>
        <v>0</v>
      </c>
      <c r="AC21" s="141">
        <f t="shared" si="13"/>
        <v>360495</v>
      </c>
      <c r="AD21" s="141">
        <f t="shared" si="14"/>
        <v>1947213</v>
      </c>
    </row>
    <row r="22" spans="1:30" ht="12" customHeight="1">
      <c r="A22" s="142" t="s">
        <v>92</v>
      </c>
      <c r="B22" s="140" t="s">
        <v>340</v>
      </c>
      <c r="C22" s="142" t="s">
        <v>372</v>
      </c>
      <c r="D22" s="141">
        <f t="shared" si="2"/>
        <v>1473796</v>
      </c>
      <c r="E22" s="141">
        <f t="shared" si="3"/>
        <v>224479</v>
      </c>
      <c r="F22" s="141">
        <v>62260</v>
      </c>
      <c r="G22" s="141">
        <v>0</v>
      </c>
      <c r="H22" s="141">
        <v>123300</v>
      </c>
      <c r="I22" s="141">
        <v>26749</v>
      </c>
      <c r="J22" s="141"/>
      <c r="K22" s="141">
        <v>12170</v>
      </c>
      <c r="L22" s="141">
        <v>1249317</v>
      </c>
      <c r="M22" s="141">
        <f t="shared" si="4"/>
        <v>798009</v>
      </c>
      <c r="N22" s="141">
        <f t="shared" si="5"/>
        <v>581029</v>
      </c>
      <c r="O22" s="141">
        <v>0</v>
      </c>
      <c r="P22" s="141">
        <v>0</v>
      </c>
      <c r="Q22" s="141">
        <v>575200</v>
      </c>
      <c r="R22" s="141">
        <v>5829</v>
      </c>
      <c r="S22" s="141"/>
      <c r="T22" s="141">
        <v>0</v>
      </c>
      <c r="U22" s="141">
        <v>216980</v>
      </c>
      <c r="V22" s="141">
        <f t="shared" si="6"/>
        <v>2271805</v>
      </c>
      <c r="W22" s="141">
        <f t="shared" si="7"/>
        <v>805508</v>
      </c>
      <c r="X22" s="141">
        <f t="shared" si="8"/>
        <v>62260</v>
      </c>
      <c r="Y22" s="141">
        <f t="shared" si="9"/>
        <v>0</v>
      </c>
      <c r="Z22" s="141">
        <f t="shared" si="10"/>
        <v>698500</v>
      </c>
      <c r="AA22" s="141">
        <f t="shared" si="11"/>
        <v>32578</v>
      </c>
      <c r="AB22" s="141">
        <f t="shared" si="12"/>
        <v>0</v>
      </c>
      <c r="AC22" s="141">
        <f t="shared" si="13"/>
        <v>12170</v>
      </c>
      <c r="AD22" s="141">
        <f t="shared" si="14"/>
        <v>1466297</v>
      </c>
    </row>
    <row r="23" spans="1:30" ht="12" customHeight="1">
      <c r="A23" s="142" t="s">
        <v>92</v>
      </c>
      <c r="B23" s="140" t="s">
        <v>341</v>
      </c>
      <c r="C23" s="142" t="s">
        <v>373</v>
      </c>
      <c r="D23" s="141">
        <f t="shared" si="2"/>
        <v>1543766</v>
      </c>
      <c r="E23" s="141">
        <f t="shared" si="3"/>
        <v>14563</v>
      </c>
      <c r="F23" s="141">
        <v>0</v>
      </c>
      <c r="G23" s="141">
        <v>0</v>
      </c>
      <c r="H23" s="141">
        <v>0</v>
      </c>
      <c r="I23" s="141">
        <v>14483</v>
      </c>
      <c r="J23" s="141"/>
      <c r="K23" s="141">
        <v>80</v>
      </c>
      <c r="L23" s="141">
        <v>1529203</v>
      </c>
      <c r="M23" s="141">
        <f t="shared" si="4"/>
        <v>122652</v>
      </c>
      <c r="N23" s="141">
        <f t="shared" si="5"/>
        <v>3138</v>
      </c>
      <c r="O23" s="141">
        <v>0</v>
      </c>
      <c r="P23" s="141">
        <v>0</v>
      </c>
      <c r="Q23" s="141">
        <v>0</v>
      </c>
      <c r="R23" s="141">
        <v>3128</v>
      </c>
      <c r="S23" s="141"/>
      <c r="T23" s="141">
        <v>10</v>
      </c>
      <c r="U23" s="141">
        <v>119514</v>
      </c>
      <c r="V23" s="141">
        <f t="shared" si="6"/>
        <v>1666418</v>
      </c>
      <c r="W23" s="141">
        <f t="shared" si="7"/>
        <v>17701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17611</v>
      </c>
      <c r="AB23" s="141">
        <f t="shared" si="12"/>
        <v>0</v>
      </c>
      <c r="AC23" s="141">
        <f t="shared" si="13"/>
        <v>90</v>
      </c>
      <c r="AD23" s="141">
        <f t="shared" si="14"/>
        <v>1648717</v>
      </c>
    </row>
    <row r="24" spans="1:30" ht="12" customHeight="1">
      <c r="A24" s="142" t="s">
        <v>92</v>
      </c>
      <c r="B24" s="140" t="s">
        <v>342</v>
      </c>
      <c r="C24" s="142" t="s">
        <v>374</v>
      </c>
      <c r="D24" s="141">
        <f t="shared" si="2"/>
        <v>1604268</v>
      </c>
      <c r="E24" s="141">
        <f t="shared" si="3"/>
        <v>99501</v>
      </c>
      <c r="F24" s="141">
        <v>0</v>
      </c>
      <c r="G24" s="141">
        <v>0</v>
      </c>
      <c r="H24" s="141">
        <v>0</v>
      </c>
      <c r="I24" s="141">
        <v>18225</v>
      </c>
      <c r="J24" s="141"/>
      <c r="K24" s="141">
        <v>81276</v>
      </c>
      <c r="L24" s="141">
        <v>1504767</v>
      </c>
      <c r="M24" s="141">
        <f t="shared" si="4"/>
        <v>124669</v>
      </c>
      <c r="N24" s="141">
        <f t="shared" si="5"/>
        <v>2669</v>
      </c>
      <c r="O24" s="141">
        <v>0</v>
      </c>
      <c r="P24" s="141">
        <v>0</v>
      </c>
      <c r="Q24" s="141">
        <v>0</v>
      </c>
      <c r="R24" s="141">
        <v>2669</v>
      </c>
      <c r="S24" s="141"/>
      <c r="T24" s="141">
        <v>0</v>
      </c>
      <c r="U24" s="141">
        <v>122000</v>
      </c>
      <c r="V24" s="141">
        <f t="shared" si="6"/>
        <v>1728937</v>
      </c>
      <c r="W24" s="141">
        <f t="shared" si="7"/>
        <v>102170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20894</v>
      </c>
      <c r="AB24" s="141">
        <f t="shared" si="12"/>
        <v>0</v>
      </c>
      <c r="AC24" s="141">
        <f t="shared" si="13"/>
        <v>81276</v>
      </c>
      <c r="AD24" s="141">
        <f t="shared" si="14"/>
        <v>1626767</v>
      </c>
    </row>
    <row r="25" spans="1:30" ht="12" customHeight="1">
      <c r="A25" s="142" t="s">
        <v>92</v>
      </c>
      <c r="B25" s="140" t="s">
        <v>343</v>
      </c>
      <c r="C25" s="142" t="s">
        <v>375</v>
      </c>
      <c r="D25" s="141">
        <f t="shared" si="2"/>
        <v>645576</v>
      </c>
      <c r="E25" s="141">
        <f t="shared" si="3"/>
        <v>97418</v>
      </c>
      <c r="F25" s="141">
        <v>0</v>
      </c>
      <c r="G25" s="141">
        <v>0</v>
      </c>
      <c r="H25" s="141">
        <v>0</v>
      </c>
      <c r="I25" s="141">
        <v>43478</v>
      </c>
      <c r="J25" s="141"/>
      <c r="K25" s="141">
        <v>53940</v>
      </c>
      <c r="L25" s="141">
        <v>548158</v>
      </c>
      <c r="M25" s="141">
        <f t="shared" si="4"/>
        <v>43709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43709</v>
      </c>
      <c r="V25" s="141">
        <f t="shared" si="6"/>
        <v>689285</v>
      </c>
      <c r="W25" s="141">
        <f t="shared" si="7"/>
        <v>97418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43478</v>
      </c>
      <c r="AB25" s="141">
        <f t="shared" si="12"/>
        <v>0</v>
      </c>
      <c r="AC25" s="141">
        <f t="shared" si="13"/>
        <v>53940</v>
      </c>
      <c r="AD25" s="141">
        <f t="shared" si="14"/>
        <v>591867</v>
      </c>
    </row>
    <row r="26" spans="1:30" ht="12" customHeight="1">
      <c r="A26" s="142" t="s">
        <v>92</v>
      </c>
      <c r="B26" s="140" t="s">
        <v>344</v>
      </c>
      <c r="C26" s="142" t="s">
        <v>376</v>
      </c>
      <c r="D26" s="141">
        <f t="shared" si="2"/>
        <v>1261075</v>
      </c>
      <c r="E26" s="141">
        <f t="shared" si="3"/>
        <v>36478</v>
      </c>
      <c r="F26" s="141">
        <v>0</v>
      </c>
      <c r="G26" s="141">
        <v>0</v>
      </c>
      <c r="H26" s="141">
        <v>0</v>
      </c>
      <c r="I26" s="141">
        <v>15110</v>
      </c>
      <c r="J26" s="141"/>
      <c r="K26" s="141">
        <v>21368</v>
      </c>
      <c r="L26" s="141">
        <v>1224597</v>
      </c>
      <c r="M26" s="141">
        <f t="shared" si="4"/>
        <v>123761</v>
      </c>
      <c r="N26" s="141">
        <f t="shared" si="5"/>
        <v>3645</v>
      </c>
      <c r="O26" s="141">
        <v>0</v>
      </c>
      <c r="P26" s="141">
        <v>0</v>
      </c>
      <c r="Q26" s="141">
        <v>0</v>
      </c>
      <c r="R26" s="141">
        <v>3645</v>
      </c>
      <c r="S26" s="141"/>
      <c r="T26" s="141">
        <v>0</v>
      </c>
      <c r="U26" s="141">
        <v>120116</v>
      </c>
      <c r="V26" s="141">
        <f t="shared" si="6"/>
        <v>1384836</v>
      </c>
      <c r="W26" s="141">
        <f t="shared" si="7"/>
        <v>40123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18755</v>
      </c>
      <c r="AB26" s="141">
        <f t="shared" si="12"/>
        <v>0</v>
      </c>
      <c r="AC26" s="141">
        <f t="shared" si="13"/>
        <v>21368</v>
      </c>
      <c r="AD26" s="141">
        <f t="shared" si="14"/>
        <v>1344713</v>
      </c>
    </row>
    <row r="27" spans="1:30" ht="12" customHeight="1">
      <c r="A27" s="142" t="s">
        <v>92</v>
      </c>
      <c r="B27" s="140" t="s">
        <v>345</v>
      </c>
      <c r="C27" s="142" t="s">
        <v>377</v>
      </c>
      <c r="D27" s="141">
        <f t="shared" si="2"/>
        <v>931432</v>
      </c>
      <c r="E27" s="141">
        <f t="shared" si="3"/>
        <v>36348</v>
      </c>
      <c r="F27" s="141">
        <v>0</v>
      </c>
      <c r="G27" s="141">
        <v>0</v>
      </c>
      <c r="H27" s="141">
        <v>0</v>
      </c>
      <c r="I27" s="141">
        <v>32294</v>
      </c>
      <c r="J27" s="141"/>
      <c r="K27" s="141">
        <v>4054</v>
      </c>
      <c r="L27" s="141">
        <v>895084</v>
      </c>
      <c r="M27" s="141">
        <f t="shared" si="4"/>
        <v>275975</v>
      </c>
      <c r="N27" s="141">
        <f t="shared" si="5"/>
        <v>55409</v>
      </c>
      <c r="O27" s="141">
        <v>0</v>
      </c>
      <c r="P27" s="141">
        <v>0</v>
      </c>
      <c r="Q27" s="141">
        <v>0</v>
      </c>
      <c r="R27" s="141">
        <v>55409</v>
      </c>
      <c r="S27" s="141"/>
      <c r="T27" s="141">
        <v>0</v>
      </c>
      <c r="U27" s="141">
        <v>220566</v>
      </c>
      <c r="V27" s="141">
        <f t="shared" si="6"/>
        <v>1207407</v>
      </c>
      <c r="W27" s="141">
        <f t="shared" si="7"/>
        <v>91757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87703</v>
      </c>
      <c r="AB27" s="141">
        <f t="shared" si="12"/>
        <v>0</v>
      </c>
      <c r="AC27" s="141">
        <f t="shared" si="13"/>
        <v>4054</v>
      </c>
      <c r="AD27" s="141">
        <f t="shared" si="14"/>
        <v>1115650</v>
      </c>
    </row>
    <row r="28" spans="1:30" ht="12" customHeight="1">
      <c r="A28" s="142" t="s">
        <v>92</v>
      </c>
      <c r="B28" s="140" t="s">
        <v>346</v>
      </c>
      <c r="C28" s="142" t="s">
        <v>378</v>
      </c>
      <c r="D28" s="141">
        <f t="shared" si="2"/>
        <v>887211</v>
      </c>
      <c r="E28" s="141">
        <f t="shared" si="3"/>
        <v>129501</v>
      </c>
      <c r="F28" s="141">
        <v>2502</v>
      </c>
      <c r="G28" s="141">
        <v>665</v>
      </c>
      <c r="H28" s="141">
        <v>0</v>
      </c>
      <c r="I28" s="141">
        <v>60529</v>
      </c>
      <c r="J28" s="141"/>
      <c r="K28" s="141">
        <v>65805</v>
      </c>
      <c r="L28" s="141">
        <v>757710</v>
      </c>
      <c r="M28" s="141">
        <f t="shared" si="4"/>
        <v>92203</v>
      </c>
      <c r="N28" s="141">
        <f t="shared" si="5"/>
        <v>3326</v>
      </c>
      <c r="O28" s="141">
        <v>0</v>
      </c>
      <c r="P28" s="141">
        <v>0</v>
      </c>
      <c r="Q28" s="141">
        <v>0</v>
      </c>
      <c r="R28" s="141">
        <v>3326</v>
      </c>
      <c r="S28" s="141"/>
      <c r="T28" s="141">
        <v>0</v>
      </c>
      <c r="U28" s="141">
        <v>88877</v>
      </c>
      <c r="V28" s="141">
        <f t="shared" si="6"/>
        <v>979414</v>
      </c>
      <c r="W28" s="141">
        <f t="shared" si="7"/>
        <v>132827</v>
      </c>
      <c r="X28" s="141">
        <f t="shared" si="8"/>
        <v>2502</v>
      </c>
      <c r="Y28" s="141">
        <f t="shared" si="9"/>
        <v>665</v>
      </c>
      <c r="Z28" s="141">
        <f t="shared" si="10"/>
        <v>0</v>
      </c>
      <c r="AA28" s="141">
        <f t="shared" si="11"/>
        <v>63855</v>
      </c>
      <c r="AB28" s="141">
        <f t="shared" si="12"/>
        <v>0</v>
      </c>
      <c r="AC28" s="141">
        <f t="shared" si="13"/>
        <v>65805</v>
      </c>
      <c r="AD28" s="141">
        <f t="shared" si="14"/>
        <v>846587</v>
      </c>
    </row>
    <row r="29" spans="1:30" ht="12" customHeight="1">
      <c r="A29" s="142" t="s">
        <v>92</v>
      </c>
      <c r="B29" s="140" t="s">
        <v>347</v>
      </c>
      <c r="C29" s="142" t="s">
        <v>379</v>
      </c>
      <c r="D29" s="141">
        <f t="shared" si="2"/>
        <v>600368</v>
      </c>
      <c r="E29" s="141">
        <f t="shared" si="3"/>
        <v>57500</v>
      </c>
      <c r="F29" s="141">
        <v>0</v>
      </c>
      <c r="G29" s="141">
        <v>0</v>
      </c>
      <c r="H29" s="141">
        <v>0</v>
      </c>
      <c r="I29" s="141">
        <v>43140</v>
      </c>
      <c r="J29" s="141"/>
      <c r="K29" s="141">
        <v>14360</v>
      </c>
      <c r="L29" s="141">
        <v>542868</v>
      </c>
      <c r="M29" s="141">
        <f t="shared" si="4"/>
        <v>168442</v>
      </c>
      <c r="N29" s="141">
        <f t="shared" si="5"/>
        <v>3967</v>
      </c>
      <c r="O29" s="141">
        <v>0</v>
      </c>
      <c r="P29" s="141">
        <v>0</v>
      </c>
      <c r="Q29" s="141">
        <v>0</v>
      </c>
      <c r="R29" s="141">
        <v>3967</v>
      </c>
      <c r="S29" s="141"/>
      <c r="T29" s="141">
        <v>0</v>
      </c>
      <c r="U29" s="141">
        <v>164475</v>
      </c>
      <c r="V29" s="141">
        <f t="shared" si="6"/>
        <v>768810</v>
      </c>
      <c r="W29" s="141">
        <f t="shared" si="7"/>
        <v>61467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47107</v>
      </c>
      <c r="AB29" s="141">
        <f t="shared" si="12"/>
        <v>0</v>
      </c>
      <c r="AC29" s="141">
        <f t="shared" si="13"/>
        <v>14360</v>
      </c>
      <c r="AD29" s="141">
        <f t="shared" si="14"/>
        <v>707343</v>
      </c>
    </row>
    <row r="30" spans="1:30" ht="12" customHeight="1">
      <c r="A30" s="142" t="s">
        <v>92</v>
      </c>
      <c r="B30" s="140" t="s">
        <v>348</v>
      </c>
      <c r="C30" s="142" t="s">
        <v>380</v>
      </c>
      <c r="D30" s="141">
        <f t="shared" si="2"/>
        <v>491652</v>
      </c>
      <c r="E30" s="141">
        <f t="shared" si="3"/>
        <v>41104</v>
      </c>
      <c r="F30" s="141">
        <v>0</v>
      </c>
      <c r="G30" s="141">
        <v>0</v>
      </c>
      <c r="H30" s="141">
        <v>0</v>
      </c>
      <c r="I30" s="141">
        <v>14091</v>
      </c>
      <c r="J30" s="141"/>
      <c r="K30" s="141">
        <v>27013</v>
      </c>
      <c r="L30" s="141">
        <v>450548</v>
      </c>
      <c r="M30" s="141">
        <f t="shared" si="4"/>
        <v>85677</v>
      </c>
      <c r="N30" s="141">
        <f t="shared" si="5"/>
        <v>1883</v>
      </c>
      <c r="O30" s="141">
        <v>0</v>
      </c>
      <c r="P30" s="141">
        <v>0</v>
      </c>
      <c r="Q30" s="141">
        <v>0</v>
      </c>
      <c r="R30" s="141">
        <v>1883</v>
      </c>
      <c r="S30" s="141"/>
      <c r="T30" s="141">
        <v>0</v>
      </c>
      <c r="U30" s="141">
        <v>83794</v>
      </c>
      <c r="V30" s="141">
        <f t="shared" si="6"/>
        <v>577329</v>
      </c>
      <c r="W30" s="141">
        <f t="shared" si="7"/>
        <v>42987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15974</v>
      </c>
      <c r="AB30" s="141">
        <f t="shared" si="12"/>
        <v>0</v>
      </c>
      <c r="AC30" s="141">
        <f t="shared" si="13"/>
        <v>27013</v>
      </c>
      <c r="AD30" s="141">
        <f t="shared" si="14"/>
        <v>534342</v>
      </c>
    </row>
    <row r="31" spans="1:30" ht="12" customHeight="1">
      <c r="A31" s="142" t="s">
        <v>92</v>
      </c>
      <c r="B31" s="140" t="s">
        <v>349</v>
      </c>
      <c r="C31" s="142" t="s">
        <v>381</v>
      </c>
      <c r="D31" s="141">
        <f t="shared" si="2"/>
        <v>116849</v>
      </c>
      <c r="E31" s="141">
        <f t="shared" si="3"/>
        <v>5414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5414</v>
      </c>
      <c r="L31" s="141">
        <v>111435</v>
      </c>
      <c r="M31" s="141">
        <f t="shared" si="4"/>
        <v>20825</v>
      </c>
      <c r="N31" s="141">
        <f t="shared" si="5"/>
        <v>3643</v>
      </c>
      <c r="O31" s="141">
        <v>1736</v>
      </c>
      <c r="P31" s="141">
        <v>1249</v>
      </c>
      <c r="Q31" s="141">
        <v>0</v>
      </c>
      <c r="R31" s="141">
        <v>658</v>
      </c>
      <c r="S31" s="141"/>
      <c r="T31" s="141">
        <v>0</v>
      </c>
      <c r="U31" s="141">
        <v>17182</v>
      </c>
      <c r="V31" s="141">
        <f t="shared" si="6"/>
        <v>137674</v>
      </c>
      <c r="W31" s="141">
        <f t="shared" si="7"/>
        <v>9057</v>
      </c>
      <c r="X31" s="141">
        <f t="shared" si="8"/>
        <v>1736</v>
      </c>
      <c r="Y31" s="141">
        <f t="shared" si="9"/>
        <v>1249</v>
      </c>
      <c r="Z31" s="141">
        <f t="shared" si="10"/>
        <v>0</v>
      </c>
      <c r="AA31" s="141">
        <f t="shared" si="11"/>
        <v>658</v>
      </c>
      <c r="AB31" s="141">
        <f t="shared" si="12"/>
        <v>0</v>
      </c>
      <c r="AC31" s="141">
        <f t="shared" si="13"/>
        <v>5414</v>
      </c>
      <c r="AD31" s="141">
        <f t="shared" si="14"/>
        <v>128617</v>
      </c>
    </row>
    <row r="32" spans="1:30" ht="12" customHeight="1">
      <c r="A32" s="142" t="s">
        <v>92</v>
      </c>
      <c r="B32" s="140" t="s">
        <v>350</v>
      </c>
      <c r="C32" s="142" t="s">
        <v>382</v>
      </c>
      <c r="D32" s="141">
        <f t="shared" si="2"/>
        <v>190400</v>
      </c>
      <c r="E32" s="141">
        <f t="shared" si="3"/>
        <v>7178</v>
      </c>
      <c r="F32" s="141">
        <v>0</v>
      </c>
      <c r="G32" s="141">
        <v>119</v>
      </c>
      <c r="H32" s="141">
        <v>0</v>
      </c>
      <c r="I32" s="141">
        <v>428</v>
      </c>
      <c r="J32" s="141"/>
      <c r="K32" s="141">
        <v>6631</v>
      </c>
      <c r="L32" s="141">
        <v>183222</v>
      </c>
      <c r="M32" s="141">
        <f t="shared" si="4"/>
        <v>13182</v>
      </c>
      <c r="N32" s="141">
        <f t="shared" si="5"/>
        <v>686</v>
      </c>
      <c r="O32" s="141">
        <v>0</v>
      </c>
      <c r="P32" s="141">
        <v>0</v>
      </c>
      <c r="Q32" s="141">
        <v>0</v>
      </c>
      <c r="R32" s="141">
        <v>686</v>
      </c>
      <c r="S32" s="141"/>
      <c r="T32" s="141">
        <v>0</v>
      </c>
      <c r="U32" s="141">
        <v>12496</v>
      </c>
      <c r="V32" s="141">
        <f t="shared" si="6"/>
        <v>203582</v>
      </c>
      <c r="W32" s="141">
        <f t="shared" si="7"/>
        <v>7864</v>
      </c>
      <c r="X32" s="141">
        <f t="shared" si="8"/>
        <v>0</v>
      </c>
      <c r="Y32" s="141">
        <f t="shared" si="9"/>
        <v>119</v>
      </c>
      <c r="Z32" s="141">
        <f t="shared" si="10"/>
        <v>0</v>
      </c>
      <c r="AA32" s="141">
        <f t="shared" si="11"/>
        <v>1114</v>
      </c>
      <c r="AB32" s="141">
        <f t="shared" si="12"/>
        <v>0</v>
      </c>
      <c r="AC32" s="141">
        <f t="shared" si="13"/>
        <v>6631</v>
      </c>
      <c r="AD32" s="141">
        <f t="shared" si="14"/>
        <v>195718</v>
      </c>
    </row>
    <row r="33" spans="1:30" ht="12" customHeight="1">
      <c r="A33" s="142" t="s">
        <v>92</v>
      </c>
      <c r="B33" s="140" t="s">
        <v>392</v>
      </c>
      <c r="C33" s="142" t="s">
        <v>393</v>
      </c>
      <c r="D33" s="141">
        <f t="shared" si="2"/>
        <v>154960</v>
      </c>
      <c r="E33" s="141">
        <f t="shared" si="3"/>
        <v>568</v>
      </c>
      <c r="F33" s="141">
        <v>0</v>
      </c>
      <c r="G33" s="141">
        <v>0</v>
      </c>
      <c r="H33" s="141">
        <v>0</v>
      </c>
      <c r="I33" s="141">
        <v>568</v>
      </c>
      <c r="J33" s="141"/>
      <c r="K33" s="141">
        <v>0</v>
      </c>
      <c r="L33" s="141">
        <v>154392</v>
      </c>
      <c r="M33" s="141">
        <f t="shared" si="4"/>
        <v>18135</v>
      </c>
      <c r="N33" s="141">
        <f t="shared" si="5"/>
        <v>2346</v>
      </c>
      <c r="O33" s="141">
        <v>0</v>
      </c>
      <c r="P33" s="141">
        <v>0</v>
      </c>
      <c r="Q33" s="141">
        <v>0</v>
      </c>
      <c r="R33" s="141">
        <v>2346</v>
      </c>
      <c r="S33" s="141"/>
      <c r="T33" s="141">
        <v>0</v>
      </c>
      <c r="U33" s="141">
        <v>15789</v>
      </c>
      <c r="V33" s="141">
        <f t="shared" si="6"/>
        <v>173095</v>
      </c>
      <c r="W33" s="141">
        <f t="shared" si="7"/>
        <v>2914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2914</v>
      </c>
      <c r="AB33" s="141">
        <f t="shared" si="12"/>
        <v>0</v>
      </c>
      <c r="AC33" s="141">
        <f t="shared" si="13"/>
        <v>0</v>
      </c>
      <c r="AD33" s="141">
        <f t="shared" si="14"/>
        <v>170181</v>
      </c>
    </row>
    <row r="34" spans="1:30" ht="12" customHeight="1">
      <c r="A34" s="142" t="s">
        <v>92</v>
      </c>
      <c r="B34" s="140" t="s">
        <v>351</v>
      </c>
      <c r="C34" s="142" t="s">
        <v>383</v>
      </c>
      <c r="D34" s="141">
        <f t="shared" si="2"/>
        <v>240374</v>
      </c>
      <c r="E34" s="141">
        <f t="shared" si="3"/>
        <v>21795</v>
      </c>
      <c r="F34" s="141">
        <v>0</v>
      </c>
      <c r="G34" s="141">
        <v>0</v>
      </c>
      <c r="H34" s="141">
        <v>0</v>
      </c>
      <c r="I34" s="141">
        <v>4817</v>
      </c>
      <c r="J34" s="141"/>
      <c r="K34" s="141">
        <v>16978</v>
      </c>
      <c r="L34" s="141">
        <v>218579</v>
      </c>
      <c r="M34" s="141">
        <f t="shared" si="4"/>
        <v>26616</v>
      </c>
      <c r="N34" s="141">
        <f t="shared" si="5"/>
        <v>3570</v>
      </c>
      <c r="O34" s="141">
        <v>0</v>
      </c>
      <c r="P34" s="141">
        <v>0</v>
      </c>
      <c r="Q34" s="141">
        <v>0</v>
      </c>
      <c r="R34" s="141">
        <v>3570</v>
      </c>
      <c r="S34" s="141"/>
      <c r="T34" s="141">
        <v>0</v>
      </c>
      <c r="U34" s="141">
        <v>23046</v>
      </c>
      <c r="V34" s="141">
        <f t="shared" si="6"/>
        <v>266990</v>
      </c>
      <c r="W34" s="141">
        <f t="shared" si="7"/>
        <v>25365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8387</v>
      </c>
      <c r="AB34" s="141">
        <f t="shared" si="12"/>
        <v>0</v>
      </c>
      <c r="AC34" s="141">
        <f t="shared" si="13"/>
        <v>16978</v>
      </c>
      <c r="AD34" s="141">
        <f t="shared" si="14"/>
        <v>241625</v>
      </c>
    </row>
    <row r="35" spans="1:30" ht="12" customHeight="1">
      <c r="A35" s="142" t="s">
        <v>92</v>
      </c>
      <c r="B35" s="140" t="s">
        <v>352</v>
      </c>
      <c r="C35" s="142" t="s">
        <v>384</v>
      </c>
      <c r="D35" s="141">
        <f t="shared" si="2"/>
        <v>218866</v>
      </c>
      <c r="E35" s="141">
        <f t="shared" si="3"/>
        <v>2109</v>
      </c>
      <c r="F35" s="141">
        <v>0</v>
      </c>
      <c r="G35" s="141">
        <v>0</v>
      </c>
      <c r="H35" s="141">
        <v>0</v>
      </c>
      <c r="I35" s="141">
        <v>2109</v>
      </c>
      <c r="J35" s="141"/>
      <c r="K35" s="141">
        <v>0</v>
      </c>
      <c r="L35" s="141">
        <v>216757</v>
      </c>
      <c r="M35" s="141">
        <f t="shared" si="4"/>
        <v>24066</v>
      </c>
      <c r="N35" s="141">
        <f t="shared" si="5"/>
        <v>2001</v>
      </c>
      <c r="O35" s="141">
        <v>0</v>
      </c>
      <c r="P35" s="141">
        <v>0</v>
      </c>
      <c r="Q35" s="141">
        <v>0</v>
      </c>
      <c r="R35" s="141">
        <v>2001</v>
      </c>
      <c r="S35" s="141"/>
      <c r="T35" s="141">
        <v>0</v>
      </c>
      <c r="U35" s="141">
        <v>22065</v>
      </c>
      <c r="V35" s="141">
        <f t="shared" si="6"/>
        <v>242932</v>
      </c>
      <c r="W35" s="141">
        <f t="shared" si="7"/>
        <v>4110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4110</v>
      </c>
      <c r="AB35" s="141">
        <f t="shared" si="12"/>
        <v>0</v>
      </c>
      <c r="AC35" s="141">
        <f t="shared" si="13"/>
        <v>0</v>
      </c>
      <c r="AD35" s="141">
        <f t="shared" si="14"/>
        <v>238822</v>
      </c>
    </row>
    <row r="36" spans="1:30" ht="12" customHeight="1">
      <c r="A36" s="142" t="s">
        <v>92</v>
      </c>
      <c r="B36" s="140" t="s">
        <v>353</v>
      </c>
      <c r="C36" s="142" t="s">
        <v>385</v>
      </c>
      <c r="D36" s="141">
        <f t="shared" si="2"/>
        <v>659841</v>
      </c>
      <c r="E36" s="141">
        <f t="shared" si="3"/>
        <v>35597</v>
      </c>
      <c r="F36" s="141">
        <v>0</v>
      </c>
      <c r="G36" s="141">
        <v>42</v>
      </c>
      <c r="H36" s="141">
        <v>0</v>
      </c>
      <c r="I36" s="141">
        <v>20484</v>
      </c>
      <c r="J36" s="141"/>
      <c r="K36" s="141">
        <v>15071</v>
      </c>
      <c r="L36" s="141">
        <v>624244</v>
      </c>
      <c r="M36" s="141">
        <f t="shared" si="4"/>
        <v>77014</v>
      </c>
      <c r="N36" s="141">
        <f t="shared" si="5"/>
        <v>3024</v>
      </c>
      <c r="O36" s="141">
        <v>0</v>
      </c>
      <c r="P36" s="141">
        <v>0</v>
      </c>
      <c r="Q36" s="141">
        <v>0</v>
      </c>
      <c r="R36" s="141">
        <v>3024</v>
      </c>
      <c r="S36" s="141"/>
      <c r="T36" s="141">
        <v>0</v>
      </c>
      <c r="U36" s="141">
        <v>73990</v>
      </c>
      <c r="V36" s="141">
        <f t="shared" si="6"/>
        <v>736855</v>
      </c>
      <c r="W36" s="141">
        <f t="shared" si="7"/>
        <v>38621</v>
      </c>
      <c r="X36" s="141">
        <f t="shared" si="8"/>
        <v>0</v>
      </c>
      <c r="Y36" s="141">
        <f t="shared" si="9"/>
        <v>42</v>
      </c>
      <c r="Z36" s="141">
        <f t="shared" si="10"/>
        <v>0</v>
      </c>
      <c r="AA36" s="141">
        <f t="shared" si="11"/>
        <v>23508</v>
      </c>
      <c r="AB36" s="141">
        <f t="shared" si="12"/>
        <v>0</v>
      </c>
      <c r="AC36" s="141">
        <f t="shared" si="13"/>
        <v>15071</v>
      </c>
      <c r="AD36" s="141">
        <f t="shared" si="14"/>
        <v>698234</v>
      </c>
    </row>
    <row r="37" spans="1:30" ht="12" customHeight="1">
      <c r="A37" s="142" t="s">
        <v>92</v>
      </c>
      <c r="B37" s="140" t="s">
        <v>354</v>
      </c>
      <c r="C37" s="142" t="s">
        <v>386</v>
      </c>
      <c r="D37" s="141">
        <f t="shared" si="2"/>
        <v>124452</v>
      </c>
      <c r="E37" s="141">
        <f t="shared" si="3"/>
        <v>1582</v>
      </c>
      <c r="F37" s="141">
        <v>0</v>
      </c>
      <c r="G37" s="141">
        <v>0</v>
      </c>
      <c r="H37" s="141">
        <v>0</v>
      </c>
      <c r="I37" s="141">
        <v>926</v>
      </c>
      <c r="J37" s="141"/>
      <c r="K37" s="141">
        <v>656</v>
      </c>
      <c r="L37" s="141">
        <v>122870</v>
      </c>
      <c r="M37" s="141">
        <f t="shared" si="4"/>
        <v>47789</v>
      </c>
      <c r="N37" s="141">
        <f t="shared" si="5"/>
        <v>842</v>
      </c>
      <c r="O37" s="141">
        <v>0</v>
      </c>
      <c r="P37" s="141">
        <v>0</v>
      </c>
      <c r="Q37" s="141">
        <v>0</v>
      </c>
      <c r="R37" s="141">
        <v>812</v>
      </c>
      <c r="S37" s="141"/>
      <c r="T37" s="141">
        <v>30</v>
      </c>
      <c r="U37" s="141">
        <v>46947</v>
      </c>
      <c r="V37" s="141">
        <f t="shared" si="6"/>
        <v>172241</v>
      </c>
      <c r="W37" s="141">
        <f t="shared" si="7"/>
        <v>2424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1738</v>
      </c>
      <c r="AB37" s="141">
        <f t="shared" si="12"/>
        <v>0</v>
      </c>
      <c r="AC37" s="141">
        <f t="shared" si="13"/>
        <v>686</v>
      </c>
      <c r="AD37" s="141">
        <f t="shared" si="14"/>
        <v>169817</v>
      </c>
    </row>
    <row r="38" spans="1:30" ht="12" customHeight="1">
      <c r="A38" s="142" t="s">
        <v>92</v>
      </c>
      <c r="B38" s="140" t="s">
        <v>355</v>
      </c>
      <c r="C38" s="142" t="s">
        <v>387</v>
      </c>
      <c r="D38" s="141">
        <f t="shared" si="2"/>
        <v>375095</v>
      </c>
      <c r="E38" s="141">
        <f t="shared" si="3"/>
        <v>6453</v>
      </c>
      <c r="F38" s="141">
        <v>0</v>
      </c>
      <c r="G38" s="141">
        <v>0</v>
      </c>
      <c r="H38" s="141">
        <v>5200</v>
      </c>
      <c r="I38" s="141">
        <v>799</v>
      </c>
      <c r="J38" s="141"/>
      <c r="K38" s="141">
        <v>454</v>
      </c>
      <c r="L38" s="141">
        <v>368642</v>
      </c>
      <c r="M38" s="141">
        <f t="shared" si="4"/>
        <v>84725</v>
      </c>
      <c r="N38" s="141">
        <f t="shared" si="5"/>
        <v>1849</v>
      </c>
      <c r="O38" s="141">
        <v>0</v>
      </c>
      <c r="P38" s="141">
        <v>0</v>
      </c>
      <c r="Q38" s="141">
        <v>0</v>
      </c>
      <c r="R38" s="141">
        <v>1849</v>
      </c>
      <c r="S38" s="141"/>
      <c r="T38" s="141">
        <v>0</v>
      </c>
      <c r="U38" s="141">
        <v>82876</v>
      </c>
      <c r="V38" s="141">
        <f t="shared" si="6"/>
        <v>459820</v>
      </c>
      <c r="W38" s="141">
        <f t="shared" si="7"/>
        <v>8302</v>
      </c>
      <c r="X38" s="141">
        <f t="shared" si="8"/>
        <v>0</v>
      </c>
      <c r="Y38" s="141">
        <f t="shared" si="9"/>
        <v>0</v>
      </c>
      <c r="Z38" s="141">
        <f t="shared" si="10"/>
        <v>5200</v>
      </c>
      <c r="AA38" s="141">
        <f t="shared" si="11"/>
        <v>2648</v>
      </c>
      <c r="AB38" s="141">
        <f t="shared" si="12"/>
        <v>0</v>
      </c>
      <c r="AC38" s="141">
        <f t="shared" si="13"/>
        <v>454</v>
      </c>
      <c r="AD38" s="141">
        <f t="shared" si="14"/>
        <v>451518</v>
      </c>
    </row>
    <row r="39" spans="1:30" ht="12" customHeight="1">
      <c r="A39" s="142" t="s">
        <v>92</v>
      </c>
      <c r="B39" s="140" t="s">
        <v>356</v>
      </c>
      <c r="C39" s="142" t="s">
        <v>388</v>
      </c>
      <c r="D39" s="141">
        <f t="shared" si="2"/>
        <v>726433</v>
      </c>
      <c r="E39" s="141">
        <f t="shared" si="3"/>
        <v>47253</v>
      </c>
      <c r="F39" s="141">
        <v>960</v>
      </c>
      <c r="G39" s="141">
        <v>2000</v>
      </c>
      <c r="H39" s="141">
        <v>0</v>
      </c>
      <c r="I39" s="141">
        <v>44237</v>
      </c>
      <c r="J39" s="141"/>
      <c r="K39" s="141">
        <v>56</v>
      </c>
      <c r="L39" s="141">
        <v>679180</v>
      </c>
      <c r="M39" s="141">
        <f t="shared" si="4"/>
        <v>110347</v>
      </c>
      <c r="N39" s="141">
        <f t="shared" si="5"/>
        <v>16239</v>
      </c>
      <c r="O39" s="141">
        <v>0</v>
      </c>
      <c r="P39" s="141">
        <v>0</v>
      </c>
      <c r="Q39" s="141">
        <v>0</v>
      </c>
      <c r="R39" s="141">
        <v>16239</v>
      </c>
      <c r="S39" s="141"/>
      <c r="T39" s="141">
        <v>0</v>
      </c>
      <c r="U39" s="141">
        <v>94108</v>
      </c>
      <c r="V39" s="141">
        <f t="shared" si="6"/>
        <v>836780</v>
      </c>
      <c r="W39" s="141">
        <f t="shared" si="7"/>
        <v>63492</v>
      </c>
      <c r="X39" s="141">
        <f t="shared" si="8"/>
        <v>960</v>
      </c>
      <c r="Y39" s="141">
        <f t="shared" si="9"/>
        <v>2000</v>
      </c>
      <c r="Z39" s="141">
        <f t="shared" si="10"/>
        <v>0</v>
      </c>
      <c r="AA39" s="141">
        <f t="shared" si="11"/>
        <v>60476</v>
      </c>
      <c r="AB39" s="141">
        <f t="shared" si="12"/>
        <v>0</v>
      </c>
      <c r="AC39" s="141">
        <f t="shared" si="13"/>
        <v>56</v>
      </c>
      <c r="AD39" s="141">
        <f t="shared" si="14"/>
        <v>773288</v>
      </c>
    </row>
    <row r="40" spans="1:30" ht="12" customHeight="1">
      <c r="A40" s="142" t="s">
        <v>92</v>
      </c>
      <c r="B40" s="140" t="s">
        <v>357</v>
      </c>
      <c r="C40" s="142" t="s">
        <v>389</v>
      </c>
      <c r="D40" s="141">
        <f t="shared" si="2"/>
        <v>55384</v>
      </c>
      <c r="E40" s="141">
        <f t="shared" si="3"/>
        <v>2822</v>
      </c>
      <c r="F40" s="141">
        <v>0</v>
      </c>
      <c r="G40" s="141">
        <v>118</v>
      </c>
      <c r="H40" s="141">
        <v>0</v>
      </c>
      <c r="I40" s="141">
        <v>0</v>
      </c>
      <c r="J40" s="141"/>
      <c r="K40" s="141">
        <v>2704</v>
      </c>
      <c r="L40" s="141">
        <v>52562</v>
      </c>
      <c r="M40" s="141">
        <f t="shared" si="4"/>
        <v>6680</v>
      </c>
      <c r="N40" s="141">
        <f t="shared" si="5"/>
        <v>3672</v>
      </c>
      <c r="O40" s="141">
        <v>0</v>
      </c>
      <c r="P40" s="141">
        <v>0</v>
      </c>
      <c r="Q40" s="141">
        <v>0</v>
      </c>
      <c r="R40" s="141">
        <v>3672</v>
      </c>
      <c r="S40" s="141"/>
      <c r="T40" s="141">
        <v>0</v>
      </c>
      <c r="U40" s="141">
        <v>3008</v>
      </c>
      <c r="V40" s="141">
        <f t="shared" si="6"/>
        <v>62064</v>
      </c>
      <c r="W40" s="141">
        <f t="shared" si="7"/>
        <v>6494</v>
      </c>
      <c r="X40" s="141">
        <f t="shared" si="8"/>
        <v>0</v>
      </c>
      <c r="Y40" s="141">
        <f t="shared" si="9"/>
        <v>118</v>
      </c>
      <c r="Z40" s="141">
        <f t="shared" si="10"/>
        <v>0</v>
      </c>
      <c r="AA40" s="141">
        <f t="shared" si="11"/>
        <v>3672</v>
      </c>
      <c r="AB40" s="141">
        <f t="shared" si="12"/>
        <v>0</v>
      </c>
      <c r="AC40" s="141">
        <f t="shared" si="13"/>
        <v>2704</v>
      </c>
      <c r="AD40" s="141">
        <f t="shared" si="14"/>
        <v>55570</v>
      </c>
    </row>
    <row r="41" spans="1:30" ht="12" customHeight="1">
      <c r="A41" s="142" t="s">
        <v>92</v>
      </c>
      <c r="B41" s="140" t="s">
        <v>394</v>
      </c>
      <c r="C41" s="142" t="s">
        <v>401</v>
      </c>
      <c r="D41" s="141">
        <f t="shared" si="2"/>
        <v>283826</v>
      </c>
      <c r="E41" s="141">
        <f t="shared" si="3"/>
        <v>283826</v>
      </c>
      <c r="F41" s="141">
        <v>24666</v>
      </c>
      <c r="G41" s="141">
        <v>0</v>
      </c>
      <c r="H41" s="141">
        <v>0</v>
      </c>
      <c r="I41" s="141">
        <v>259160</v>
      </c>
      <c r="J41" s="141">
        <v>1532902</v>
      </c>
      <c r="K41" s="141">
        <v>0</v>
      </c>
      <c r="L41" s="141">
        <v>0</v>
      </c>
      <c r="M41" s="141">
        <f t="shared" si="4"/>
        <v>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154398</v>
      </c>
      <c r="T41" s="141">
        <v>0</v>
      </c>
      <c r="U41" s="141">
        <v>0</v>
      </c>
      <c r="V41" s="141">
        <f t="shared" si="6"/>
        <v>283826</v>
      </c>
      <c r="W41" s="141">
        <f t="shared" si="7"/>
        <v>283826</v>
      </c>
      <c r="X41" s="141">
        <f t="shared" si="8"/>
        <v>24666</v>
      </c>
      <c r="Y41" s="141">
        <f t="shared" si="9"/>
        <v>0</v>
      </c>
      <c r="Z41" s="141">
        <f t="shared" si="10"/>
        <v>0</v>
      </c>
      <c r="AA41" s="141">
        <f t="shared" si="11"/>
        <v>259160</v>
      </c>
      <c r="AB41" s="141">
        <f t="shared" si="12"/>
        <v>1687300</v>
      </c>
      <c r="AC41" s="141">
        <f t="shared" si="13"/>
        <v>0</v>
      </c>
      <c r="AD41" s="141">
        <f t="shared" si="14"/>
        <v>0</v>
      </c>
    </row>
    <row r="42" spans="1:30" ht="12" customHeight="1">
      <c r="A42" s="142" t="s">
        <v>92</v>
      </c>
      <c r="B42" s="140" t="s">
        <v>395</v>
      </c>
      <c r="C42" s="142" t="s">
        <v>402</v>
      </c>
      <c r="D42" s="141">
        <f t="shared" si="2"/>
        <v>1009517</v>
      </c>
      <c r="E42" s="141">
        <f t="shared" si="3"/>
        <v>1009517</v>
      </c>
      <c r="F42" s="141">
        <v>0</v>
      </c>
      <c r="G42" s="141">
        <v>0</v>
      </c>
      <c r="H42" s="141">
        <v>631900</v>
      </c>
      <c r="I42" s="141">
        <v>321977</v>
      </c>
      <c r="J42" s="141">
        <v>2229089</v>
      </c>
      <c r="K42" s="141">
        <v>55640</v>
      </c>
      <c r="L42" s="141">
        <v>0</v>
      </c>
      <c r="M42" s="141">
        <f t="shared" si="4"/>
        <v>0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211539</v>
      </c>
      <c r="T42" s="141">
        <v>0</v>
      </c>
      <c r="U42" s="141">
        <v>0</v>
      </c>
      <c r="V42" s="141">
        <f t="shared" si="6"/>
        <v>1009517</v>
      </c>
      <c r="W42" s="141">
        <f t="shared" si="7"/>
        <v>1009517</v>
      </c>
      <c r="X42" s="141">
        <f t="shared" si="8"/>
        <v>0</v>
      </c>
      <c r="Y42" s="141">
        <f t="shared" si="9"/>
        <v>0</v>
      </c>
      <c r="Z42" s="141">
        <f t="shared" si="10"/>
        <v>631900</v>
      </c>
      <c r="AA42" s="141">
        <f t="shared" si="11"/>
        <v>321977</v>
      </c>
      <c r="AB42" s="141">
        <f t="shared" si="12"/>
        <v>2440628</v>
      </c>
      <c r="AC42" s="141">
        <f t="shared" si="13"/>
        <v>55640</v>
      </c>
      <c r="AD42" s="141">
        <f t="shared" si="14"/>
        <v>0</v>
      </c>
    </row>
    <row r="43" spans="1:30" ht="12" customHeight="1">
      <c r="A43" s="142" t="s">
        <v>92</v>
      </c>
      <c r="B43" s="140" t="s">
        <v>396</v>
      </c>
      <c r="C43" s="142" t="s">
        <v>403</v>
      </c>
      <c r="D43" s="141">
        <f t="shared" si="2"/>
        <v>0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f t="shared" si="4"/>
        <v>204979</v>
      </c>
      <c r="N43" s="141">
        <f t="shared" si="5"/>
        <v>204979</v>
      </c>
      <c r="O43" s="141">
        <v>0</v>
      </c>
      <c r="P43" s="141">
        <v>20500</v>
      </c>
      <c r="Q43" s="141">
        <v>0</v>
      </c>
      <c r="R43" s="141">
        <v>0</v>
      </c>
      <c r="S43" s="141">
        <v>108379</v>
      </c>
      <c r="T43" s="141">
        <v>184479</v>
      </c>
      <c r="U43" s="141">
        <v>0</v>
      </c>
      <c r="V43" s="141">
        <f t="shared" si="6"/>
        <v>204979</v>
      </c>
      <c r="W43" s="141">
        <f t="shared" si="7"/>
        <v>204979</v>
      </c>
      <c r="X43" s="141">
        <f t="shared" si="8"/>
        <v>0</v>
      </c>
      <c r="Y43" s="141">
        <f t="shared" si="9"/>
        <v>20500</v>
      </c>
      <c r="Z43" s="141">
        <f t="shared" si="10"/>
        <v>0</v>
      </c>
      <c r="AA43" s="141">
        <f t="shared" si="11"/>
        <v>0</v>
      </c>
      <c r="AB43" s="141">
        <f t="shared" si="12"/>
        <v>108379</v>
      </c>
      <c r="AC43" s="141">
        <f t="shared" si="13"/>
        <v>184479</v>
      </c>
      <c r="AD43" s="141">
        <f t="shared" si="14"/>
        <v>0</v>
      </c>
    </row>
    <row r="44" spans="1:30" ht="12" customHeight="1">
      <c r="A44" s="142" t="s">
        <v>92</v>
      </c>
      <c r="B44" s="140" t="s">
        <v>397</v>
      </c>
      <c r="C44" s="142" t="s">
        <v>404</v>
      </c>
      <c r="D44" s="141">
        <f t="shared" si="2"/>
        <v>47550</v>
      </c>
      <c r="E44" s="141">
        <f t="shared" si="3"/>
        <v>47550</v>
      </c>
      <c r="F44" s="141">
        <v>0</v>
      </c>
      <c r="G44" s="141">
        <v>0</v>
      </c>
      <c r="H44" s="141">
        <v>0</v>
      </c>
      <c r="I44" s="141">
        <v>17453</v>
      </c>
      <c r="J44" s="141">
        <v>225402</v>
      </c>
      <c r="K44" s="141">
        <v>30097</v>
      </c>
      <c r="L44" s="141">
        <v>0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f t="shared" si="6"/>
        <v>47550</v>
      </c>
      <c r="W44" s="141">
        <f t="shared" si="7"/>
        <v>47550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17453</v>
      </c>
      <c r="AB44" s="141">
        <f t="shared" si="12"/>
        <v>225402</v>
      </c>
      <c r="AC44" s="141">
        <f t="shared" si="13"/>
        <v>30097</v>
      </c>
      <c r="AD44" s="141">
        <f t="shared" si="14"/>
        <v>0</v>
      </c>
    </row>
    <row r="45" spans="1:30" ht="12" customHeight="1">
      <c r="A45" s="142" t="s">
        <v>92</v>
      </c>
      <c r="B45" s="140" t="s">
        <v>398</v>
      </c>
      <c r="C45" s="142" t="s">
        <v>405</v>
      </c>
      <c r="D45" s="141">
        <f t="shared" si="2"/>
        <v>73929</v>
      </c>
      <c r="E45" s="141">
        <f t="shared" si="3"/>
        <v>73929</v>
      </c>
      <c r="F45" s="141">
        <v>0</v>
      </c>
      <c r="G45" s="141">
        <v>0</v>
      </c>
      <c r="H45" s="141">
        <v>0</v>
      </c>
      <c r="I45" s="141">
        <v>41650</v>
      </c>
      <c r="J45" s="141">
        <v>262629</v>
      </c>
      <c r="K45" s="141">
        <v>32279</v>
      </c>
      <c r="L45" s="141">
        <v>0</v>
      </c>
      <c r="M45" s="141">
        <f t="shared" si="4"/>
        <v>0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f t="shared" si="6"/>
        <v>73929</v>
      </c>
      <c r="W45" s="141">
        <f t="shared" si="7"/>
        <v>73929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41650</v>
      </c>
      <c r="AB45" s="141">
        <f t="shared" si="12"/>
        <v>262629</v>
      </c>
      <c r="AC45" s="141">
        <f t="shared" si="13"/>
        <v>32279</v>
      </c>
      <c r="AD45" s="141">
        <f t="shared" si="14"/>
        <v>0</v>
      </c>
    </row>
    <row r="46" spans="1:30" ht="12" customHeight="1">
      <c r="A46" s="142" t="s">
        <v>92</v>
      </c>
      <c r="B46" s="140" t="s">
        <v>399</v>
      </c>
      <c r="C46" s="142" t="s">
        <v>406</v>
      </c>
      <c r="D46" s="141">
        <f t="shared" si="2"/>
        <v>75667</v>
      </c>
      <c r="E46" s="141">
        <f t="shared" si="3"/>
        <v>45641</v>
      </c>
      <c r="F46" s="141">
        <v>0</v>
      </c>
      <c r="G46" s="141">
        <v>0</v>
      </c>
      <c r="H46" s="141">
        <v>0</v>
      </c>
      <c r="I46" s="141">
        <v>17160</v>
      </c>
      <c r="J46" s="141">
        <v>280027</v>
      </c>
      <c r="K46" s="141">
        <v>28481</v>
      </c>
      <c r="L46" s="141">
        <v>30026</v>
      </c>
      <c r="M46" s="141">
        <f t="shared" si="4"/>
        <v>0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f t="shared" si="6"/>
        <v>75667</v>
      </c>
      <c r="W46" s="141">
        <f t="shared" si="7"/>
        <v>45641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17160</v>
      </c>
      <c r="AB46" s="141">
        <f t="shared" si="12"/>
        <v>280027</v>
      </c>
      <c r="AC46" s="141">
        <f t="shared" si="13"/>
        <v>28481</v>
      </c>
      <c r="AD46" s="141">
        <f t="shared" si="14"/>
        <v>30026</v>
      </c>
    </row>
    <row r="47" spans="1:30" ht="12" customHeight="1">
      <c r="A47" s="142" t="s">
        <v>92</v>
      </c>
      <c r="B47" s="140" t="s">
        <v>400</v>
      </c>
      <c r="C47" s="142" t="s">
        <v>407</v>
      </c>
      <c r="D47" s="141">
        <f t="shared" si="2"/>
        <v>29232</v>
      </c>
      <c r="E47" s="141">
        <f t="shared" si="3"/>
        <v>521</v>
      </c>
      <c r="F47" s="141">
        <v>521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28711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f t="shared" si="6"/>
        <v>29232</v>
      </c>
      <c r="W47" s="141">
        <f t="shared" si="7"/>
        <v>521</v>
      </c>
      <c r="X47" s="141">
        <f t="shared" si="8"/>
        <v>521</v>
      </c>
      <c r="Y47" s="141">
        <f t="shared" si="9"/>
        <v>0</v>
      </c>
      <c r="Z47" s="141">
        <f t="shared" si="10"/>
        <v>0</v>
      </c>
      <c r="AA47" s="141">
        <f t="shared" si="11"/>
        <v>0</v>
      </c>
      <c r="AB47" s="141">
        <f t="shared" si="12"/>
        <v>0</v>
      </c>
      <c r="AC47" s="141">
        <f t="shared" si="13"/>
        <v>0</v>
      </c>
      <c r="AD47" s="141">
        <f t="shared" si="14"/>
        <v>28711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8" t="s">
        <v>320</v>
      </c>
      <c r="B2" s="151" t="s">
        <v>306</v>
      </c>
      <c r="C2" s="160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9"/>
      <c r="B3" s="152"/>
      <c r="C3" s="158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9"/>
      <c r="B4" s="152"/>
      <c r="C4" s="158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7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7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7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9"/>
      <c r="B5" s="152"/>
      <c r="C5" s="158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7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7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7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0"/>
      <c r="B6" s="153"/>
      <c r="C6" s="159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414</v>
      </c>
      <c r="B7" s="140" t="s">
        <v>415</v>
      </c>
      <c r="C7" s="139" t="s">
        <v>416</v>
      </c>
      <c r="D7" s="141">
        <f aca="true" t="shared" si="0" ref="D7:AI7">SUM(D8:D47)</f>
        <v>14153197</v>
      </c>
      <c r="E7" s="141">
        <f t="shared" si="0"/>
        <v>13855030</v>
      </c>
      <c r="F7" s="141">
        <f t="shared" si="0"/>
        <v>113943</v>
      </c>
      <c r="G7" s="141">
        <f t="shared" si="0"/>
        <v>13268692</v>
      </c>
      <c r="H7" s="141">
        <f t="shared" si="0"/>
        <v>319348</v>
      </c>
      <c r="I7" s="141">
        <f t="shared" si="0"/>
        <v>153047</v>
      </c>
      <c r="J7" s="141">
        <f t="shared" si="0"/>
        <v>298167</v>
      </c>
      <c r="K7" s="141">
        <f t="shared" si="0"/>
        <v>332854</v>
      </c>
      <c r="L7" s="141">
        <f t="shared" si="0"/>
        <v>108840109</v>
      </c>
      <c r="M7" s="141">
        <f t="shared" si="0"/>
        <v>53940100</v>
      </c>
      <c r="N7" s="141">
        <f t="shared" si="0"/>
        <v>10760189</v>
      </c>
      <c r="O7" s="141">
        <f t="shared" si="0"/>
        <v>32526983</v>
      </c>
      <c r="P7" s="141">
        <f t="shared" si="0"/>
        <v>10198605</v>
      </c>
      <c r="Q7" s="141">
        <f t="shared" si="0"/>
        <v>454323</v>
      </c>
      <c r="R7" s="141">
        <f t="shared" si="0"/>
        <v>27117656</v>
      </c>
      <c r="S7" s="141">
        <f t="shared" si="0"/>
        <v>5892369</v>
      </c>
      <c r="T7" s="141">
        <f t="shared" si="0"/>
        <v>13891010</v>
      </c>
      <c r="U7" s="141">
        <f t="shared" si="0"/>
        <v>7334277</v>
      </c>
      <c r="V7" s="141">
        <f t="shared" si="0"/>
        <v>1305893</v>
      </c>
      <c r="W7" s="141">
        <f t="shared" si="0"/>
        <v>26325665</v>
      </c>
      <c r="X7" s="141">
        <f t="shared" si="0"/>
        <v>10582855</v>
      </c>
      <c r="Y7" s="141">
        <f t="shared" si="0"/>
        <v>13186118</v>
      </c>
      <c r="Z7" s="141">
        <f t="shared" si="0"/>
        <v>2417935</v>
      </c>
      <c r="AA7" s="141">
        <f t="shared" si="0"/>
        <v>138757</v>
      </c>
      <c r="AB7" s="141">
        <f t="shared" si="0"/>
        <v>4197195</v>
      </c>
      <c r="AC7" s="141">
        <f t="shared" si="0"/>
        <v>150795</v>
      </c>
      <c r="AD7" s="141">
        <f t="shared" si="0"/>
        <v>4319149</v>
      </c>
      <c r="AE7" s="141">
        <f t="shared" si="0"/>
        <v>127312455</v>
      </c>
      <c r="AF7" s="141">
        <f t="shared" si="0"/>
        <v>826738</v>
      </c>
      <c r="AG7" s="141">
        <f t="shared" si="0"/>
        <v>826738</v>
      </c>
      <c r="AH7" s="141">
        <f t="shared" si="0"/>
        <v>0</v>
      </c>
      <c r="AI7" s="141">
        <f t="shared" si="0"/>
        <v>826738</v>
      </c>
      <c r="AJ7" s="141">
        <f aca="true" t="shared" si="1" ref="AJ7:BO7">SUM(AJ8:AJ47)</f>
        <v>0</v>
      </c>
      <c r="AK7" s="141">
        <f t="shared" si="1"/>
        <v>0</v>
      </c>
      <c r="AL7" s="141">
        <f t="shared" si="1"/>
        <v>0</v>
      </c>
      <c r="AM7" s="141">
        <f t="shared" si="1"/>
        <v>2804</v>
      </c>
      <c r="AN7" s="141">
        <f t="shared" si="1"/>
        <v>7064640</v>
      </c>
      <c r="AO7" s="141">
        <f t="shared" si="1"/>
        <v>3261037</v>
      </c>
      <c r="AP7" s="141">
        <f t="shared" si="1"/>
        <v>811704</v>
      </c>
      <c r="AQ7" s="141">
        <f t="shared" si="1"/>
        <v>1781757</v>
      </c>
      <c r="AR7" s="141">
        <f t="shared" si="1"/>
        <v>667576</v>
      </c>
      <c r="AS7" s="141">
        <f t="shared" si="1"/>
        <v>0</v>
      </c>
      <c r="AT7" s="141">
        <f t="shared" si="1"/>
        <v>1818292</v>
      </c>
      <c r="AU7" s="141">
        <f t="shared" si="1"/>
        <v>478376</v>
      </c>
      <c r="AV7" s="141">
        <f t="shared" si="1"/>
        <v>1257841</v>
      </c>
      <c r="AW7" s="141">
        <f t="shared" si="1"/>
        <v>82075</v>
      </c>
      <c r="AX7" s="141">
        <f t="shared" si="1"/>
        <v>37451</v>
      </c>
      <c r="AY7" s="141">
        <f t="shared" si="1"/>
        <v>1944528</v>
      </c>
      <c r="AZ7" s="141">
        <f t="shared" si="1"/>
        <v>1323761</v>
      </c>
      <c r="BA7" s="141">
        <f t="shared" si="1"/>
        <v>591675</v>
      </c>
      <c r="BB7" s="141">
        <f t="shared" si="1"/>
        <v>17403</v>
      </c>
      <c r="BC7" s="141">
        <f t="shared" si="1"/>
        <v>11689</v>
      </c>
      <c r="BD7" s="141">
        <f t="shared" si="1"/>
        <v>471512</v>
      </c>
      <c r="BE7" s="141">
        <f t="shared" si="1"/>
        <v>3332</v>
      </c>
      <c r="BF7" s="141">
        <f t="shared" si="1"/>
        <v>302291</v>
      </c>
      <c r="BG7" s="141">
        <f t="shared" si="1"/>
        <v>8193669</v>
      </c>
      <c r="BH7" s="141">
        <f t="shared" si="1"/>
        <v>14979935</v>
      </c>
      <c r="BI7" s="141">
        <f t="shared" si="1"/>
        <v>14681768</v>
      </c>
      <c r="BJ7" s="141">
        <f t="shared" si="1"/>
        <v>113943</v>
      </c>
      <c r="BK7" s="141">
        <f t="shared" si="1"/>
        <v>14095430</v>
      </c>
      <c r="BL7" s="141">
        <f t="shared" si="1"/>
        <v>319348</v>
      </c>
      <c r="BM7" s="141">
        <f t="shared" si="1"/>
        <v>153047</v>
      </c>
      <c r="BN7" s="141">
        <f t="shared" si="1"/>
        <v>298167</v>
      </c>
      <c r="BO7" s="141">
        <f t="shared" si="1"/>
        <v>335658</v>
      </c>
      <c r="BP7" s="141">
        <f aca="true" t="shared" si="2" ref="BP7:CI7">SUM(BP8:BP47)</f>
        <v>115904749</v>
      </c>
      <c r="BQ7" s="141">
        <f t="shared" si="2"/>
        <v>57201137</v>
      </c>
      <c r="BR7" s="141">
        <f t="shared" si="2"/>
        <v>11571893</v>
      </c>
      <c r="BS7" s="141">
        <f t="shared" si="2"/>
        <v>34308740</v>
      </c>
      <c r="BT7" s="141">
        <f t="shared" si="2"/>
        <v>10866181</v>
      </c>
      <c r="BU7" s="141">
        <f t="shared" si="2"/>
        <v>454323</v>
      </c>
      <c r="BV7" s="141">
        <f t="shared" si="2"/>
        <v>28935948</v>
      </c>
      <c r="BW7" s="141">
        <f t="shared" si="2"/>
        <v>6370745</v>
      </c>
      <c r="BX7" s="141">
        <f t="shared" si="2"/>
        <v>15148851</v>
      </c>
      <c r="BY7" s="141">
        <f t="shared" si="2"/>
        <v>7416352</v>
      </c>
      <c r="BZ7" s="141">
        <f t="shared" si="2"/>
        <v>1343344</v>
      </c>
      <c r="CA7" s="141">
        <f t="shared" si="2"/>
        <v>28270193</v>
      </c>
      <c r="CB7" s="141">
        <f t="shared" si="2"/>
        <v>11906616</v>
      </c>
      <c r="CC7" s="141">
        <f t="shared" si="2"/>
        <v>13777793</v>
      </c>
      <c r="CD7" s="141">
        <f t="shared" si="2"/>
        <v>2435338</v>
      </c>
      <c r="CE7" s="141">
        <f t="shared" si="2"/>
        <v>150446</v>
      </c>
      <c r="CF7" s="141">
        <f t="shared" si="2"/>
        <v>4668707</v>
      </c>
      <c r="CG7" s="141">
        <f t="shared" si="2"/>
        <v>154127</v>
      </c>
      <c r="CH7" s="141">
        <f t="shared" si="2"/>
        <v>4621440</v>
      </c>
      <c r="CI7" s="141">
        <f t="shared" si="2"/>
        <v>135506124</v>
      </c>
    </row>
    <row r="8" spans="1:87" ht="12" customHeight="1">
      <c r="A8" s="142" t="s">
        <v>92</v>
      </c>
      <c r="B8" s="140" t="s">
        <v>326</v>
      </c>
      <c r="C8" s="142" t="s">
        <v>358</v>
      </c>
      <c r="D8" s="141">
        <f>+SUM(E8,J8)</f>
        <v>2449107</v>
      </c>
      <c r="E8" s="141">
        <f>+SUM(F8:I8)</f>
        <v>2446747</v>
      </c>
      <c r="F8" s="141">
        <v>111570</v>
      </c>
      <c r="G8" s="141">
        <v>2059073</v>
      </c>
      <c r="H8" s="141">
        <v>123057</v>
      </c>
      <c r="I8" s="141">
        <v>153047</v>
      </c>
      <c r="J8" s="141">
        <v>2360</v>
      </c>
      <c r="K8" s="141">
        <v>0</v>
      </c>
      <c r="L8" s="141">
        <f>+SUM(M8,R8,V8,W8,AC8)</f>
        <v>39926555</v>
      </c>
      <c r="M8" s="141">
        <f>+SUM(N8:Q8)</f>
        <v>21725709</v>
      </c>
      <c r="N8" s="141">
        <v>6016350</v>
      </c>
      <c r="O8" s="141">
        <v>14048932</v>
      </c>
      <c r="P8" s="141">
        <v>1477133</v>
      </c>
      <c r="Q8" s="141">
        <v>183294</v>
      </c>
      <c r="R8" s="141">
        <f>+SUM(S8:U8)</f>
        <v>12334081</v>
      </c>
      <c r="S8" s="141">
        <v>4095024</v>
      </c>
      <c r="T8" s="141">
        <v>1842103</v>
      </c>
      <c r="U8" s="141">
        <v>6396954</v>
      </c>
      <c r="V8" s="141">
        <v>20104</v>
      </c>
      <c r="W8" s="141">
        <f>+SUM(X8:AA8)</f>
        <v>5790344</v>
      </c>
      <c r="X8" s="141">
        <v>2474281</v>
      </c>
      <c r="Y8" s="141">
        <v>2961134</v>
      </c>
      <c r="Z8" s="141">
        <v>242728</v>
      </c>
      <c r="AA8" s="141">
        <v>112201</v>
      </c>
      <c r="AB8" s="141">
        <v>0</v>
      </c>
      <c r="AC8" s="141">
        <v>56317</v>
      </c>
      <c r="AD8" s="141">
        <v>1011497</v>
      </c>
      <c r="AE8" s="141">
        <f>+SUM(D8,L8,AD8)</f>
        <v>43387159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1468286</v>
      </c>
      <c r="AO8" s="141">
        <f>+SUM(AP8:AS8)</f>
        <v>1042822</v>
      </c>
      <c r="AP8" s="141">
        <v>231738</v>
      </c>
      <c r="AQ8" s="141">
        <v>758416</v>
      </c>
      <c r="AR8" s="141">
        <v>52668</v>
      </c>
      <c r="AS8" s="141">
        <v>0</v>
      </c>
      <c r="AT8" s="141">
        <f>+SUM(AU8:AW8)</f>
        <v>409325</v>
      </c>
      <c r="AU8" s="141">
        <v>285219</v>
      </c>
      <c r="AV8" s="141">
        <v>51776</v>
      </c>
      <c r="AW8" s="141">
        <v>72330</v>
      </c>
      <c r="AX8" s="141">
        <v>0</v>
      </c>
      <c r="AY8" s="141">
        <f>+SUM(AZ8:BC8)</f>
        <v>16139</v>
      </c>
      <c r="AZ8" s="141">
        <v>1832</v>
      </c>
      <c r="BA8" s="141">
        <v>14307</v>
      </c>
      <c r="BB8" s="141">
        <v>0</v>
      </c>
      <c r="BC8" s="141">
        <v>0</v>
      </c>
      <c r="BD8" s="141">
        <v>0</v>
      </c>
      <c r="BE8" s="141">
        <v>0</v>
      </c>
      <c r="BF8" s="141">
        <v>8693</v>
      </c>
      <c r="BG8" s="141">
        <f>+SUM(BF8,AN8,AF8)</f>
        <v>1476979</v>
      </c>
      <c r="BH8" s="141">
        <f aca="true" t="shared" si="3" ref="BH8:CI8">SUM(D8,AF8)</f>
        <v>2449107</v>
      </c>
      <c r="BI8" s="141">
        <f t="shared" si="3"/>
        <v>2446747</v>
      </c>
      <c r="BJ8" s="141">
        <f t="shared" si="3"/>
        <v>111570</v>
      </c>
      <c r="BK8" s="141">
        <f t="shared" si="3"/>
        <v>2059073</v>
      </c>
      <c r="BL8" s="141">
        <f t="shared" si="3"/>
        <v>123057</v>
      </c>
      <c r="BM8" s="141">
        <f t="shared" si="3"/>
        <v>153047</v>
      </c>
      <c r="BN8" s="141">
        <f t="shared" si="3"/>
        <v>2360</v>
      </c>
      <c r="BO8" s="141">
        <f t="shared" si="3"/>
        <v>0</v>
      </c>
      <c r="BP8" s="141">
        <f t="shared" si="3"/>
        <v>41394841</v>
      </c>
      <c r="BQ8" s="141">
        <f t="shared" si="3"/>
        <v>22768531</v>
      </c>
      <c r="BR8" s="141">
        <f t="shared" si="3"/>
        <v>6248088</v>
      </c>
      <c r="BS8" s="141">
        <f t="shared" si="3"/>
        <v>14807348</v>
      </c>
      <c r="BT8" s="141">
        <f t="shared" si="3"/>
        <v>1529801</v>
      </c>
      <c r="BU8" s="141">
        <f t="shared" si="3"/>
        <v>183294</v>
      </c>
      <c r="BV8" s="141">
        <f t="shared" si="3"/>
        <v>12743406</v>
      </c>
      <c r="BW8" s="141">
        <f t="shared" si="3"/>
        <v>4380243</v>
      </c>
      <c r="BX8" s="141">
        <f t="shared" si="3"/>
        <v>1893879</v>
      </c>
      <c r="BY8" s="141">
        <f t="shared" si="3"/>
        <v>6469284</v>
      </c>
      <c r="BZ8" s="141">
        <f t="shared" si="3"/>
        <v>20104</v>
      </c>
      <c r="CA8" s="141">
        <f t="shared" si="3"/>
        <v>5806483</v>
      </c>
      <c r="CB8" s="141">
        <f t="shared" si="3"/>
        <v>2476113</v>
      </c>
      <c r="CC8" s="141">
        <f t="shared" si="3"/>
        <v>2975441</v>
      </c>
      <c r="CD8" s="141">
        <f t="shared" si="3"/>
        <v>242728</v>
      </c>
      <c r="CE8" s="141">
        <f t="shared" si="3"/>
        <v>112201</v>
      </c>
      <c r="CF8" s="141">
        <f t="shared" si="3"/>
        <v>0</v>
      </c>
      <c r="CG8" s="141">
        <f t="shared" si="3"/>
        <v>56317</v>
      </c>
      <c r="CH8" s="141">
        <f t="shared" si="3"/>
        <v>1020190</v>
      </c>
      <c r="CI8" s="141">
        <f t="shared" si="3"/>
        <v>44864138</v>
      </c>
    </row>
    <row r="9" spans="1:87" ht="12" customHeight="1">
      <c r="A9" s="142" t="s">
        <v>92</v>
      </c>
      <c r="B9" s="140" t="s">
        <v>327</v>
      </c>
      <c r="C9" s="142" t="s">
        <v>359</v>
      </c>
      <c r="D9" s="141">
        <f aca="true" t="shared" si="4" ref="D9:D47">+SUM(E9,J9)</f>
        <v>1409202</v>
      </c>
      <c r="E9" s="141">
        <f aca="true" t="shared" si="5" ref="E9:E47">+SUM(F9:I9)</f>
        <v>1345613</v>
      </c>
      <c r="F9" s="141">
        <v>0</v>
      </c>
      <c r="G9" s="141">
        <v>1345613</v>
      </c>
      <c r="H9" s="141">
        <v>0</v>
      </c>
      <c r="I9" s="141">
        <v>0</v>
      </c>
      <c r="J9" s="141">
        <v>63589</v>
      </c>
      <c r="K9" s="141">
        <v>0</v>
      </c>
      <c r="L9" s="141">
        <f aca="true" t="shared" si="6" ref="L9:L47">+SUM(M9,R9,V9,W9,AC9)</f>
        <v>16353527</v>
      </c>
      <c r="M9" s="141">
        <f aca="true" t="shared" si="7" ref="M9:M47">+SUM(N9:Q9)</f>
        <v>11108821</v>
      </c>
      <c r="N9" s="141">
        <v>592839</v>
      </c>
      <c r="O9" s="141">
        <v>7177342</v>
      </c>
      <c r="P9" s="141">
        <v>3294290</v>
      </c>
      <c r="Q9" s="141">
        <v>44350</v>
      </c>
      <c r="R9" s="141">
        <f aca="true" t="shared" si="8" ref="R9:R47">+SUM(S9:U9)</f>
        <v>2686934</v>
      </c>
      <c r="S9" s="141">
        <v>388914</v>
      </c>
      <c r="T9" s="141">
        <v>1858177</v>
      </c>
      <c r="U9" s="141">
        <v>439843</v>
      </c>
      <c r="V9" s="141">
        <v>936379</v>
      </c>
      <c r="W9" s="141">
        <f aca="true" t="shared" si="9" ref="W9:W47">+SUM(X9:AA9)</f>
        <v>1619786</v>
      </c>
      <c r="X9" s="141">
        <v>867047</v>
      </c>
      <c r="Y9" s="141">
        <v>752739</v>
      </c>
      <c r="Z9" s="141">
        <v>0</v>
      </c>
      <c r="AA9" s="141">
        <v>0</v>
      </c>
      <c r="AB9" s="141">
        <v>0</v>
      </c>
      <c r="AC9" s="141">
        <v>1607</v>
      </c>
      <c r="AD9" s="141">
        <v>1360474</v>
      </c>
      <c r="AE9" s="141">
        <f aca="true" t="shared" si="10" ref="AE9:AE47">+SUM(D9,L9,AD9)</f>
        <v>19123203</v>
      </c>
      <c r="AF9" s="141">
        <f aca="true" t="shared" si="11" ref="AF9:AF47">+SUM(AG9,AL9)</f>
        <v>0</v>
      </c>
      <c r="AG9" s="141">
        <f aca="true" t="shared" si="12" ref="AG9:AG47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7">+SUM(AO9,AT9,AX9,AY9,BE9)</f>
        <v>947434</v>
      </c>
      <c r="AO9" s="141">
        <f aca="true" t="shared" si="14" ref="AO9:AO47">+SUM(AP9:AS9)</f>
        <v>818718</v>
      </c>
      <c r="AP9" s="141">
        <v>41372</v>
      </c>
      <c r="AQ9" s="141">
        <v>721669</v>
      </c>
      <c r="AR9" s="141">
        <v>55677</v>
      </c>
      <c r="AS9" s="141">
        <v>0</v>
      </c>
      <c r="AT9" s="141">
        <f aca="true" t="shared" si="15" ref="AT9:AT47">+SUM(AU9:AW9)</f>
        <v>128716</v>
      </c>
      <c r="AU9" s="141">
        <v>104923</v>
      </c>
      <c r="AV9" s="141">
        <v>23793</v>
      </c>
      <c r="AW9" s="141">
        <v>0</v>
      </c>
      <c r="AX9" s="141">
        <v>0</v>
      </c>
      <c r="AY9" s="141">
        <f aca="true" t="shared" si="16" ref="AY9:AY47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47">+SUM(BF9,AN9,AF9)</f>
        <v>947434</v>
      </c>
      <c r="BH9" s="141">
        <f aca="true" t="shared" si="18" ref="BH9:BH47">SUM(D9,AF9)</f>
        <v>1409202</v>
      </c>
      <c r="BI9" s="141">
        <f aca="true" t="shared" si="19" ref="BI9:BI47">SUM(E9,AG9)</f>
        <v>1345613</v>
      </c>
      <c r="BJ9" s="141">
        <f aca="true" t="shared" si="20" ref="BJ9:BJ47">SUM(F9,AH9)</f>
        <v>0</v>
      </c>
      <c r="BK9" s="141">
        <f aca="true" t="shared" si="21" ref="BK9:BK47">SUM(G9,AI9)</f>
        <v>1345613</v>
      </c>
      <c r="BL9" s="141">
        <f aca="true" t="shared" si="22" ref="BL9:BL47">SUM(H9,AJ9)</f>
        <v>0</v>
      </c>
      <c r="BM9" s="141">
        <f aca="true" t="shared" si="23" ref="BM9:BM47">SUM(I9,AK9)</f>
        <v>0</v>
      </c>
      <c r="BN9" s="141">
        <f aca="true" t="shared" si="24" ref="BN9:BN47">SUM(J9,AL9)</f>
        <v>63589</v>
      </c>
      <c r="BO9" s="141">
        <f aca="true" t="shared" si="25" ref="BO9:BO47">SUM(K9,AM9)</f>
        <v>0</v>
      </c>
      <c r="BP9" s="141">
        <f aca="true" t="shared" si="26" ref="BP9:BP47">SUM(L9,AN9)</f>
        <v>17300961</v>
      </c>
      <c r="BQ9" s="141">
        <f aca="true" t="shared" si="27" ref="BQ9:BQ47">SUM(M9,AO9)</f>
        <v>11927539</v>
      </c>
      <c r="BR9" s="141">
        <f aca="true" t="shared" si="28" ref="BR9:BR47">SUM(N9,AP9)</f>
        <v>634211</v>
      </c>
      <c r="BS9" s="141">
        <f aca="true" t="shared" si="29" ref="BS9:BS47">SUM(O9,AQ9)</f>
        <v>7899011</v>
      </c>
      <c r="BT9" s="141">
        <f aca="true" t="shared" si="30" ref="BT9:BT47">SUM(P9,AR9)</f>
        <v>3349967</v>
      </c>
      <c r="BU9" s="141">
        <f aca="true" t="shared" si="31" ref="BU9:BU47">SUM(Q9,AS9)</f>
        <v>44350</v>
      </c>
      <c r="BV9" s="141">
        <f aca="true" t="shared" si="32" ref="BV9:BV47">SUM(R9,AT9)</f>
        <v>2815650</v>
      </c>
      <c r="BW9" s="141">
        <f aca="true" t="shared" si="33" ref="BW9:BW47">SUM(S9,AU9)</f>
        <v>493837</v>
      </c>
      <c r="BX9" s="141">
        <f aca="true" t="shared" si="34" ref="BX9:BX47">SUM(T9,AV9)</f>
        <v>1881970</v>
      </c>
      <c r="BY9" s="141">
        <f aca="true" t="shared" si="35" ref="BY9:BY47">SUM(U9,AW9)</f>
        <v>439843</v>
      </c>
      <c r="BZ9" s="141">
        <f aca="true" t="shared" si="36" ref="BZ9:BZ47">SUM(V9,AX9)</f>
        <v>936379</v>
      </c>
      <c r="CA9" s="141">
        <f aca="true" t="shared" si="37" ref="CA9:CA47">SUM(W9,AY9)</f>
        <v>1619786</v>
      </c>
      <c r="CB9" s="141">
        <f aca="true" t="shared" si="38" ref="CB9:CB47">SUM(X9,AZ9)</f>
        <v>867047</v>
      </c>
      <c r="CC9" s="141">
        <f aca="true" t="shared" si="39" ref="CC9:CC47">SUM(Y9,BA9)</f>
        <v>752739</v>
      </c>
      <c r="CD9" s="141">
        <f aca="true" t="shared" si="40" ref="CD9:CD47">SUM(Z9,BB9)</f>
        <v>0</v>
      </c>
      <c r="CE9" s="141">
        <f aca="true" t="shared" si="41" ref="CE9:CE47">SUM(AA9,BC9)</f>
        <v>0</v>
      </c>
      <c r="CF9" s="141">
        <f aca="true" t="shared" si="42" ref="CF9:CF47">SUM(AB9,BD9)</f>
        <v>0</v>
      </c>
      <c r="CG9" s="141">
        <f aca="true" t="shared" si="43" ref="CG9:CG47">SUM(AC9,BE9)</f>
        <v>1607</v>
      </c>
      <c r="CH9" s="141">
        <f aca="true" t="shared" si="44" ref="CH9:CH47">SUM(AD9,BF9)</f>
        <v>1360474</v>
      </c>
      <c r="CI9" s="141">
        <f aca="true" t="shared" si="45" ref="CI9:CI47">SUM(AE9,BG9)</f>
        <v>20070637</v>
      </c>
    </row>
    <row r="10" spans="1:87" ht="12" customHeight="1">
      <c r="A10" s="142" t="s">
        <v>92</v>
      </c>
      <c r="B10" s="140" t="s">
        <v>328</v>
      </c>
      <c r="C10" s="142" t="s">
        <v>360</v>
      </c>
      <c r="D10" s="141">
        <f t="shared" si="4"/>
        <v>211796</v>
      </c>
      <c r="E10" s="141">
        <f t="shared" si="5"/>
        <v>211796</v>
      </c>
      <c r="F10" s="141">
        <v>0</v>
      </c>
      <c r="G10" s="141">
        <v>211796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6083679</v>
      </c>
      <c r="M10" s="141">
        <f t="shared" si="7"/>
        <v>2446098</v>
      </c>
      <c r="N10" s="141">
        <v>470404</v>
      </c>
      <c r="O10" s="141">
        <v>1368446</v>
      </c>
      <c r="P10" s="141">
        <v>590142</v>
      </c>
      <c r="Q10" s="141">
        <v>17106</v>
      </c>
      <c r="R10" s="141">
        <f t="shared" si="8"/>
        <v>991579</v>
      </c>
      <c r="S10" s="141">
        <v>100837</v>
      </c>
      <c r="T10" s="141">
        <v>798730</v>
      </c>
      <c r="U10" s="141">
        <v>92012</v>
      </c>
      <c r="V10" s="141">
        <v>2940</v>
      </c>
      <c r="W10" s="141">
        <f t="shared" si="9"/>
        <v>2640899</v>
      </c>
      <c r="X10" s="141">
        <v>875680</v>
      </c>
      <c r="Y10" s="141">
        <v>1406641</v>
      </c>
      <c r="Z10" s="141">
        <v>358578</v>
      </c>
      <c r="AA10" s="141">
        <v>0</v>
      </c>
      <c r="AB10" s="141">
        <v>0</v>
      </c>
      <c r="AC10" s="141">
        <v>2163</v>
      </c>
      <c r="AD10" s="141">
        <v>509574</v>
      </c>
      <c r="AE10" s="141">
        <f t="shared" si="10"/>
        <v>6805049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427314</v>
      </c>
      <c r="AO10" s="141">
        <f t="shared" si="14"/>
        <v>25658</v>
      </c>
      <c r="AP10" s="141">
        <v>25658</v>
      </c>
      <c r="AQ10" s="141">
        <v>0</v>
      </c>
      <c r="AR10" s="141">
        <v>0</v>
      </c>
      <c r="AS10" s="141">
        <v>0</v>
      </c>
      <c r="AT10" s="141">
        <f t="shared" si="15"/>
        <v>38563</v>
      </c>
      <c r="AU10" s="141">
        <v>166</v>
      </c>
      <c r="AV10" s="141">
        <v>38397</v>
      </c>
      <c r="AW10" s="141">
        <v>0</v>
      </c>
      <c r="AX10" s="141">
        <v>0</v>
      </c>
      <c r="AY10" s="141">
        <f t="shared" si="16"/>
        <v>363093</v>
      </c>
      <c r="AZ10" s="141">
        <v>142869</v>
      </c>
      <c r="BA10" s="141">
        <v>220224</v>
      </c>
      <c r="BB10" s="141">
        <v>0</v>
      </c>
      <c r="BC10" s="141">
        <v>0</v>
      </c>
      <c r="BD10" s="141">
        <v>0</v>
      </c>
      <c r="BE10" s="141">
        <v>0</v>
      </c>
      <c r="BF10" s="141">
        <v>57940</v>
      </c>
      <c r="BG10" s="141">
        <f t="shared" si="17"/>
        <v>485254</v>
      </c>
      <c r="BH10" s="141">
        <f t="shared" si="18"/>
        <v>211796</v>
      </c>
      <c r="BI10" s="141">
        <f t="shared" si="19"/>
        <v>211796</v>
      </c>
      <c r="BJ10" s="141">
        <f t="shared" si="20"/>
        <v>0</v>
      </c>
      <c r="BK10" s="141">
        <f t="shared" si="21"/>
        <v>211796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6510993</v>
      </c>
      <c r="BQ10" s="141">
        <f t="shared" si="27"/>
        <v>2471756</v>
      </c>
      <c r="BR10" s="141">
        <f t="shared" si="28"/>
        <v>496062</v>
      </c>
      <c r="BS10" s="141">
        <f t="shared" si="29"/>
        <v>1368446</v>
      </c>
      <c r="BT10" s="141">
        <f t="shared" si="30"/>
        <v>590142</v>
      </c>
      <c r="BU10" s="141">
        <f t="shared" si="31"/>
        <v>17106</v>
      </c>
      <c r="BV10" s="141">
        <f t="shared" si="32"/>
        <v>1030142</v>
      </c>
      <c r="BW10" s="141">
        <f t="shared" si="33"/>
        <v>101003</v>
      </c>
      <c r="BX10" s="141">
        <f t="shared" si="34"/>
        <v>837127</v>
      </c>
      <c r="BY10" s="141">
        <f t="shared" si="35"/>
        <v>92012</v>
      </c>
      <c r="BZ10" s="141">
        <f t="shared" si="36"/>
        <v>2940</v>
      </c>
      <c r="CA10" s="141">
        <f t="shared" si="37"/>
        <v>3003992</v>
      </c>
      <c r="CB10" s="141">
        <f t="shared" si="38"/>
        <v>1018549</v>
      </c>
      <c r="CC10" s="141">
        <f t="shared" si="39"/>
        <v>1626865</v>
      </c>
      <c r="CD10" s="141">
        <f t="shared" si="40"/>
        <v>358578</v>
      </c>
      <c r="CE10" s="141">
        <f t="shared" si="41"/>
        <v>0</v>
      </c>
      <c r="CF10" s="141">
        <f t="shared" si="42"/>
        <v>0</v>
      </c>
      <c r="CG10" s="141">
        <f t="shared" si="43"/>
        <v>2163</v>
      </c>
      <c r="CH10" s="141">
        <f t="shared" si="44"/>
        <v>567514</v>
      </c>
      <c r="CI10" s="141">
        <f t="shared" si="45"/>
        <v>7290303</v>
      </c>
    </row>
    <row r="11" spans="1:87" ht="12" customHeight="1">
      <c r="A11" s="142" t="s">
        <v>92</v>
      </c>
      <c r="B11" s="140" t="s">
        <v>329</v>
      </c>
      <c r="C11" s="142" t="s">
        <v>361</v>
      </c>
      <c r="D11" s="141">
        <f t="shared" si="4"/>
        <v>110528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110528</v>
      </c>
      <c r="K11" s="141">
        <v>0</v>
      </c>
      <c r="L11" s="141">
        <f t="shared" si="6"/>
        <v>3264114</v>
      </c>
      <c r="M11" s="141">
        <f t="shared" si="7"/>
        <v>1544388</v>
      </c>
      <c r="N11" s="141">
        <v>178203</v>
      </c>
      <c r="O11" s="141">
        <v>1002647</v>
      </c>
      <c r="P11" s="141">
        <v>346695</v>
      </c>
      <c r="Q11" s="141">
        <v>16843</v>
      </c>
      <c r="R11" s="141">
        <f t="shared" si="8"/>
        <v>759459</v>
      </c>
      <c r="S11" s="141">
        <v>125102</v>
      </c>
      <c r="T11" s="141">
        <v>598922</v>
      </c>
      <c r="U11" s="141">
        <v>35435</v>
      </c>
      <c r="V11" s="141">
        <v>0</v>
      </c>
      <c r="W11" s="141">
        <f t="shared" si="9"/>
        <v>960267</v>
      </c>
      <c r="X11" s="141">
        <v>8754</v>
      </c>
      <c r="Y11" s="141">
        <v>881787</v>
      </c>
      <c r="Z11" s="141">
        <v>69726</v>
      </c>
      <c r="AA11" s="141">
        <v>0</v>
      </c>
      <c r="AB11" s="141">
        <v>0</v>
      </c>
      <c r="AC11" s="141">
        <v>0</v>
      </c>
      <c r="AD11" s="141">
        <v>146723</v>
      </c>
      <c r="AE11" s="141">
        <f t="shared" si="10"/>
        <v>3521365</v>
      </c>
      <c r="AF11" s="141">
        <f t="shared" si="11"/>
        <v>18904</v>
      </c>
      <c r="AG11" s="141">
        <f t="shared" si="12"/>
        <v>18904</v>
      </c>
      <c r="AH11" s="141">
        <v>0</v>
      </c>
      <c r="AI11" s="141">
        <v>18904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158913</v>
      </c>
      <c r="AO11" s="141">
        <f t="shared" si="14"/>
        <v>7997</v>
      </c>
      <c r="AP11" s="141">
        <v>7997</v>
      </c>
      <c r="AQ11" s="141">
        <v>0</v>
      </c>
      <c r="AR11" s="141">
        <v>0</v>
      </c>
      <c r="AS11" s="141">
        <v>0</v>
      </c>
      <c r="AT11" s="141">
        <f t="shared" si="15"/>
        <v>35154</v>
      </c>
      <c r="AU11" s="141">
        <v>725</v>
      </c>
      <c r="AV11" s="141">
        <v>34429</v>
      </c>
      <c r="AW11" s="141">
        <v>0</v>
      </c>
      <c r="AX11" s="141">
        <v>0</v>
      </c>
      <c r="AY11" s="141">
        <f t="shared" si="16"/>
        <v>115762</v>
      </c>
      <c r="AZ11" s="141">
        <v>69071</v>
      </c>
      <c r="BA11" s="141">
        <v>46691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177817</v>
      </c>
      <c r="BH11" s="141">
        <f t="shared" si="18"/>
        <v>129432</v>
      </c>
      <c r="BI11" s="141">
        <f t="shared" si="19"/>
        <v>18904</v>
      </c>
      <c r="BJ11" s="141">
        <f t="shared" si="20"/>
        <v>0</v>
      </c>
      <c r="BK11" s="141">
        <f t="shared" si="21"/>
        <v>18904</v>
      </c>
      <c r="BL11" s="141">
        <f t="shared" si="22"/>
        <v>0</v>
      </c>
      <c r="BM11" s="141">
        <f t="shared" si="23"/>
        <v>0</v>
      </c>
      <c r="BN11" s="141">
        <f t="shared" si="24"/>
        <v>110528</v>
      </c>
      <c r="BO11" s="141">
        <f t="shared" si="25"/>
        <v>0</v>
      </c>
      <c r="BP11" s="141">
        <f t="shared" si="26"/>
        <v>3423027</v>
      </c>
      <c r="BQ11" s="141">
        <f t="shared" si="27"/>
        <v>1552385</v>
      </c>
      <c r="BR11" s="141">
        <f t="shared" si="28"/>
        <v>186200</v>
      </c>
      <c r="BS11" s="141">
        <f t="shared" si="29"/>
        <v>1002647</v>
      </c>
      <c r="BT11" s="141">
        <f t="shared" si="30"/>
        <v>346695</v>
      </c>
      <c r="BU11" s="141">
        <f t="shared" si="31"/>
        <v>16843</v>
      </c>
      <c r="BV11" s="141">
        <f t="shared" si="32"/>
        <v>794613</v>
      </c>
      <c r="BW11" s="141">
        <f t="shared" si="33"/>
        <v>125827</v>
      </c>
      <c r="BX11" s="141">
        <f t="shared" si="34"/>
        <v>633351</v>
      </c>
      <c r="BY11" s="141">
        <f t="shared" si="35"/>
        <v>35435</v>
      </c>
      <c r="BZ11" s="141">
        <f t="shared" si="36"/>
        <v>0</v>
      </c>
      <c r="CA11" s="141">
        <f t="shared" si="37"/>
        <v>1076029</v>
      </c>
      <c r="CB11" s="141">
        <f t="shared" si="38"/>
        <v>77825</v>
      </c>
      <c r="CC11" s="141">
        <f t="shared" si="39"/>
        <v>928478</v>
      </c>
      <c r="CD11" s="141">
        <f t="shared" si="40"/>
        <v>69726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146723</v>
      </c>
      <c r="CI11" s="141">
        <f t="shared" si="45"/>
        <v>3699182</v>
      </c>
    </row>
    <row r="12" spans="1:87" ht="12" customHeight="1">
      <c r="A12" s="142" t="s">
        <v>92</v>
      </c>
      <c r="B12" s="140" t="s">
        <v>330</v>
      </c>
      <c r="C12" s="142" t="s">
        <v>362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3524486</v>
      </c>
      <c r="M12" s="141">
        <f t="shared" si="7"/>
        <v>1647965</v>
      </c>
      <c r="N12" s="141">
        <v>228760</v>
      </c>
      <c r="O12" s="141">
        <v>753829</v>
      </c>
      <c r="P12" s="141">
        <v>665376</v>
      </c>
      <c r="Q12" s="141">
        <v>0</v>
      </c>
      <c r="R12" s="141">
        <f t="shared" si="8"/>
        <v>624729</v>
      </c>
      <c r="S12" s="141">
        <v>38843</v>
      </c>
      <c r="T12" s="141">
        <v>553814</v>
      </c>
      <c r="U12" s="141">
        <v>32072</v>
      </c>
      <c r="V12" s="141">
        <v>20144</v>
      </c>
      <c r="W12" s="141">
        <f t="shared" si="9"/>
        <v>1231648</v>
      </c>
      <c r="X12" s="141">
        <v>373903</v>
      </c>
      <c r="Y12" s="141">
        <v>653153</v>
      </c>
      <c r="Z12" s="141">
        <v>204592</v>
      </c>
      <c r="AA12" s="141">
        <v>0</v>
      </c>
      <c r="AB12" s="141">
        <v>0</v>
      </c>
      <c r="AC12" s="141">
        <v>0</v>
      </c>
      <c r="AD12" s="141">
        <v>0</v>
      </c>
      <c r="AE12" s="141">
        <f t="shared" si="10"/>
        <v>3524486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106932</v>
      </c>
      <c r="AO12" s="141">
        <f t="shared" si="14"/>
        <v>49615</v>
      </c>
      <c r="AP12" s="141">
        <v>10919</v>
      </c>
      <c r="AQ12" s="141">
        <v>0</v>
      </c>
      <c r="AR12" s="141">
        <v>38696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24471</v>
      </c>
      <c r="AY12" s="141">
        <f t="shared" si="16"/>
        <v>32846</v>
      </c>
      <c r="AZ12" s="141">
        <v>29923</v>
      </c>
      <c r="BA12" s="141">
        <v>2923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106932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3631418</v>
      </c>
      <c r="BQ12" s="141">
        <f t="shared" si="27"/>
        <v>1697580</v>
      </c>
      <c r="BR12" s="141">
        <f t="shared" si="28"/>
        <v>239679</v>
      </c>
      <c r="BS12" s="141">
        <f t="shared" si="29"/>
        <v>753829</v>
      </c>
      <c r="BT12" s="141">
        <f t="shared" si="30"/>
        <v>704072</v>
      </c>
      <c r="BU12" s="141">
        <f t="shared" si="31"/>
        <v>0</v>
      </c>
      <c r="BV12" s="141">
        <f t="shared" si="32"/>
        <v>624729</v>
      </c>
      <c r="BW12" s="141">
        <f t="shared" si="33"/>
        <v>38843</v>
      </c>
      <c r="BX12" s="141">
        <f t="shared" si="34"/>
        <v>553814</v>
      </c>
      <c r="BY12" s="141">
        <f t="shared" si="35"/>
        <v>32072</v>
      </c>
      <c r="BZ12" s="141">
        <f t="shared" si="36"/>
        <v>44615</v>
      </c>
      <c r="CA12" s="141">
        <f t="shared" si="37"/>
        <v>1264494</v>
      </c>
      <c r="CB12" s="141">
        <f t="shared" si="38"/>
        <v>403826</v>
      </c>
      <c r="CC12" s="141">
        <f t="shared" si="39"/>
        <v>656076</v>
      </c>
      <c r="CD12" s="141">
        <f t="shared" si="40"/>
        <v>204592</v>
      </c>
      <c r="CE12" s="141">
        <f t="shared" si="41"/>
        <v>0</v>
      </c>
      <c r="CF12" s="141">
        <f t="shared" si="42"/>
        <v>0</v>
      </c>
      <c r="CG12" s="141">
        <f t="shared" si="43"/>
        <v>0</v>
      </c>
      <c r="CH12" s="141">
        <f t="shared" si="44"/>
        <v>0</v>
      </c>
      <c r="CI12" s="141">
        <f t="shared" si="45"/>
        <v>3631418</v>
      </c>
    </row>
    <row r="13" spans="1:87" ht="12" customHeight="1">
      <c r="A13" s="142" t="s">
        <v>92</v>
      </c>
      <c r="B13" s="140" t="s">
        <v>331</v>
      </c>
      <c r="C13" s="142" t="s">
        <v>363</v>
      </c>
      <c r="D13" s="141">
        <f t="shared" si="4"/>
        <v>576358</v>
      </c>
      <c r="E13" s="141">
        <f t="shared" si="5"/>
        <v>557674</v>
      </c>
      <c r="F13" s="141">
        <v>0</v>
      </c>
      <c r="G13" s="141">
        <v>427963</v>
      </c>
      <c r="H13" s="141">
        <v>129711</v>
      </c>
      <c r="I13" s="141">
        <v>0</v>
      </c>
      <c r="J13" s="141">
        <v>18684</v>
      </c>
      <c r="K13" s="141">
        <v>0</v>
      </c>
      <c r="L13" s="141">
        <f t="shared" si="6"/>
        <v>5685996</v>
      </c>
      <c r="M13" s="141">
        <f t="shared" si="7"/>
        <v>2195099</v>
      </c>
      <c r="N13" s="141">
        <v>0</v>
      </c>
      <c r="O13" s="141">
        <v>1231530</v>
      </c>
      <c r="P13" s="141">
        <v>919753</v>
      </c>
      <c r="Q13" s="141">
        <v>43816</v>
      </c>
      <c r="R13" s="141">
        <f t="shared" si="8"/>
        <v>901040</v>
      </c>
      <c r="S13" s="141">
        <v>264142</v>
      </c>
      <c r="T13" s="141">
        <v>586742</v>
      </c>
      <c r="U13" s="141">
        <v>50156</v>
      </c>
      <c r="V13" s="141">
        <v>16034</v>
      </c>
      <c r="W13" s="141">
        <f t="shared" si="9"/>
        <v>2573823</v>
      </c>
      <c r="X13" s="141">
        <v>977876</v>
      </c>
      <c r="Y13" s="141">
        <v>1526910</v>
      </c>
      <c r="Z13" s="141">
        <v>67370</v>
      </c>
      <c r="AA13" s="141">
        <v>1667</v>
      </c>
      <c r="AB13" s="141">
        <v>0</v>
      </c>
      <c r="AC13" s="141">
        <v>0</v>
      </c>
      <c r="AD13" s="141">
        <v>38096</v>
      </c>
      <c r="AE13" s="141">
        <f t="shared" si="10"/>
        <v>6300450</v>
      </c>
      <c r="AF13" s="141">
        <f t="shared" si="11"/>
        <v>14595</v>
      </c>
      <c r="AG13" s="141">
        <f t="shared" si="12"/>
        <v>14595</v>
      </c>
      <c r="AH13" s="141">
        <v>0</v>
      </c>
      <c r="AI13" s="141">
        <v>14595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140238</v>
      </c>
      <c r="AO13" s="141">
        <f t="shared" si="14"/>
        <v>59873</v>
      </c>
      <c r="AP13" s="141">
        <v>0</v>
      </c>
      <c r="AQ13" s="141">
        <v>4405</v>
      </c>
      <c r="AR13" s="141">
        <v>55468</v>
      </c>
      <c r="AS13" s="141">
        <v>0</v>
      </c>
      <c r="AT13" s="141">
        <f t="shared" si="15"/>
        <v>63820</v>
      </c>
      <c r="AU13" s="141">
        <v>42226</v>
      </c>
      <c r="AV13" s="141">
        <v>21594</v>
      </c>
      <c r="AW13" s="141">
        <v>0</v>
      </c>
      <c r="AX13" s="141">
        <v>0</v>
      </c>
      <c r="AY13" s="141">
        <f t="shared" si="16"/>
        <v>16545</v>
      </c>
      <c r="AZ13" s="141">
        <v>840</v>
      </c>
      <c r="BA13" s="141">
        <v>15705</v>
      </c>
      <c r="BB13" s="141">
        <v>0</v>
      </c>
      <c r="BC13" s="141">
        <v>0</v>
      </c>
      <c r="BD13" s="141">
        <v>0</v>
      </c>
      <c r="BE13" s="141">
        <v>0</v>
      </c>
      <c r="BF13" s="141">
        <v>11016</v>
      </c>
      <c r="BG13" s="141">
        <f t="shared" si="17"/>
        <v>165849</v>
      </c>
      <c r="BH13" s="141">
        <f t="shared" si="18"/>
        <v>590953</v>
      </c>
      <c r="BI13" s="141">
        <f t="shared" si="19"/>
        <v>572269</v>
      </c>
      <c r="BJ13" s="141">
        <f t="shared" si="20"/>
        <v>0</v>
      </c>
      <c r="BK13" s="141">
        <f t="shared" si="21"/>
        <v>442558</v>
      </c>
      <c r="BL13" s="141">
        <f t="shared" si="22"/>
        <v>129711</v>
      </c>
      <c r="BM13" s="141">
        <f t="shared" si="23"/>
        <v>0</v>
      </c>
      <c r="BN13" s="141">
        <f t="shared" si="24"/>
        <v>18684</v>
      </c>
      <c r="BO13" s="141">
        <f t="shared" si="25"/>
        <v>0</v>
      </c>
      <c r="BP13" s="141">
        <f t="shared" si="26"/>
        <v>5826234</v>
      </c>
      <c r="BQ13" s="141">
        <f t="shared" si="27"/>
        <v>2254972</v>
      </c>
      <c r="BR13" s="141">
        <f t="shared" si="28"/>
        <v>0</v>
      </c>
      <c r="BS13" s="141">
        <f t="shared" si="29"/>
        <v>1235935</v>
      </c>
      <c r="BT13" s="141">
        <f t="shared" si="30"/>
        <v>975221</v>
      </c>
      <c r="BU13" s="141">
        <f t="shared" si="31"/>
        <v>43816</v>
      </c>
      <c r="BV13" s="141">
        <f t="shared" si="32"/>
        <v>964860</v>
      </c>
      <c r="BW13" s="141">
        <f t="shared" si="33"/>
        <v>306368</v>
      </c>
      <c r="BX13" s="141">
        <f t="shared" si="34"/>
        <v>608336</v>
      </c>
      <c r="BY13" s="141">
        <f t="shared" si="35"/>
        <v>50156</v>
      </c>
      <c r="BZ13" s="141">
        <f t="shared" si="36"/>
        <v>16034</v>
      </c>
      <c r="CA13" s="141">
        <f t="shared" si="37"/>
        <v>2590368</v>
      </c>
      <c r="CB13" s="141">
        <f t="shared" si="38"/>
        <v>978716</v>
      </c>
      <c r="CC13" s="141">
        <f t="shared" si="39"/>
        <v>1542615</v>
      </c>
      <c r="CD13" s="141">
        <f t="shared" si="40"/>
        <v>67370</v>
      </c>
      <c r="CE13" s="141">
        <f t="shared" si="41"/>
        <v>1667</v>
      </c>
      <c r="CF13" s="141">
        <f t="shared" si="42"/>
        <v>0</v>
      </c>
      <c r="CG13" s="141">
        <f t="shared" si="43"/>
        <v>0</v>
      </c>
      <c r="CH13" s="141">
        <f t="shared" si="44"/>
        <v>49112</v>
      </c>
      <c r="CI13" s="141">
        <f t="shared" si="45"/>
        <v>6466299</v>
      </c>
    </row>
    <row r="14" spans="1:87" ht="12" customHeight="1">
      <c r="A14" s="142" t="s">
        <v>92</v>
      </c>
      <c r="B14" s="140" t="s">
        <v>332</v>
      </c>
      <c r="C14" s="142" t="s">
        <v>364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2342852</v>
      </c>
      <c r="M14" s="141">
        <f t="shared" si="7"/>
        <v>678400</v>
      </c>
      <c r="N14" s="141">
        <v>161818</v>
      </c>
      <c r="O14" s="141">
        <v>179776</v>
      </c>
      <c r="P14" s="141">
        <v>320150</v>
      </c>
      <c r="Q14" s="141">
        <v>16656</v>
      </c>
      <c r="R14" s="141">
        <f t="shared" si="8"/>
        <v>465426</v>
      </c>
      <c r="S14" s="141">
        <v>21834</v>
      </c>
      <c r="T14" s="141">
        <v>434613</v>
      </c>
      <c r="U14" s="141">
        <v>8979</v>
      </c>
      <c r="V14" s="141">
        <v>1869</v>
      </c>
      <c r="W14" s="141">
        <f t="shared" si="9"/>
        <v>1184725</v>
      </c>
      <c r="X14" s="141">
        <v>607801</v>
      </c>
      <c r="Y14" s="141">
        <v>401072</v>
      </c>
      <c r="Z14" s="141">
        <v>175852</v>
      </c>
      <c r="AA14" s="141">
        <v>0</v>
      </c>
      <c r="AB14" s="141">
        <v>0</v>
      </c>
      <c r="AC14" s="141">
        <v>12432</v>
      </c>
      <c r="AD14" s="141">
        <v>82139</v>
      </c>
      <c r="AE14" s="141">
        <f t="shared" si="10"/>
        <v>2424991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599588</v>
      </c>
      <c r="AO14" s="141">
        <f t="shared" si="14"/>
        <v>16933</v>
      </c>
      <c r="AP14" s="141">
        <v>8364</v>
      </c>
      <c r="AQ14" s="141">
        <v>0</v>
      </c>
      <c r="AR14" s="141">
        <v>8569</v>
      </c>
      <c r="AS14" s="141">
        <v>0</v>
      </c>
      <c r="AT14" s="141">
        <f t="shared" si="15"/>
        <v>195587</v>
      </c>
      <c r="AU14" s="141">
        <v>0</v>
      </c>
      <c r="AV14" s="141">
        <v>195587</v>
      </c>
      <c r="AW14" s="141">
        <v>0</v>
      </c>
      <c r="AX14" s="141">
        <v>0</v>
      </c>
      <c r="AY14" s="141">
        <f t="shared" si="16"/>
        <v>387068</v>
      </c>
      <c r="AZ14" s="141">
        <v>369645</v>
      </c>
      <c r="BA14" s="141">
        <v>17423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f t="shared" si="17"/>
        <v>599588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2942440</v>
      </c>
      <c r="BQ14" s="141">
        <f t="shared" si="27"/>
        <v>695333</v>
      </c>
      <c r="BR14" s="141">
        <f t="shared" si="28"/>
        <v>170182</v>
      </c>
      <c r="BS14" s="141">
        <f t="shared" si="29"/>
        <v>179776</v>
      </c>
      <c r="BT14" s="141">
        <f t="shared" si="30"/>
        <v>328719</v>
      </c>
      <c r="BU14" s="141">
        <f t="shared" si="31"/>
        <v>16656</v>
      </c>
      <c r="BV14" s="141">
        <f t="shared" si="32"/>
        <v>661013</v>
      </c>
      <c r="BW14" s="141">
        <f t="shared" si="33"/>
        <v>21834</v>
      </c>
      <c r="BX14" s="141">
        <f t="shared" si="34"/>
        <v>630200</v>
      </c>
      <c r="BY14" s="141">
        <f t="shared" si="35"/>
        <v>8979</v>
      </c>
      <c r="BZ14" s="141">
        <f t="shared" si="36"/>
        <v>1869</v>
      </c>
      <c r="CA14" s="141">
        <f t="shared" si="37"/>
        <v>1571793</v>
      </c>
      <c r="CB14" s="141">
        <f t="shared" si="38"/>
        <v>977446</v>
      </c>
      <c r="CC14" s="141">
        <f t="shared" si="39"/>
        <v>418495</v>
      </c>
      <c r="CD14" s="141">
        <f t="shared" si="40"/>
        <v>175852</v>
      </c>
      <c r="CE14" s="141">
        <f t="shared" si="41"/>
        <v>0</v>
      </c>
      <c r="CF14" s="141">
        <f t="shared" si="42"/>
        <v>0</v>
      </c>
      <c r="CG14" s="141">
        <f t="shared" si="43"/>
        <v>12432</v>
      </c>
      <c r="CH14" s="141">
        <f t="shared" si="44"/>
        <v>82139</v>
      </c>
      <c r="CI14" s="141">
        <f t="shared" si="45"/>
        <v>3024579</v>
      </c>
    </row>
    <row r="15" spans="1:87" ht="12" customHeight="1">
      <c r="A15" s="142" t="s">
        <v>92</v>
      </c>
      <c r="B15" s="140" t="s">
        <v>333</v>
      </c>
      <c r="C15" s="142" t="s">
        <v>365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2874180</v>
      </c>
      <c r="M15" s="141">
        <f t="shared" si="7"/>
        <v>1458642</v>
      </c>
      <c r="N15" s="141">
        <v>243107</v>
      </c>
      <c r="O15" s="141">
        <v>1026452</v>
      </c>
      <c r="P15" s="141">
        <v>162071</v>
      </c>
      <c r="Q15" s="141">
        <v>27012</v>
      </c>
      <c r="R15" s="141">
        <f t="shared" si="8"/>
        <v>547031</v>
      </c>
      <c r="S15" s="141">
        <v>90063</v>
      </c>
      <c r="T15" s="141">
        <v>385402</v>
      </c>
      <c r="U15" s="141">
        <v>71566</v>
      </c>
      <c r="V15" s="141">
        <v>25766</v>
      </c>
      <c r="W15" s="141">
        <f t="shared" si="9"/>
        <v>842741</v>
      </c>
      <c r="X15" s="141">
        <v>237388</v>
      </c>
      <c r="Y15" s="141">
        <v>486538</v>
      </c>
      <c r="Z15" s="141">
        <v>118815</v>
      </c>
      <c r="AA15" s="141">
        <v>0</v>
      </c>
      <c r="AB15" s="141">
        <v>0</v>
      </c>
      <c r="AC15" s="141">
        <v>0</v>
      </c>
      <c r="AD15" s="141">
        <v>4179</v>
      </c>
      <c r="AE15" s="141">
        <f t="shared" si="10"/>
        <v>2878359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241835</v>
      </c>
      <c r="AO15" s="141">
        <f t="shared" si="14"/>
        <v>18008</v>
      </c>
      <c r="AP15" s="141">
        <v>18008</v>
      </c>
      <c r="AQ15" s="141">
        <v>0</v>
      </c>
      <c r="AR15" s="141">
        <v>0</v>
      </c>
      <c r="AS15" s="141">
        <v>0</v>
      </c>
      <c r="AT15" s="141">
        <f t="shared" si="15"/>
        <v>83145</v>
      </c>
      <c r="AU15" s="141">
        <v>4258</v>
      </c>
      <c r="AV15" s="141">
        <v>69252</v>
      </c>
      <c r="AW15" s="141">
        <v>9635</v>
      </c>
      <c r="AX15" s="141">
        <v>0</v>
      </c>
      <c r="AY15" s="141">
        <f t="shared" si="16"/>
        <v>140682</v>
      </c>
      <c r="AZ15" s="141">
        <v>140682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f t="shared" si="17"/>
        <v>241835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3116015</v>
      </c>
      <c r="BQ15" s="141">
        <f t="shared" si="27"/>
        <v>1476650</v>
      </c>
      <c r="BR15" s="141">
        <f t="shared" si="28"/>
        <v>261115</v>
      </c>
      <c r="BS15" s="141">
        <f t="shared" si="29"/>
        <v>1026452</v>
      </c>
      <c r="BT15" s="141">
        <f t="shared" si="30"/>
        <v>162071</v>
      </c>
      <c r="BU15" s="141">
        <f t="shared" si="31"/>
        <v>27012</v>
      </c>
      <c r="BV15" s="141">
        <f t="shared" si="32"/>
        <v>630176</v>
      </c>
      <c r="BW15" s="141">
        <f t="shared" si="33"/>
        <v>94321</v>
      </c>
      <c r="BX15" s="141">
        <f t="shared" si="34"/>
        <v>454654</v>
      </c>
      <c r="BY15" s="141">
        <f t="shared" si="35"/>
        <v>81201</v>
      </c>
      <c r="BZ15" s="141">
        <f t="shared" si="36"/>
        <v>25766</v>
      </c>
      <c r="CA15" s="141">
        <f t="shared" si="37"/>
        <v>983423</v>
      </c>
      <c r="CB15" s="141">
        <f t="shared" si="38"/>
        <v>378070</v>
      </c>
      <c r="CC15" s="141">
        <f t="shared" si="39"/>
        <v>486538</v>
      </c>
      <c r="CD15" s="141">
        <f t="shared" si="40"/>
        <v>118815</v>
      </c>
      <c r="CE15" s="141">
        <f t="shared" si="41"/>
        <v>0</v>
      </c>
      <c r="CF15" s="141">
        <f t="shared" si="42"/>
        <v>0</v>
      </c>
      <c r="CG15" s="141">
        <f t="shared" si="43"/>
        <v>0</v>
      </c>
      <c r="CH15" s="141">
        <f t="shared" si="44"/>
        <v>4179</v>
      </c>
      <c r="CI15" s="141">
        <f t="shared" si="45"/>
        <v>3120194</v>
      </c>
    </row>
    <row r="16" spans="1:87" ht="12" customHeight="1">
      <c r="A16" s="142" t="s">
        <v>92</v>
      </c>
      <c r="B16" s="140" t="s">
        <v>334</v>
      </c>
      <c r="C16" s="142" t="s">
        <v>366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875078</v>
      </c>
      <c r="M16" s="141">
        <f t="shared" si="7"/>
        <v>598725</v>
      </c>
      <c r="N16" s="141">
        <v>73819</v>
      </c>
      <c r="O16" s="141">
        <v>311187</v>
      </c>
      <c r="P16" s="141">
        <v>211177</v>
      </c>
      <c r="Q16" s="141">
        <v>2542</v>
      </c>
      <c r="R16" s="141">
        <f t="shared" si="8"/>
        <v>185921</v>
      </c>
      <c r="S16" s="141">
        <v>16793</v>
      </c>
      <c r="T16" s="141">
        <v>167785</v>
      </c>
      <c r="U16" s="141">
        <v>1343</v>
      </c>
      <c r="V16" s="141">
        <v>38386</v>
      </c>
      <c r="W16" s="141">
        <f t="shared" si="9"/>
        <v>52046</v>
      </c>
      <c r="X16" s="141">
        <v>0</v>
      </c>
      <c r="Y16" s="141">
        <v>43176</v>
      </c>
      <c r="Z16" s="141">
        <v>8870</v>
      </c>
      <c r="AA16" s="141">
        <v>0</v>
      </c>
      <c r="AB16" s="141">
        <v>0</v>
      </c>
      <c r="AC16" s="141">
        <v>0</v>
      </c>
      <c r="AD16" s="141">
        <v>13042</v>
      </c>
      <c r="AE16" s="141">
        <f t="shared" si="10"/>
        <v>888120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45395</v>
      </c>
      <c r="AO16" s="141">
        <f t="shared" si="14"/>
        <v>15048</v>
      </c>
      <c r="AP16" s="141">
        <v>0</v>
      </c>
      <c r="AQ16" s="141">
        <v>8819</v>
      </c>
      <c r="AR16" s="141">
        <v>6229</v>
      </c>
      <c r="AS16" s="141">
        <v>0</v>
      </c>
      <c r="AT16" s="141">
        <f t="shared" si="15"/>
        <v>28671</v>
      </c>
      <c r="AU16" s="141">
        <v>1679</v>
      </c>
      <c r="AV16" s="141">
        <v>26992</v>
      </c>
      <c r="AW16" s="141">
        <v>0</v>
      </c>
      <c r="AX16" s="141">
        <v>0</v>
      </c>
      <c r="AY16" s="141">
        <f t="shared" si="16"/>
        <v>1676</v>
      </c>
      <c r="AZ16" s="141">
        <v>0</v>
      </c>
      <c r="BA16" s="141">
        <v>1676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45395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920473</v>
      </c>
      <c r="BQ16" s="141">
        <f t="shared" si="27"/>
        <v>613773</v>
      </c>
      <c r="BR16" s="141">
        <f t="shared" si="28"/>
        <v>73819</v>
      </c>
      <c r="BS16" s="141">
        <f t="shared" si="29"/>
        <v>320006</v>
      </c>
      <c r="BT16" s="141">
        <f t="shared" si="30"/>
        <v>217406</v>
      </c>
      <c r="BU16" s="141">
        <f t="shared" si="31"/>
        <v>2542</v>
      </c>
      <c r="BV16" s="141">
        <f t="shared" si="32"/>
        <v>214592</v>
      </c>
      <c r="BW16" s="141">
        <f t="shared" si="33"/>
        <v>18472</v>
      </c>
      <c r="BX16" s="141">
        <f t="shared" si="34"/>
        <v>194777</v>
      </c>
      <c r="BY16" s="141">
        <f t="shared" si="35"/>
        <v>1343</v>
      </c>
      <c r="BZ16" s="141">
        <f t="shared" si="36"/>
        <v>38386</v>
      </c>
      <c r="CA16" s="141">
        <f t="shared" si="37"/>
        <v>53722</v>
      </c>
      <c r="CB16" s="141">
        <f t="shared" si="38"/>
        <v>0</v>
      </c>
      <c r="CC16" s="141">
        <f t="shared" si="39"/>
        <v>44852</v>
      </c>
      <c r="CD16" s="141">
        <f t="shared" si="40"/>
        <v>8870</v>
      </c>
      <c r="CE16" s="141">
        <f t="shared" si="41"/>
        <v>0</v>
      </c>
      <c r="CF16" s="141">
        <f t="shared" si="42"/>
        <v>0</v>
      </c>
      <c r="CG16" s="141">
        <f t="shared" si="43"/>
        <v>0</v>
      </c>
      <c r="CH16" s="141">
        <f t="shared" si="44"/>
        <v>13042</v>
      </c>
      <c r="CI16" s="141">
        <f t="shared" si="45"/>
        <v>933515</v>
      </c>
    </row>
    <row r="17" spans="1:87" ht="12" customHeight="1">
      <c r="A17" s="142" t="s">
        <v>92</v>
      </c>
      <c r="B17" s="140" t="s">
        <v>335</v>
      </c>
      <c r="C17" s="142" t="s">
        <v>367</v>
      </c>
      <c r="D17" s="141">
        <f t="shared" si="4"/>
        <v>7827455</v>
      </c>
      <c r="E17" s="141">
        <f t="shared" si="5"/>
        <v>7816089</v>
      </c>
      <c r="F17" s="141">
        <v>0</v>
      </c>
      <c r="G17" s="141">
        <v>7755578</v>
      </c>
      <c r="H17" s="141">
        <v>60511</v>
      </c>
      <c r="I17" s="141">
        <v>0</v>
      </c>
      <c r="J17" s="141">
        <v>11366</v>
      </c>
      <c r="K17" s="141">
        <v>0</v>
      </c>
      <c r="L17" s="141">
        <f t="shared" si="6"/>
        <v>6995840</v>
      </c>
      <c r="M17" s="141">
        <f t="shared" si="7"/>
        <v>3654636</v>
      </c>
      <c r="N17" s="141">
        <v>1298396</v>
      </c>
      <c r="O17" s="141">
        <v>1764206</v>
      </c>
      <c r="P17" s="141">
        <v>544289</v>
      </c>
      <c r="Q17" s="141">
        <v>47745</v>
      </c>
      <c r="R17" s="141">
        <f t="shared" si="8"/>
        <v>2618679</v>
      </c>
      <c r="S17" s="141">
        <v>183510</v>
      </c>
      <c r="T17" s="141">
        <v>2339383</v>
      </c>
      <c r="U17" s="141">
        <v>95786</v>
      </c>
      <c r="V17" s="141">
        <v>97177</v>
      </c>
      <c r="W17" s="141">
        <f t="shared" si="9"/>
        <v>622627</v>
      </c>
      <c r="X17" s="141">
        <v>589773</v>
      </c>
      <c r="Y17" s="141">
        <v>32854</v>
      </c>
      <c r="Z17" s="141">
        <v>0</v>
      </c>
      <c r="AA17" s="141">
        <v>0</v>
      </c>
      <c r="AB17" s="141">
        <v>0</v>
      </c>
      <c r="AC17" s="141">
        <v>2721</v>
      </c>
      <c r="AD17" s="141">
        <v>799805</v>
      </c>
      <c r="AE17" s="141">
        <f t="shared" si="10"/>
        <v>15623100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729748</v>
      </c>
      <c r="AO17" s="141">
        <f t="shared" si="14"/>
        <v>469035</v>
      </c>
      <c r="AP17" s="141">
        <v>124438</v>
      </c>
      <c r="AQ17" s="141">
        <v>168782</v>
      </c>
      <c r="AR17" s="141">
        <v>175815</v>
      </c>
      <c r="AS17" s="141">
        <v>0</v>
      </c>
      <c r="AT17" s="141">
        <f t="shared" si="15"/>
        <v>226447</v>
      </c>
      <c r="AU17" s="141">
        <v>21133</v>
      </c>
      <c r="AV17" s="141">
        <v>205314</v>
      </c>
      <c r="AW17" s="141">
        <v>0</v>
      </c>
      <c r="AX17" s="141">
        <v>0</v>
      </c>
      <c r="AY17" s="141">
        <f t="shared" si="16"/>
        <v>34266</v>
      </c>
      <c r="AZ17" s="141">
        <v>34266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195574</v>
      </c>
      <c r="BG17" s="141">
        <f t="shared" si="17"/>
        <v>925322</v>
      </c>
      <c r="BH17" s="141">
        <f t="shared" si="18"/>
        <v>7827455</v>
      </c>
      <c r="BI17" s="141">
        <f t="shared" si="19"/>
        <v>7816089</v>
      </c>
      <c r="BJ17" s="141">
        <f t="shared" si="20"/>
        <v>0</v>
      </c>
      <c r="BK17" s="141">
        <f t="shared" si="21"/>
        <v>7755578</v>
      </c>
      <c r="BL17" s="141">
        <f t="shared" si="22"/>
        <v>60511</v>
      </c>
      <c r="BM17" s="141">
        <f t="shared" si="23"/>
        <v>0</v>
      </c>
      <c r="BN17" s="141">
        <f t="shared" si="24"/>
        <v>11366</v>
      </c>
      <c r="BO17" s="141">
        <f t="shared" si="25"/>
        <v>0</v>
      </c>
      <c r="BP17" s="141">
        <f t="shared" si="26"/>
        <v>7725588</v>
      </c>
      <c r="BQ17" s="141">
        <f t="shared" si="27"/>
        <v>4123671</v>
      </c>
      <c r="BR17" s="141">
        <f t="shared" si="28"/>
        <v>1422834</v>
      </c>
      <c r="BS17" s="141">
        <f t="shared" si="29"/>
        <v>1932988</v>
      </c>
      <c r="BT17" s="141">
        <f t="shared" si="30"/>
        <v>720104</v>
      </c>
      <c r="BU17" s="141">
        <f t="shared" si="31"/>
        <v>47745</v>
      </c>
      <c r="BV17" s="141">
        <f t="shared" si="32"/>
        <v>2845126</v>
      </c>
      <c r="BW17" s="141">
        <f t="shared" si="33"/>
        <v>204643</v>
      </c>
      <c r="BX17" s="141">
        <f t="shared" si="34"/>
        <v>2544697</v>
      </c>
      <c r="BY17" s="141">
        <f t="shared" si="35"/>
        <v>95786</v>
      </c>
      <c r="BZ17" s="141">
        <f t="shared" si="36"/>
        <v>97177</v>
      </c>
      <c r="CA17" s="141">
        <f t="shared" si="37"/>
        <v>656893</v>
      </c>
      <c r="CB17" s="141">
        <f t="shared" si="38"/>
        <v>624039</v>
      </c>
      <c r="CC17" s="141">
        <f t="shared" si="39"/>
        <v>32854</v>
      </c>
      <c r="CD17" s="141">
        <f t="shared" si="40"/>
        <v>0</v>
      </c>
      <c r="CE17" s="141">
        <f t="shared" si="41"/>
        <v>0</v>
      </c>
      <c r="CF17" s="141">
        <f t="shared" si="42"/>
        <v>0</v>
      </c>
      <c r="CG17" s="141">
        <f t="shared" si="43"/>
        <v>2721</v>
      </c>
      <c r="CH17" s="141">
        <f t="shared" si="44"/>
        <v>995379</v>
      </c>
      <c r="CI17" s="141">
        <f t="shared" si="45"/>
        <v>16548422</v>
      </c>
    </row>
    <row r="18" spans="1:87" ht="12" customHeight="1">
      <c r="A18" s="142" t="s">
        <v>92</v>
      </c>
      <c r="B18" s="140" t="s">
        <v>336</v>
      </c>
      <c r="C18" s="142" t="s">
        <v>368</v>
      </c>
      <c r="D18" s="141">
        <f t="shared" si="4"/>
        <v>13496</v>
      </c>
      <c r="E18" s="141">
        <f t="shared" si="5"/>
        <v>9016</v>
      </c>
      <c r="F18" s="141">
        <v>0</v>
      </c>
      <c r="G18" s="141">
        <v>9016</v>
      </c>
      <c r="H18" s="141">
        <v>0</v>
      </c>
      <c r="I18" s="141">
        <v>0</v>
      </c>
      <c r="J18" s="141">
        <v>4480</v>
      </c>
      <c r="K18" s="141">
        <v>0</v>
      </c>
      <c r="L18" s="141">
        <f t="shared" si="6"/>
        <v>831524</v>
      </c>
      <c r="M18" s="141">
        <f t="shared" si="7"/>
        <v>334712</v>
      </c>
      <c r="N18" s="141">
        <v>45971</v>
      </c>
      <c r="O18" s="141">
        <v>168642</v>
      </c>
      <c r="P18" s="141">
        <v>99313</v>
      </c>
      <c r="Q18" s="141">
        <v>20786</v>
      </c>
      <c r="R18" s="141">
        <f t="shared" si="8"/>
        <v>237027</v>
      </c>
      <c r="S18" s="141">
        <v>42086</v>
      </c>
      <c r="T18" s="141">
        <v>175554</v>
      </c>
      <c r="U18" s="141">
        <v>19387</v>
      </c>
      <c r="V18" s="141">
        <v>16065</v>
      </c>
      <c r="W18" s="141">
        <f t="shared" si="9"/>
        <v>243720</v>
      </c>
      <c r="X18" s="141">
        <v>13067</v>
      </c>
      <c r="Y18" s="141">
        <v>144292</v>
      </c>
      <c r="Z18" s="141">
        <v>86361</v>
      </c>
      <c r="AA18" s="141">
        <v>0</v>
      </c>
      <c r="AB18" s="141">
        <v>0</v>
      </c>
      <c r="AC18" s="141">
        <v>0</v>
      </c>
      <c r="AD18" s="141">
        <v>50367</v>
      </c>
      <c r="AE18" s="141">
        <f t="shared" si="10"/>
        <v>895387</v>
      </c>
      <c r="AF18" s="141">
        <f t="shared" si="11"/>
        <v>687</v>
      </c>
      <c r="AG18" s="141">
        <f t="shared" si="12"/>
        <v>687</v>
      </c>
      <c r="AH18" s="141">
        <v>0</v>
      </c>
      <c r="AI18" s="141">
        <v>687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197869</v>
      </c>
      <c r="AO18" s="141">
        <f t="shared" si="14"/>
        <v>79372</v>
      </c>
      <c r="AP18" s="141">
        <v>27715</v>
      </c>
      <c r="AQ18" s="141">
        <v>0</v>
      </c>
      <c r="AR18" s="141">
        <v>51657</v>
      </c>
      <c r="AS18" s="141">
        <v>0</v>
      </c>
      <c r="AT18" s="141">
        <f t="shared" si="15"/>
        <v>53026</v>
      </c>
      <c r="AU18" s="141">
        <v>0</v>
      </c>
      <c r="AV18" s="141">
        <v>53026</v>
      </c>
      <c r="AW18" s="141">
        <v>0</v>
      </c>
      <c r="AX18" s="141">
        <v>0</v>
      </c>
      <c r="AY18" s="141">
        <f t="shared" si="16"/>
        <v>65471</v>
      </c>
      <c r="AZ18" s="141">
        <v>58320</v>
      </c>
      <c r="BA18" s="141">
        <v>7151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f t="shared" si="17"/>
        <v>198556</v>
      </c>
      <c r="BH18" s="141">
        <f t="shared" si="18"/>
        <v>14183</v>
      </c>
      <c r="BI18" s="141">
        <f t="shared" si="19"/>
        <v>9703</v>
      </c>
      <c r="BJ18" s="141">
        <f t="shared" si="20"/>
        <v>0</v>
      </c>
      <c r="BK18" s="141">
        <f t="shared" si="21"/>
        <v>9703</v>
      </c>
      <c r="BL18" s="141">
        <f t="shared" si="22"/>
        <v>0</v>
      </c>
      <c r="BM18" s="141">
        <f t="shared" si="23"/>
        <v>0</v>
      </c>
      <c r="BN18" s="141">
        <f t="shared" si="24"/>
        <v>4480</v>
      </c>
      <c r="BO18" s="141">
        <f t="shared" si="25"/>
        <v>0</v>
      </c>
      <c r="BP18" s="141">
        <f t="shared" si="26"/>
        <v>1029393</v>
      </c>
      <c r="BQ18" s="141">
        <f t="shared" si="27"/>
        <v>414084</v>
      </c>
      <c r="BR18" s="141">
        <f t="shared" si="28"/>
        <v>73686</v>
      </c>
      <c r="BS18" s="141">
        <f t="shared" si="29"/>
        <v>168642</v>
      </c>
      <c r="BT18" s="141">
        <f t="shared" si="30"/>
        <v>150970</v>
      </c>
      <c r="BU18" s="141">
        <f t="shared" si="31"/>
        <v>20786</v>
      </c>
      <c r="BV18" s="141">
        <f t="shared" si="32"/>
        <v>290053</v>
      </c>
      <c r="BW18" s="141">
        <f t="shared" si="33"/>
        <v>42086</v>
      </c>
      <c r="BX18" s="141">
        <f t="shared" si="34"/>
        <v>228580</v>
      </c>
      <c r="BY18" s="141">
        <f t="shared" si="35"/>
        <v>19387</v>
      </c>
      <c r="BZ18" s="141">
        <f t="shared" si="36"/>
        <v>16065</v>
      </c>
      <c r="CA18" s="141">
        <f t="shared" si="37"/>
        <v>309191</v>
      </c>
      <c r="CB18" s="141">
        <f t="shared" si="38"/>
        <v>71387</v>
      </c>
      <c r="CC18" s="141">
        <f t="shared" si="39"/>
        <v>151443</v>
      </c>
      <c r="CD18" s="141">
        <f t="shared" si="40"/>
        <v>86361</v>
      </c>
      <c r="CE18" s="141">
        <f t="shared" si="41"/>
        <v>0</v>
      </c>
      <c r="CF18" s="141">
        <f t="shared" si="42"/>
        <v>0</v>
      </c>
      <c r="CG18" s="141">
        <f t="shared" si="43"/>
        <v>0</v>
      </c>
      <c r="CH18" s="141">
        <f t="shared" si="44"/>
        <v>50367</v>
      </c>
      <c r="CI18" s="141">
        <f t="shared" si="45"/>
        <v>1093943</v>
      </c>
    </row>
    <row r="19" spans="1:87" ht="12" customHeight="1">
      <c r="A19" s="142" t="s">
        <v>92</v>
      </c>
      <c r="B19" s="140" t="s">
        <v>337</v>
      </c>
      <c r="C19" s="142" t="s">
        <v>369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31902</v>
      </c>
      <c r="L19" s="141">
        <f t="shared" si="6"/>
        <v>950819</v>
      </c>
      <c r="M19" s="141">
        <f t="shared" si="7"/>
        <v>371031</v>
      </c>
      <c r="N19" s="141">
        <v>94382</v>
      </c>
      <c r="O19" s="141">
        <v>276649</v>
      </c>
      <c r="P19" s="141">
        <v>0</v>
      </c>
      <c r="Q19" s="141">
        <v>0</v>
      </c>
      <c r="R19" s="141">
        <f t="shared" si="8"/>
        <v>30814</v>
      </c>
      <c r="S19" s="141">
        <v>30814</v>
      </c>
      <c r="T19" s="141">
        <v>0</v>
      </c>
      <c r="U19" s="141">
        <v>0</v>
      </c>
      <c r="V19" s="141">
        <v>0</v>
      </c>
      <c r="W19" s="141">
        <f t="shared" si="9"/>
        <v>548974</v>
      </c>
      <c r="X19" s="141">
        <v>461223</v>
      </c>
      <c r="Y19" s="141">
        <v>85614</v>
      </c>
      <c r="Z19" s="141">
        <v>2137</v>
      </c>
      <c r="AA19" s="141">
        <v>0</v>
      </c>
      <c r="AB19" s="141">
        <v>890104</v>
      </c>
      <c r="AC19" s="141">
        <v>0</v>
      </c>
      <c r="AD19" s="141">
        <v>15195</v>
      </c>
      <c r="AE19" s="141">
        <f t="shared" si="10"/>
        <v>966014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31514</v>
      </c>
      <c r="AO19" s="141">
        <f t="shared" si="14"/>
        <v>2593</v>
      </c>
      <c r="AP19" s="141">
        <v>2593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28921</v>
      </c>
      <c r="AZ19" s="141">
        <v>28921</v>
      </c>
      <c r="BA19" s="141">
        <v>0</v>
      </c>
      <c r="BB19" s="141">
        <v>0</v>
      </c>
      <c r="BC19" s="141">
        <v>0</v>
      </c>
      <c r="BD19" s="141">
        <v>86538</v>
      </c>
      <c r="BE19" s="141">
        <v>0</v>
      </c>
      <c r="BF19" s="141">
        <v>1798</v>
      </c>
      <c r="BG19" s="141">
        <f t="shared" si="17"/>
        <v>33312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31902</v>
      </c>
      <c r="BP19" s="141">
        <f t="shared" si="26"/>
        <v>982333</v>
      </c>
      <c r="BQ19" s="141">
        <f t="shared" si="27"/>
        <v>373624</v>
      </c>
      <c r="BR19" s="141">
        <f t="shared" si="28"/>
        <v>96975</v>
      </c>
      <c r="BS19" s="141">
        <f t="shared" si="29"/>
        <v>276649</v>
      </c>
      <c r="BT19" s="141">
        <f t="shared" si="30"/>
        <v>0</v>
      </c>
      <c r="BU19" s="141">
        <f t="shared" si="31"/>
        <v>0</v>
      </c>
      <c r="BV19" s="141">
        <f t="shared" si="32"/>
        <v>30814</v>
      </c>
      <c r="BW19" s="141">
        <f t="shared" si="33"/>
        <v>30814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577895</v>
      </c>
      <c r="CB19" s="141">
        <f t="shared" si="38"/>
        <v>490144</v>
      </c>
      <c r="CC19" s="141">
        <f t="shared" si="39"/>
        <v>85614</v>
      </c>
      <c r="CD19" s="141">
        <f t="shared" si="40"/>
        <v>2137</v>
      </c>
      <c r="CE19" s="141">
        <f t="shared" si="41"/>
        <v>0</v>
      </c>
      <c r="CF19" s="141">
        <f t="shared" si="42"/>
        <v>976642</v>
      </c>
      <c r="CG19" s="141">
        <f t="shared" si="43"/>
        <v>0</v>
      </c>
      <c r="CH19" s="141">
        <f t="shared" si="44"/>
        <v>16993</v>
      </c>
      <c r="CI19" s="141">
        <f t="shared" si="45"/>
        <v>999326</v>
      </c>
    </row>
    <row r="20" spans="1:87" ht="12" customHeight="1">
      <c r="A20" s="142" t="s">
        <v>92</v>
      </c>
      <c r="B20" s="140" t="s">
        <v>338</v>
      </c>
      <c r="C20" s="142" t="s">
        <v>370</v>
      </c>
      <c r="D20" s="141">
        <f t="shared" si="4"/>
        <v>44999</v>
      </c>
      <c r="E20" s="141">
        <f t="shared" si="5"/>
        <v>44999</v>
      </c>
      <c r="F20" s="141">
        <v>0</v>
      </c>
      <c r="G20" s="141">
        <v>44999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3016907</v>
      </c>
      <c r="M20" s="141">
        <f t="shared" si="7"/>
        <v>1196249</v>
      </c>
      <c r="N20" s="141">
        <v>216724</v>
      </c>
      <c r="O20" s="141">
        <v>831925</v>
      </c>
      <c r="P20" s="141">
        <v>147600</v>
      </c>
      <c r="Q20" s="141">
        <v>0</v>
      </c>
      <c r="R20" s="141">
        <f t="shared" si="8"/>
        <v>418024</v>
      </c>
      <c r="S20" s="141">
        <v>70839</v>
      </c>
      <c r="T20" s="141">
        <v>347185</v>
      </c>
      <c r="U20" s="141">
        <v>0</v>
      </c>
      <c r="V20" s="141">
        <v>44355</v>
      </c>
      <c r="W20" s="141">
        <f t="shared" si="9"/>
        <v>1353344</v>
      </c>
      <c r="X20" s="141">
        <v>481276</v>
      </c>
      <c r="Y20" s="141">
        <v>549744</v>
      </c>
      <c r="Z20" s="141">
        <v>319846</v>
      </c>
      <c r="AA20" s="141">
        <v>2478</v>
      </c>
      <c r="AB20" s="141">
        <v>0</v>
      </c>
      <c r="AC20" s="141">
        <v>4935</v>
      </c>
      <c r="AD20" s="141">
        <v>102028</v>
      </c>
      <c r="AE20" s="141">
        <f t="shared" si="10"/>
        <v>3163934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180877</v>
      </c>
      <c r="AO20" s="141">
        <f t="shared" si="14"/>
        <v>46652</v>
      </c>
      <c r="AP20" s="141">
        <v>9600</v>
      </c>
      <c r="AQ20" s="141">
        <v>4632</v>
      </c>
      <c r="AR20" s="141">
        <v>32420</v>
      </c>
      <c r="AS20" s="141">
        <v>0</v>
      </c>
      <c r="AT20" s="141">
        <f t="shared" si="15"/>
        <v>30108</v>
      </c>
      <c r="AU20" s="141">
        <v>0</v>
      </c>
      <c r="AV20" s="141">
        <v>29998</v>
      </c>
      <c r="AW20" s="141">
        <v>110</v>
      </c>
      <c r="AX20" s="141">
        <v>0</v>
      </c>
      <c r="AY20" s="141">
        <f t="shared" si="16"/>
        <v>104117</v>
      </c>
      <c r="AZ20" s="141">
        <v>91671</v>
      </c>
      <c r="BA20" s="141">
        <v>12446</v>
      </c>
      <c r="BB20" s="141">
        <v>0</v>
      </c>
      <c r="BC20" s="141">
        <v>0</v>
      </c>
      <c r="BD20" s="141">
        <v>0</v>
      </c>
      <c r="BE20" s="141">
        <v>0</v>
      </c>
      <c r="BF20" s="141">
        <v>698</v>
      </c>
      <c r="BG20" s="141">
        <f t="shared" si="17"/>
        <v>181575</v>
      </c>
      <c r="BH20" s="141">
        <f t="shared" si="18"/>
        <v>44999</v>
      </c>
      <c r="BI20" s="141">
        <f t="shared" si="19"/>
        <v>44999</v>
      </c>
      <c r="BJ20" s="141">
        <f t="shared" si="20"/>
        <v>0</v>
      </c>
      <c r="BK20" s="141">
        <f t="shared" si="21"/>
        <v>44999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3197784</v>
      </c>
      <c r="BQ20" s="141">
        <f t="shared" si="27"/>
        <v>1242901</v>
      </c>
      <c r="BR20" s="141">
        <f t="shared" si="28"/>
        <v>226324</v>
      </c>
      <c r="BS20" s="141">
        <f t="shared" si="29"/>
        <v>836557</v>
      </c>
      <c r="BT20" s="141">
        <f t="shared" si="30"/>
        <v>180020</v>
      </c>
      <c r="BU20" s="141">
        <f t="shared" si="31"/>
        <v>0</v>
      </c>
      <c r="BV20" s="141">
        <f t="shared" si="32"/>
        <v>448132</v>
      </c>
      <c r="BW20" s="141">
        <f t="shared" si="33"/>
        <v>70839</v>
      </c>
      <c r="BX20" s="141">
        <f t="shared" si="34"/>
        <v>377183</v>
      </c>
      <c r="BY20" s="141">
        <f t="shared" si="35"/>
        <v>110</v>
      </c>
      <c r="BZ20" s="141">
        <f t="shared" si="36"/>
        <v>44355</v>
      </c>
      <c r="CA20" s="141">
        <f t="shared" si="37"/>
        <v>1457461</v>
      </c>
      <c r="CB20" s="141">
        <f t="shared" si="38"/>
        <v>572947</v>
      </c>
      <c r="CC20" s="141">
        <f t="shared" si="39"/>
        <v>562190</v>
      </c>
      <c r="CD20" s="141">
        <f t="shared" si="40"/>
        <v>319846</v>
      </c>
      <c r="CE20" s="141">
        <f t="shared" si="41"/>
        <v>2478</v>
      </c>
      <c r="CF20" s="141">
        <f t="shared" si="42"/>
        <v>0</v>
      </c>
      <c r="CG20" s="141">
        <f t="shared" si="43"/>
        <v>4935</v>
      </c>
      <c r="CH20" s="141">
        <f t="shared" si="44"/>
        <v>102726</v>
      </c>
      <c r="CI20" s="141">
        <f t="shared" si="45"/>
        <v>3345509</v>
      </c>
    </row>
    <row r="21" spans="1:87" ht="12" customHeight="1">
      <c r="A21" s="142" t="s">
        <v>92</v>
      </c>
      <c r="B21" s="140" t="s">
        <v>339</v>
      </c>
      <c r="C21" s="142" t="s">
        <v>371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3058332</v>
      </c>
      <c r="M21" s="141">
        <f t="shared" si="7"/>
        <v>991209</v>
      </c>
      <c r="N21" s="141">
        <v>318692</v>
      </c>
      <c r="O21" s="141">
        <v>575266</v>
      </c>
      <c r="P21" s="141">
        <v>97251</v>
      </c>
      <c r="Q21" s="141">
        <v>0</v>
      </c>
      <c r="R21" s="141">
        <f t="shared" si="8"/>
        <v>826439</v>
      </c>
      <c r="S21" s="141">
        <v>168013</v>
      </c>
      <c r="T21" s="141">
        <v>643621</v>
      </c>
      <c r="U21" s="141">
        <v>14805</v>
      </c>
      <c r="V21" s="141">
        <v>22787</v>
      </c>
      <c r="W21" s="141">
        <f t="shared" si="9"/>
        <v>1217897</v>
      </c>
      <c r="X21" s="141">
        <v>606449</v>
      </c>
      <c r="Y21" s="141">
        <v>469724</v>
      </c>
      <c r="Z21" s="141">
        <v>141724</v>
      </c>
      <c r="AA21" s="141">
        <v>0</v>
      </c>
      <c r="AB21" s="141">
        <v>0</v>
      </c>
      <c r="AC21" s="141">
        <v>0</v>
      </c>
      <c r="AD21" s="141">
        <v>8981</v>
      </c>
      <c r="AE21" s="141">
        <f t="shared" si="10"/>
        <v>3067313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50616</v>
      </c>
      <c r="AO21" s="141">
        <f t="shared" si="14"/>
        <v>4341</v>
      </c>
      <c r="AP21" s="141">
        <v>4341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46275</v>
      </c>
      <c r="AZ21" s="141">
        <v>46275</v>
      </c>
      <c r="BA21" s="141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1212</v>
      </c>
      <c r="BG21" s="141">
        <f t="shared" si="17"/>
        <v>51828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3108948</v>
      </c>
      <c r="BQ21" s="141">
        <f t="shared" si="27"/>
        <v>995550</v>
      </c>
      <c r="BR21" s="141">
        <f t="shared" si="28"/>
        <v>323033</v>
      </c>
      <c r="BS21" s="141">
        <f t="shared" si="29"/>
        <v>575266</v>
      </c>
      <c r="BT21" s="141">
        <f t="shared" si="30"/>
        <v>97251</v>
      </c>
      <c r="BU21" s="141">
        <f t="shared" si="31"/>
        <v>0</v>
      </c>
      <c r="BV21" s="141">
        <f t="shared" si="32"/>
        <v>826439</v>
      </c>
      <c r="BW21" s="141">
        <f t="shared" si="33"/>
        <v>168013</v>
      </c>
      <c r="BX21" s="141">
        <f t="shared" si="34"/>
        <v>643621</v>
      </c>
      <c r="BY21" s="141">
        <f t="shared" si="35"/>
        <v>14805</v>
      </c>
      <c r="BZ21" s="141">
        <f t="shared" si="36"/>
        <v>22787</v>
      </c>
      <c r="CA21" s="141">
        <f t="shared" si="37"/>
        <v>1264172</v>
      </c>
      <c r="CB21" s="141">
        <f t="shared" si="38"/>
        <v>652724</v>
      </c>
      <c r="CC21" s="141">
        <f t="shared" si="39"/>
        <v>469724</v>
      </c>
      <c r="CD21" s="141">
        <f t="shared" si="40"/>
        <v>141724</v>
      </c>
      <c r="CE21" s="141">
        <f t="shared" si="41"/>
        <v>0</v>
      </c>
      <c r="CF21" s="141">
        <f t="shared" si="42"/>
        <v>0</v>
      </c>
      <c r="CG21" s="141">
        <f t="shared" si="43"/>
        <v>0</v>
      </c>
      <c r="CH21" s="141">
        <f t="shared" si="44"/>
        <v>10193</v>
      </c>
      <c r="CI21" s="141">
        <f t="shared" si="45"/>
        <v>3119141</v>
      </c>
    </row>
    <row r="22" spans="1:87" ht="12" customHeight="1">
      <c r="A22" s="142" t="s">
        <v>92</v>
      </c>
      <c r="B22" s="140" t="s">
        <v>340</v>
      </c>
      <c r="C22" s="142" t="s">
        <v>372</v>
      </c>
      <c r="D22" s="141">
        <f t="shared" si="4"/>
        <v>189971</v>
      </c>
      <c r="E22" s="141">
        <f t="shared" si="5"/>
        <v>189971</v>
      </c>
      <c r="F22" s="141">
        <v>0</v>
      </c>
      <c r="G22" s="141">
        <v>189971</v>
      </c>
      <c r="H22" s="141">
        <v>0</v>
      </c>
      <c r="I22" s="141">
        <v>0</v>
      </c>
      <c r="J22" s="141">
        <v>0</v>
      </c>
      <c r="K22" s="141">
        <v>21137</v>
      </c>
      <c r="L22" s="141">
        <f t="shared" si="6"/>
        <v>636772</v>
      </c>
      <c r="M22" s="141">
        <f t="shared" si="7"/>
        <v>408743</v>
      </c>
      <c r="N22" s="141">
        <v>64235</v>
      </c>
      <c r="O22" s="141">
        <v>335639</v>
      </c>
      <c r="P22" s="141">
        <v>0</v>
      </c>
      <c r="Q22" s="141">
        <v>8869</v>
      </c>
      <c r="R22" s="141">
        <f t="shared" si="8"/>
        <v>43991</v>
      </c>
      <c r="S22" s="141">
        <v>39749</v>
      </c>
      <c r="T22" s="141">
        <v>1211</v>
      </c>
      <c r="U22" s="141">
        <v>3031</v>
      </c>
      <c r="V22" s="141">
        <v>0</v>
      </c>
      <c r="W22" s="141">
        <f t="shared" si="9"/>
        <v>184038</v>
      </c>
      <c r="X22" s="141">
        <v>172500</v>
      </c>
      <c r="Y22" s="141">
        <v>10365</v>
      </c>
      <c r="Z22" s="141">
        <v>0</v>
      </c>
      <c r="AA22" s="141">
        <v>1173</v>
      </c>
      <c r="AB22" s="141">
        <v>589759</v>
      </c>
      <c r="AC22" s="141">
        <v>0</v>
      </c>
      <c r="AD22" s="141">
        <v>36157</v>
      </c>
      <c r="AE22" s="141">
        <f t="shared" si="10"/>
        <v>862900</v>
      </c>
      <c r="AF22" s="141">
        <f t="shared" si="11"/>
        <v>614295</v>
      </c>
      <c r="AG22" s="141">
        <f t="shared" si="12"/>
        <v>614295</v>
      </c>
      <c r="AH22" s="141">
        <v>0</v>
      </c>
      <c r="AI22" s="141">
        <v>614295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92359</v>
      </c>
      <c r="AO22" s="141">
        <f t="shared" si="14"/>
        <v>39172</v>
      </c>
      <c r="AP22" s="141">
        <v>29703</v>
      </c>
      <c r="AQ22" s="141">
        <v>0</v>
      </c>
      <c r="AR22" s="141">
        <v>9469</v>
      </c>
      <c r="AS22" s="141">
        <v>0</v>
      </c>
      <c r="AT22" s="141">
        <f t="shared" si="15"/>
        <v>2601</v>
      </c>
      <c r="AU22" s="141">
        <v>0</v>
      </c>
      <c r="AV22" s="141">
        <v>2601</v>
      </c>
      <c r="AW22" s="141">
        <v>0</v>
      </c>
      <c r="AX22" s="141">
        <v>0</v>
      </c>
      <c r="AY22" s="141">
        <f t="shared" si="16"/>
        <v>50586</v>
      </c>
      <c r="AZ22" s="141">
        <v>46386</v>
      </c>
      <c r="BA22" s="141">
        <v>3748</v>
      </c>
      <c r="BB22" s="141">
        <v>0</v>
      </c>
      <c r="BC22" s="141">
        <v>452</v>
      </c>
      <c r="BD22" s="141">
        <v>67860</v>
      </c>
      <c r="BE22" s="141">
        <v>0</v>
      </c>
      <c r="BF22" s="141">
        <v>23495</v>
      </c>
      <c r="BG22" s="141">
        <f t="shared" si="17"/>
        <v>730149</v>
      </c>
      <c r="BH22" s="141">
        <f t="shared" si="18"/>
        <v>804266</v>
      </c>
      <c r="BI22" s="141">
        <f t="shared" si="19"/>
        <v>804266</v>
      </c>
      <c r="BJ22" s="141">
        <f t="shared" si="20"/>
        <v>0</v>
      </c>
      <c r="BK22" s="141">
        <f t="shared" si="21"/>
        <v>804266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21137</v>
      </c>
      <c r="BP22" s="141">
        <f t="shared" si="26"/>
        <v>729131</v>
      </c>
      <c r="BQ22" s="141">
        <f t="shared" si="27"/>
        <v>447915</v>
      </c>
      <c r="BR22" s="141">
        <f t="shared" si="28"/>
        <v>93938</v>
      </c>
      <c r="BS22" s="141">
        <f t="shared" si="29"/>
        <v>335639</v>
      </c>
      <c r="BT22" s="141">
        <f t="shared" si="30"/>
        <v>9469</v>
      </c>
      <c r="BU22" s="141">
        <f t="shared" si="31"/>
        <v>8869</v>
      </c>
      <c r="BV22" s="141">
        <f t="shared" si="32"/>
        <v>46592</v>
      </c>
      <c r="BW22" s="141">
        <f t="shared" si="33"/>
        <v>39749</v>
      </c>
      <c r="BX22" s="141">
        <f t="shared" si="34"/>
        <v>3812</v>
      </c>
      <c r="BY22" s="141">
        <f t="shared" si="35"/>
        <v>3031</v>
      </c>
      <c r="BZ22" s="141">
        <f t="shared" si="36"/>
        <v>0</v>
      </c>
      <c r="CA22" s="141">
        <f t="shared" si="37"/>
        <v>234624</v>
      </c>
      <c r="CB22" s="141">
        <f t="shared" si="38"/>
        <v>218886</v>
      </c>
      <c r="CC22" s="141">
        <f t="shared" si="39"/>
        <v>14113</v>
      </c>
      <c r="CD22" s="141">
        <f t="shared" si="40"/>
        <v>0</v>
      </c>
      <c r="CE22" s="141">
        <f t="shared" si="41"/>
        <v>1625</v>
      </c>
      <c r="CF22" s="141">
        <f t="shared" si="42"/>
        <v>657619</v>
      </c>
      <c r="CG22" s="141">
        <f t="shared" si="43"/>
        <v>0</v>
      </c>
      <c r="CH22" s="141">
        <f t="shared" si="44"/>
        <v>59652</v>
      </c>
      <c r="CI22" s="141">
        <f t="shared" si="45"/>
        <v>1593049</v>
      </c>
    </row>
    <row r="23" spans="1:87" ht="12" customHeight="1">
      <c r="A23" s="142" t="s">
        <v>92</v>
      </c>
      <c r="B23" s="140" t="s">
        <v>341</v>
      </c>
      <c r="C23" s="142" t="s">
        <v>373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95217</v>
      </c>
      <c r="L23" s="141">
        <f t="shared" si="6"/>
        <v>760857</v>
      </c>
      <c r="M23" s="141">
        <f t="shared" si="7"/>
        <v>412451</v>
      </c>
      <c r="N23" s="141">
        <v>106671</v>
      </c>
      <c r="O23" s="141">
        <v>302602</v>
      </c>
      <c r="P23" s="141">
        <v>3178</v>
      </c>
      <c r="Q23" s="141">
        <v>0</v>
      </c>
      <c r="R23" s="141">
        <f t="shared" si="8"/>
        <v>195710</v>
      </c>
      <c r="S23" s="141">
        <v>73004</v>
      </c>
      <c r="T23" s="141">
        <v>122706</v>
      </c>
      <c r="U23" s="141">
        <v>0</v>
      </c>
      <c r="V23" s="141">
        <v>24329</v>
      </c>
      <c r="W23" s="141">
        <f t="shared" si="9"/>
        <v>128367</v>
      </c>
      <c r="X23" s="141">
        <v>96275</v>
      </c>
      <c r="Y23" s="141">
        <v>32092</v>
      </c>
      <c r="Z23" s="141">
        <v>0</v>
      </c>
      <c r="AA23" s="141">
        <v>0</v>
      </c>
      <c r="AB23" s="141">
        <v>687692</v>
      </c>
      <c r="AC23" s="141">
        <v>0</v>
      </c>
      <c r="AD23" s="141">
        <v>0</v>
      </c>
      <c r="AE23" s="141">
        <f t="shared" si="10"/>
        <v>760857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48355</v>
      </c>
      <c r="AO23" s="141">
        <f t="shared" si="14"/>
        <v>44673</v>
      </c>
      <c r="AP23" s="141">
        <v>23895</v>
      </c>
      <c r="AQ23" s="141">
        <v>20778</v>
      </c>
      <c r="AR23" s="141">
        <v>0</v>
      </c>
      <c r="AS23" s="141">
        <v>0</v>
      </c>
      <c r="AT23" s="141">
        <f t="shared" si="15"/>
        <v>3682</v>
      </c>
      <c r="AU23" s="141">
        <v>3112</v>
      </c>
      <c r="AV23" s="141">
        <v>570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74297</v>
      </c>
      <c r="BE23" s="141">
        <v>0</v>
      </c>
      <c r="BF23" s="141">
        <v>0</v>
      </c>
      <c r="BG23" s="141">
        <f t="shared" si="17"/>
        <v>48355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95217</v>
      </c>
      <c r="BP23" s="141">
        <f t="shared" si="26"/>
        <v>809212</v>
      </c>
      <c r="BQ23" s="141">
        <f t="shared" si="27"/>
        <v>457124</v>
      </c>
      <c r="BR23" s="141">
        <f t="shared" si="28"/>
        <v>130566</v>
      </c>
      <c r="BS23" s="141">
        <f t="shared" si="29"/>
        <v>323380</v>
      </c>
      <c r="BT23" s="141">
        <f t="shared" si="30"/>
        <v>3178</v>
      </c>
      <c r="BU23" s="141">
        <f t="shared" si="31"/>
        <v>0</v>
      </c>
      <c r="BV23" s="141">
        <f t="shared" si="32"/>
        <v>199392</v>
      </c>
      <c r="BW23" s="141">
        <f t="shared" si="33"/>
        <v>76116</v>
      </c>
      <c r="BX23" s="141">
        <f t="shared" si="34"/>
        <v>123276</v>
      </c>
      <c r="BY23" s="141">
        <f t="shared" si="35"/>
        <v>0</v>
      </c>
      <c r="BZ23" s="141">
        <f t="shared" si="36"/>
        <v>24329</v>
      </c>
      <c r="CA23" s="141">
        <f t="shared" si="37"/>
        <v>128367</v>
      </c>
      <c r="CB23" s="141">
        <f t="shared" si="38"/>
        <v>96275</v>
      </c>
      <c r="CC23" s="141">
        <f t="shared" si="39"/>
        <v>32092</v>
      </c>
      <c r="CD23" s="141">
        <f t="shared" si="40"/>
        <v>0</v>
      </c>
      <c r="CE23" s="141">
        <f t="shared" si="41"/>
        <v>0</v>
      </c>
      <c r="CF23" s="141">
        <f t="shared" si="42"/>
        <v>761989</v>
      </c>
      <c r="CG23" s="141">
        <f t="shared" si="43"/>
        <v>0</v>
      </c>
      <c r="CH23" s="141">
        <f t="shared" si="44"/>
        <v>0</v>
      </c>
      <c r="CI23" s="141">
        <f t="shared" si="45"/>
        <v>809212</v>
      </c>
    </row>
    <row r="24" spans="1:87" ht="12" customHeight="1">
      <c r="A24" s="142" t="s">
        <v>92</v>
      </c>
      <c r="B24" s="140" t="s">
        <v>342</v>
      </c>
      <c r="C24" s="142" t="s">
        <v>374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96320</v>
      </c>
      <c r="L24" s="141">
        <f t="shared" si="6"/>
        <v>806076</v>
      </c>
      <c r="M24" s="141">
        <f t="shared" si="7"/>
        <v>463777</v>
      </c>
      <c r="N24" s="141">
        <v>37740</v>
      </c>
      <c r="O24" s="141">
        <v>426037</v>
      </c>
      <c r="P24" s="141">
        <v>0</v>
      </c>
      <c r="Q24" s="141">
        <v>0</v>
      </c>
      <c r="R24" s="141">
        <f t="shared" si="8"/>
        <v>50386</v>
      </c>
      <c r="S24" s="141">
        <v>40282</v>
      </c>
      <c r="T24" s="141">
        <v>10104</v>
      </c>
      <c r="U24" s="141">
        <v>0</v>
      </c>
      <c r="V24" s="141">
        <v>0</v>
      </c>
      <c r="W24" s="141">
        <f t="shared" si="9"/>
        <v>291913</v>
      </c>
      <c r="X24" s="141">
        <v>181992</v>
      </c>
      <c r="Y24" s="141">
        <v>109921</v>
      </c>
      <c r="Z24" s="141">
        <v>0</v>
      </c>
      <c r="AA24" s="141">
        <v>0</v>
      </c>
      <c r="AB24" s="141">
        <v>695658</v>
      </c>
      <c r="AC24" s="141">
        <v>0</v>
      </c>
      <c r="AD24" s="141">
        <v>6214</v>
      </c>
      <c r="AE24" s="141">
        <f t="shared" si="10"/>
        <v>812290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49510</v>
      </c>
      <c r="AO24" s="141">
        <f t="shared" si="14"/>
        <v>47266</v>
      </c>
      <c r="AP24" s="141">
        <v>12116</v>
      </c>
      <c r="AQ24" s="141">
        <v>35150</v>
      </c>
      <c r="AR24" s="141">
        <v>0</v>
      </c>
      <c r="AS24" s="141">
        <v>0</v>
      </c>
      <c r="AT24" s="141">
        <f t="shared" si="15"/>
        <v>2244</v>
      </c>
      <c r="AU24" s="141">
        <v>2244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75159</v>
      </c>
      <c r="BE24" s="141">
        <v>0</v>
      </c>
      <c r="BF24" s="141">
        <v>0</v>
      </c>
      <c r="BG24" s="141">
        <f t="shared" si="17"/>
        <v>49510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96320</v>
      </c>
      <c r="BP24" s="141">
        <f t="shared" si="26"/>
        <v>855586</v>
      </c>
      <c r="BQ24" s="141">
        <f t="shared" si="27"/>
        <v>511043</v>
      </c>
      <c r="BR24" s="141">
        <f t="shared" si="28"/>
        <v>49856</v>
      </c>
      <c r="BS24" s="141">
        <f t="shared" si="29"/>
        <v>461187</v>
      </c>
      <c r="BT24" s="141">
        <f t="shared" si="30"/>
        <v>0</v>
      </c>
      <c r="BU24" s="141">
        <f t="shared" si="31"/>
        <v>0</v>
      </c>
      <c r="BV24" s="141">
        <f t="shared" si="32"/>
        <v>52630</v>
      </c>
      <c r="BW24" s="141">
        <f t="shared" si="33"/>
        <v>42526</v>
      </c>
      <c r="BX24" s="141">
        <f t="shared" si="34"/>
        <v>10104</v>
      </c>
      <c r="BY24" s="141">
        <f t="shared" si="35"/>
        <v>0</v>
      </c>
      <c r="BZ24" s="141">
        <f t="shared" si="36"/>
        <v>0</v>
      </c>
      <c r="CA24" s="141">
        <f t="shared" si="37"/>
        <v>291913</v>
      </c>
      <c r="CB24" s="141">
        <f t="shared" si="38"/>
        <v>181992</v>
      </c>
      <c r="CC24" s="141">
        <f t="shared" si="39"/>
        <v>109921</v>
      </c>
      <c r="CD24" s="141">
        <f t="shared" si="40"/>
        <v>0</v>
      </c>
      <c r="CE24" s="141">
        <f t="shared" si="41"/>
        <v>0</v>
      </c>
      <c r="CF24" s="141">
        <f t="shared" si="42"/>
        <v>770817</v>
      </c>
      <c r="CG24" s="141">
        <f t="shared" si="43"/>
        <v>0</v>
      </c>
      <c r="CH24" s="141">
        <f t="shared" si="44"/>
        <v>6214</v>
      </c>
      <c r="CI24" s="141">
        <f t="shared" si="45"/>
        <v>861800</v>
      </c>
    </row>
    <row r="25" spans="1:87" ht="12" customHeight="1">
      <c r="A25" s="142" t="s">
        <v>92</v>
      </c>
      <c r="B25" s="140" t="s">
        <v>343</v>
      </c>
      <c r="C25" s="142" t="s">
        <v>375</v>
      </c>
      <c r="D25" s="141">
        <f t="shared" si="4"/>
        <v>107268</v>
      </c>
      <c r="E25" s="141">
        <f t="shared" si="5"/>
        <v>107268</v>
      </c>
      <c r="F25" s="141">
        <v>0</v>
      </c>
      <c r="G25" s="141">
        <v>103593</v>
      </c>
      <c r="H25" s="141">
        <v>3675</v>
      </c>
      <c r="I25" s="141">
        <v>0</v>
      </c>
      <c r="J25" s="141">
        <v>0</v>
      </c>
      <c r="K25" s="141">
        <v>0</v>
      </c>
      <c r="L25" s="141">
        <f t="shared" si="6"/>
        <v>537288</v>
      </c>
      <c r="M25" s="141">
        <f t="shared" si="7"/>
        <v>139977</v>
      </c>
      <c r="N25" s="141">
        <v>16653</v>
      </c>
      <c r="O25" s="141">
        <v>0</v>
      </c>
      <c r="P25" s="141">
        <v>104917</v>
      </c>
      <c r="Q25" s="141">
        <v>18407</v>
      </c>
      <c r="R25" s="141">
        <f t="shared" si="8"/>
        <v>57802</v>
      </c>
      <c r="S25" s="141">
        <v>0</v>
      </c>
      <c r="T25" s="141">
        <v>44331</v>
      </c>
      <c r="U25" s="141">
        <v>13471</v>
      </c>
      <c r="V25" s="141">
        <v>0</v>
      </c>
      <c r="W25" s="141">
        <f t="shared" si="9"/>
        <v>339509</v>
      </c>
      <c r="X25" s="141">
        <v>259268</v>
      </c>
      <c r="Y25" s="141">
        <v>22084</v>
      </c>
      <c r="Z25" s="141">
        <v>40891</v>
      </c>
      <c r="AA25" s="141">
        <v>17266</v>
      </c>
      <c r="AB25" s="141">
        <v>0</v>
      </c>
      <c r="AC25" s="141">
        <v>0</v>
      </c>
      <c r="AD25" s="141">
        <v>1020</v>
      </c>
      <c r="AE25" s="141">
        <f t="shared" si="10"/>
        <v>645576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1131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42578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107268</v>
      </c>
      <c r="BI25" s="141">
        <f t="shared" si="19"/>
        <v>107268</v>
      </c>
      <c r="BJ25" s="141">
        <f t="shared" si="20"/>
        <v>0</v>
      </c>
      <c r="BK25" s="141">
        <f t="shared" si="21"/>
        <v>103593</v>
      </c>
      <c r="BL25" s="141">
        <f t="shared" si="22"/>
        <v>3675</v>
      </c>
      <c r="BM25" s="141">
        <f t="shared" si="23"/>
        <v>0</v>
      </c>
      <c r="BN25" s="141">
        <f t="shared" si="24"/>
        <v>0</v>
      </c>
      <c r="BO25" s="141">
        <f t="shared" si="25"/>
        <v>1131</v>
      </c>
      <c r="BP25" s="141">
        <f t="shared" si="26"/>
        <v>537288</v>
      </c>
      <c r="BQ25" s="141">
        <f t="shared" si="27"/>
        <v>139977</v>
      </c>
      <c r="BR25" s="141">
        <f t="shared" si="28"/>
        <v>16653</v>
      </c>
      <c r="BS25" s="141">
        <f t="shared" si="29"/>
        <v>0</v>
      </c>
      <c r="BT25" s="141">
        <f t="shared" si="30"/>
        <v>104917</v>
      </c>
      <c r="BU25" s="141">
        <f t="shared" si="31"/>
        <v>18407</v>
      </c>
      <c r="BV25" s="141">
        <f t="shared" si="32"/>
        <v>57802</v>
      </c>
      <c r="BW25" s="141">
        <f t="shared" si="33"/>
        <v>0</v>
      </c>
      <c r="BX25" s="141">
        <f t="shared" si="34"/>
        <v>44331</v>
      </c>
      <c r="BY25" s="141">
        <f t="shared" si="35"/>
        <v>13471</v>
      </c>
      <c r="BZ25" s="141">
        <f t="shared" si="36"/>
        <v>0</v>
      </c>
      <c r="CA25" s="141">
        <f t="shared" si="37"/>
        <v>339509</v>
      </c>
      <c r="CB25" s="141">
        <f t="shared" si="38"/>
        <v>259268</v>
      </c>
      <c r="CC25" s="141">
        <f t="shared" si="39"/>
        <v>22084</v>
      </c>
      <c r="CD25" s="141">
        <f t="shared" si="40"/>
        <v>40891</v>
      </c>
      <c r="CE25" s="141">
        <f t="shared" si="41"/>
        <v>17266</v>
      </c>
      <c r="CF25" s="141">
        <f t="shared" si="42"/>
        <v>42578</v>
      </c>
      <c r="CG25" s="141">
        <f t="shared" si="43"/>
        <v>0</v>
      </c>
      <c r="CH25" s="141">
        <f t="shared" si="44"/>
        <v>1020</v>
      </c>
      <c r="CI25" s="141">
        <f t="shared" si="45"/>
        <v>645576</v>
      </c>
    </row>
    <row r="26" spans="1:87" ht="12" customHeight="1">
      <c r="A26" s="142" t="s">
        <v>92</v>
      </c>
      <c r="B26" s="140" t="s">
        <v>344</v>
      </c>
      <c r="C26" s="142" t="s">
        <v>376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79563</v>
      </c>
      <c r="L26" s="141">
        <f t="shared" si="6"/>
        <v>604808</v>
      </c>
      <c r="M26" s="141">
        <f t="shared" si="7"/>
        <v>322031</v>
      </c>
      <c r="N26" s="141">
        <v>73559</v>
      </c>
      <c r="O26" s="141">
        <v>248472</v>
      </c>
      <c r="P26" s="141">
        <v>0</v>
      </c>
      <c r="Q26" s="141">
        <v>0</v>
      </c>
      <c r="R26" s="141">
        <f t="shared" si="8"/>
        <v>16675</v>
      </c>
      <c r="S26" s="141">
        <v>16675</v>
      </c>
      <c r="T26" s="141">
        <v>0</v>
      </c>
      <c r="U26" s="141">
        <v>0</v>
      </c>
      <c r="V26" s="141">
        <v>5933</v>
      </c>
      <c r="W26" s="141">
        <f t="shared" si="9"/>
        <v>201423</v>
      </c>
      <c r="X26" s="141">
        <v>148612</v>
      </c>
      <c r="Y26" s="141">
        <v>50489</v>
      </c>
      <c r="Z26" s="141">
        <v>2322</v>
      </c>
      <c r="AA26" s="141">
        <v>0</v>
      </c>
      <c r="AB26" s="141">
        <v>574639</v>
      </c>
      <c r="AC26" s="141">
        <v>58746</v>
      </c>
      <c r="AD26" s="141">
        <v>2065</v>
      </c>
      <c r="AE26" s="141">
        <f t="shared" si="10"/>
        <v>606873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61678</v>
      </c>
      <c r="AO26" s="141">
        <f t="shared" si="14"/>
        <v>53630</v>
      </c>
      <c r="AP26" s="141">
        <v>14712</v>
      </c>
      <c r="AQ26" s="141">
        <v>38918</v>
      </c>
      <c r="AR26" s="141">
        <v>0</v>
      </c>
      <c r="AS26" s="141">
        <v>0</v>
      </c>
      <c r="AT26" s="141">
        <f t="shared" si="15"/>
        <v>427</v>
      </c>
      <c r="AU26" s="141">
        <v>427</v>
      </c>
      <c r="AV26" s="141">
        <v>0</v>
      </c>
      <c r="AW26" s="141">
        <v>0</v>
      </c>
      <c r="AX26" s="141">
        <v>6269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62083</v>
      </c>
      <c r="BE26" s="141">
        <v>1352</v>
      </c>
      <c r="BF26" s="141">
        <v>0</v>
      </c>
      <c r="BG26" s="141">
        <f t="shared" si="17"/>
        <v>61678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79563</v>
      </c>
      <c r="BP26" s="141">
        <f t="shared" si="26"/>
        <v>666486</v>
      </c>
      <c r="BQ26" s="141">
        <f t="shared" si="27"/>
        <v>375661</v>
      </c>
      <c r="BR26" s="141">
        <f t="shared" si="28"/>
        <v>88271</v>
      </c>
      <c r="BS26" s="141">
        <f t="shared" si="29"/>
        <v>287390</v>
      </c>
      <c r="BT26" s="141">
        <f t="shared" si="30"/>
        <v>0</v>
      </c>
      <c r="BU26" s="141">
        <f t="shared" si="31"/>
        <v>0</v>
      </c>
      <c r="BV26" s="141">
        <f t="shared" si="32"/>
        <v>17102</v>
      </c>
      <c r="BW26" s="141">
        <f t="shared" si="33"/>
        <v>17102</v>
      </c>
      <c r="BX26" s="141">
        <f t="shared" si="34"/>
        <v>0</v>
      </c>
      <c r="BY26" s="141">
        <f t="shared" si="35"/>
        <v>0</v>
      </c>
      <c r="BZ26" s="141">
        <f t="shared" si="36"/>
        <v>12202</v>
      </c>
      <c r="CA26" s="141">
        <f t="shared" si="37"/>
        <v>201423</v>
      </c>
      <c r="CB26" s="141">
        <f t="shared" si="38"/>
        <v>148612</v>
      </c>
      <c r="CC26" s="141">
        <f t="shared" si="39"/>
        <v>50489</v>
      </c>
      <c r="CD26" s="141">
        <f t="shared" si="40"/>
        <v>2322</v>
      </c>
      <c r="CE26" s="141">
        <f t="shared" si="41"/>
        <v>0</v>
      </c>
      <c r="CF26" s="141">
        <f t="shared" si="42"/>
        <v>636722</v>
      </c>
      <c r="CG26" s="141">
        <f t="shared" si="43"/>
        <v>60098</v>
      </c>
      <c r="CH26" s="141">
        <f t="shared" si="44"/>
        <v>2065</v>
      </c>
      <c r="CI26" s="141">
        <f t="shared" si="45"/>
        <v>668551</v>
      </c>
    </row>
    <row r="27" spans="1:87" ht="12" customHeight="1">
      <c r="A27" s="142" t="s">
        <v>92</v>
      </c>
      <c r="B27" s="140" t="s">
        <v>345</v>
      </c>
      <c r="C27" s="142" t="s">
        <v>377</v>
      </c>
      <c r="D27" s="141">
        <f t="shared" si="4"/>
        <v>125900</v>
      </c>
      <c r="E27" s="141">
        <f t="shared" si="5"/>
        <v>125900</v>
      </c>
      <c r="F27" s="141">
        <v>0</v>
      </c>
      <c r="G27" s="141">
        <v>125900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805532</v>
      </c>
      <c r="M27" s="141">
        <f t="shared" si="7"/>
        <v>301093</v>
      </c>
      <c r="N27" s="141">
        <v>45812</v>
      </c>
      <c r="O27" s="141">
        <v>168493</v>
      </c>
      <c r="P27" s="141">
        <v>86788</v>
      </c>
      <c r="Q27" s="141">
        <v>0</v>
      </c>
      <c r="R27" s="141">
        <f t="shared" si="8"/>
        <v>148547</v>
      </c>
      <c r="S27" s="141">
        <v>15783</v>
      </c>
      <c r="T27" s="141">
        <v>132764</v>
      </c>
      <c r="U27" s="141">
        <v>0</v>
      </c>
      <c r="V27" s="141">
        <v>8076</v>
      </c>
      <c r="W27" s="141">
        <f t="shared" si="9"/>
        <v>347816</v>
      </c>
      <c r="X27" s="141">
        <v>72905</v>
      </c>
      <c r="Y27" s="141">
        <v>160401</v>
      </c>
      <c r="Z27" s="141">
        <v>114510</v>
      </c>
      <c r="AA27" s="141">
        <v>0</v>
      </c>
      <c r="AB27" s="141">
        <v>0</v>
      </c>
      <c r="AC27" s="141">
        <v>0</v>
      </c>
      <c r="AD27" s="141">
        <v>0</v>
      </c>
      <c r="AE27" s="141">
        <f t="shared" si="10"/>
        <v>931432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275975</v>
      </c>
      <c r="AO27" s="141">
        <f t="shared" si="14"/>
        <v>2487</v>
      </c>
      <c r="AP27" s="141">
        <v>2487</v>
      </c>
      <c r="AQ27" s="141">
        <v>0</v>
      </c>
      <c r="AR27" s="141">
        <v>0</v>
      </c>
      <c r="AS27" s="141">
        <v>0</v>
      </c>
      <c r="AT27" s="141">
        <f t="shared" si="15"/>
        <v>155696</v>
      </c>
      <c r="AU27" s="141">
        <v>0</v>
      </c>
      <c r="AV27" s="141">
        <v>155696</v>
      </c>
      <c r="AW27" s="141">
        <v>0</v>
      </c>
      <c r="AX27" s="141">
        <v>0</v>
      </c>
      <c r="AY27" s="141">
        <f t="shared" si="16"/>
        <v>117792</v>
      </c>
      <c r="AZ27" s="141">
        <v>61642</v>
      </c>
      <c r="BA27" s="141">
        <v>56150</v>
      </c>
      <c r="BB27" s="141">
        <v>0</v>
      </c>
      <c r="BC27" s="141">
        <v>0</v>
      </c>
      <c r="BD27" s="141">
        <v>0</v>
      </c>
      <c r="BE27" s="141">
        <v>0</v>
      </c>
      <c r="BF27" s="141">
        <v>0</v>
      </c>
      <c r="BG27" s="141">
        <f t="shared" si="17"/>
        <v>275975</v>
      </c>
      <c r="BH27" s="141">
        <f t="shared" si="18"/>
        <v>125900</v>
      </c>
      <c r="BI27" s="141">
        <f t="shared" si="19"/>
        <v>125900</v>
      </c>
      <c r="BJ27" s="141">
        <f t="shared" si="20"/>
        <v>0</v>
      </c>
      <c r="BK27" s="141">
        <f t="shared" si="21"/>
        <v>125900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1081507</v>
      </c>
      <c r="BQ27" s="141">
        <f t="shared" si="27"/>
        <v>303580</v>
      </c>
      <c r="BR27" s="141">
        <f t="shared" si="28"/>
        <v>48299</v>
      </c>
      <c r="BS27" s="141">
        <f t="shared" si="29"/>
        <v>168493</v>
      </c>
      <c r="BT27" s="141">
        <f t="shared" si="30"/>
        <v>86788</v>
      </c>
      <c r="BU27" s="141">
        <f t="shared" si="31"/>
        <v>0</v>
      </c>
      <c r="BV27" s="141">
        <f t="shared" si="32"/>
        <v>304243</v>
      </c>
      <c r="BW27" s="141">
        <f t="shared" si="33"/>
        <v>15783</v>
      </c>
      <c r="BX27" s="141">
        <f t="shared" si="34"/>
        <v>288460</v>
      </c>
      <c r="BY27" s="141">
        <f t="shared" si="35"/>
        <v>0</v>
      </c>
      <c r="BZ27" s="141">
        <f t="shared" si="36"/>
        <v>8076</v>
      </c>
      <c r="CA27" s="141">
        <f t="shared" si="37"/>
        <v>465608</v>
      </c>
      <c r="CB27" s="141">
        <f t="shared" si="38"/>
        <v>134547</v>
      </c>
      <c r="CC27" s="141">
        <f t="shared" si="39"/>
        <v>216551</v>
      </c>
      <c r="CD27" s="141">
        <f t="shared" si="40"/>
        <v>114510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0</v>
      </c>
      <c r="CI27" s="141">
        <f t="shared" si="45"/>
        <v>1207407</v>
      </c>
    </row>
    <row r="28" spans="1:87" ht="12" customHeight="1">
      <c r="A28" s="142" t="s">
        <v>92</v>
      </c>
      <c r="B28" s="140" t="s">
        <v>346</v>
      </c>
      <c r="C28" s="142" t="s">
        <v>378</v>
      </c>
      <c r="D28" s="141">
        <f t="shared" si="4"/>
        <v>7564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7564</v>
      </c>
      <c r="K28" s="141">
        <v>0</v>
      </c>
      <c r="L28" s="141">
        <f t="shared" si="6"/>
        <v>872894</v>
      </c>
      <c r="M28" s="141">
        <f t="shared" si="7"/>
        <v>62638</v>
      </c>
      <c r="N28" s="141">
        <v>62638</v>
      </c>
      <c r="O28" s="141">
        <v>0</v>
      </c>
      <c r="P28" s="141">
        <v>0</v>
      </c>
      <c r="Q28" s="141">
        <v>0</v>
      </c>
      <c r="R28" s="141">
        <f t="shared" si="8"/>
        <v>231002</v>
      </c>
      <c r="S28" s="141">
        <v>17788</v>
      </c>
      <c r="T28" s="141">
        <v>213214</v>
      </c>
      <c r="U28" s="141">
        <v>0</v>
      </c>
      <c r="V28" s="141">
        <v>0</v>
      </c>
      <c r="W28" s="141">
        <f t="shared" si="9"/>
        <v>579254</v>
      </c>
      <c r="X28" s="141">
        <v>194390</v>
      </c>
      <c r="Y28" s="141">
        <v>284124</v>
      </c>
      <c r="Z28" s="141">
        <v>100740</v>
      </c>
      <c r="AA28" s="141">
        <v>0</v>
      </c>
      <c r="AB28" s="141">
        <v>0</v>
      </c>
      <c r="AC28" s="141">
        <v>0</v>
      </c>
      <c r="AD28" s="141">
        <v>6753</v>
      </c>
      <c r="AE28" s="141">
        <f t="shared" si="10"/>
        <v>887211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90338</v>
      </c>
      <c r="AO28" s="141">
        <f t="shared" si="14"/>
        <v>37954</v>
      </c>
      <c r="AP28" s="141">
        <v>27036</v>
      </c>
      <c r="AQ28" s="141">
        <v>0</v>
      </c>
      <c r="AR28" s="141">
        <v>10918</v>
      </c>
      <c r="AS28" s="141">
        <v>0</v>
      </c>
      <c r="AT28" s="141">
        <f t="shared" si="15"/>
        <v>11632</v>
      </c>
      <c r="AU28" s="141">
        <v>132</v>
      </c>
      <c r="AV28" s="141">
        <v>11500</v>
      </c>
      <c r="AW28" s="141">
        <v>0</v>
      </c>
      <c r="AX28" s="141">
        <v>0</v>
      </c>
      <c r="AY28" s="141">
        <f t="shared" si="16"/>
        <v>40752</v>
      </c>
      <c r="AZ28" s="141">
        <v>30229</v>
      </c>
      <c r="BA28" s="141">
        <v>10523</v>
      </c>
      <c r="BB28" s="141">
        <v>0</v>
      </c>
      <c r="BC28" s="141">
        <v>0</v>
      </c>
      <c r="BD28" s="141">
        <v>0</v>
      </c>
      <c r="BE28" s="141">
        <v>0</v>
      </c>
      <c r="BF28" s="141">
        <v>1865</v>
      </c>
      <c r="BG28" s="141">
        <f t="shared" si="17"/>
        <v>92203</v>
      </c>
      <c r="BH28" s="141">
        <f t="shared" si="18"/>
        <v>7564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7564</v>
      </c>
      <c r="BO28" s="141">
        <f t="shared" si="25"/>
        <v>0</v>
      </c>
      <c r="BP28" s="141">
        <f t="shared" si="26"/>
        <v>963232</v>
      </c>
      <c r="BQ28" s="141">
        <f t="shared" si="27"/>
        <v>100592</v>
      </c>
      <c r="BR28" s="141">
        <f t="shared" si="28"/>
        <v>89674</v>
      </c>
      <c r="BS28" s="141">
        <f t="shared" si="29"/>
        <v>0</v>
      </c>
      <c r="BT28" s="141">
        <f t="shared" si="30"/>
        <v>10918</v>
      </c>
      <c r="BU28" s="141">
        <f t="shared" si="31"/>
        <v>0</v>
      </c>
      <c r="BV28" s="141">
        <f t="shared" si="32"/>
        <v>242634</v>
      </c>
      <c r="BW28" s="141">
        <f t="shared" si="33"/>
        <v>17920</v>
      </c>
      <c r="BX28" s="141">
        <f t="shared" si="34"/>
        <v>224714</v>
      </c>
      <c r="BY28" s="141">
        <f t="shared" si="35"/>
        <v>0</v>
      </c>
      <c r="BZ28" s="141">
        <f t="shared" si="36"/>
        <v>0</v>
      </c>
      <c r="CA28" s="141">
        <f t="shared" si="37"/>
        <v>620006</v>
      </c>
      <c r="CB28" s="141">
        <f t="shared" si="38"/>
        <v>224619</v>
      </c>
      <c r="CC28" s="141">
        <f t="shared" si="39"/>
        <v>294647</v>
      </c>
      <c r="CD28" s="141">
        <f t="shared" si="40"/>
        <v>100740</v>
      </c>
      <c r="CE28" s="141">
        <f t="shared" si="41"/>
        <v>0</v>
      </c>
      <c r="CF28" s="141">
        <f t="shared" si="42"/>
        <v>0</v>
      </c>
      <c r="CG28" s="141">
        <f t="shared" si="43"/>
        <v>0</v>
      </c>
      <c r="CH28" s="141">
        <f t="shared" si="44"/>
        <v>8618</v>
      </c>
      <c r="CI28" s="141">
        <f t="shared" si="45"/>
        <v>979414</v>
      </c>
    </row>
    <row r="29" spans="1:87" ht="12" customHeight="1">
      <c r="A29" s="142" t="s">
        <v>92</v>
      </c>
      <c r="B29" s="140" t="s">
        <v>347</v>
      </c>
      <c r="C29" s="142" t="s">
        <v>379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600368</v>
      </c>
      <c r="M29" s="141">
        <f t="shared" si="7"/>
        <v>121324</v>
      </c>
      <c r="N29" s="141">
        <v>39194</v>
      </c>
      <c r="O29" s="141">
        <v>5618</v>
      </c>
      <c r="P29" s="141">
        <v>76512</v>
      </c>
      <c r="Q29" s="141">
        <v>0</v>
      </c>
      <c r="R29" s="141">
        <f t="shared" si="8"/>
        <v>141447</v>
      </c>
      <c r="S29" s="141">
        <v>2789</v>
      </c>
      <c r="T29" s="141">
        <v>138390</v>
      </c>
      <c r="U29" s="141">
        <v>268</v>
      </c>
      <c r="V29" s="141">
        <v>0</v>
      </c>
      <c r="W29" s="141">
        <f t="shared" si="9"/>
        <v>337597</v>
      </c>
      <c r="X29" s="141">
        <v>126515</v>
      </c>
      <c r="Y29" s="141">
        <v>80995</v>
      </c>
      <c r="Z29" s="141">
        <v>130087</v>
      </c>
      <c r="AA29" s="141">
        <v>0</v>
      </c>
      <c r="AB29" s="141">
        <v>0</v>
      </c>
      <c r="AC29" s="141">
        <v>0</v>
      </c>
      <c r="AD29" s="141">
        <v>0</v>
      </c>
      <c r="AE29" s="141">
        <f t="shared" si="10"/>
        <v>600368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168442</v>
      </c>
      <c r="AO29" s="141">
        <f t="shared" si="14"/>
        <v>32705</v>
      </c>
      <c r="AP29" s="141">
        <v>15678</v>
      </c>
      <c r="AQ29" s="141">
        <v>1350</v>
      </c>
      <c r="AR29" s="141">
        <v>15677</v>
      </c>
      <c r="AS29" s="141">
        <v>0</v>
      </c>
      <c r="AT29" s="141">
        <f t="shared" si="15"/>
        <v>75054</v>
      </c>
      <c r="AU29" s="141">
        <v>1322</v>
      </c>
      <c r="AV29" s="141">
        <v>73732</v>
      </c>
      <c r="AW29" s="141">
        <v>0</v>
      </c>
      <c r="AX29" s="141">
        <v>0</v>
      </c>
      <c r="AY29" s="141">
        <f t="shared" si="16"/>
        <v>60683</v>
      </c>
      <c r="AZ29" s="141">
        <v>46669</v>
      </c>
      <c r="BA29" s="141">
        <v>14014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f t="shared" si="17"/>
        <v>168442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768810</v>
      </c>
      <c r="BQ29" s="141">
        <f t="shared" si="27"/>
        <v>154029</v>
      </c>
      <c r="BR29" s="141">
        <f t="shared" si="28"/>
        <v>54872</v>
      </c>
      <c r="BS29" s="141">
        <f t="shared" si="29"/>
        <v>6968</v>
      </c>
      <c r="BT29" s="141">
        <f t="shared" si="30"/>
        <v>92189</v>
      </c>
      <c r="BU29" s="141">
        <f t="shared" si="31"/>
        <v>0</v>
      </c>
      <c r="BV29" s="141">
        <f t="shared" si="32"/>
        <v>216501</v>
      </c>
      <c r="BW29" s="141">
        <f t="shared" si="33"/>
        <v>4111</v>
      </c>
      <c r="BX29" s="141">
        <f t="shared" si="34"/>
        <v>212122</v>
      </c>
      <c r="BY29" s="141">
        <f t="shared" si="35"/>
        <v>268</v>
      </c>
      <c r="BZ29" s="141">
        <f t="shared" si="36"/>
        <v>0</v>
      </c>
      <c r="CA29" s="141">
        <f t="shared" si="37"/>
        <v>398280</v>
      </c>
      <c r="CB29" s="141">
        <f t="shared" si="38"/>
        <v>173184</v>
      </c>
      <c r="CC29" s="141">
        <f t="shared" si="39"/>
        <v>95009</v>
      </c>
      <c r="CD29" s="141">
        <f t="shared" si="40"/>
        <v>130087</v>
      </c>
      <c r="CE29" s="141">
        <f t="shared" si="41"/>
        <v>0</v>
      </c>
      <c r="CF29" s="141">
        <f t="shared" si="42"/>
        <v>0</v>
      </c>
      <c r="CG29" s="141">
        <f t="shared" si="43"/>
        <v>0</v>
      </c>
      <c r="CH29" s="141">
        <f t="shared" si="44"/>
        <v>0</v>
      </c>
      <c r="CI29" s="141">
        <f t="shared" si="45"/>
        <v>768810</v>
      </c>
    </row>
    <row r="30" spans="1:87" ht="12" customHeight="1">
      <c r="A30" s="142" t="s">
        <v>92</v>
      </c>
      <c r="B30" s="140" t="s">
        <v>348</v>
      </c>
      <c r="C30" s="142" t="s">
        <v>380</v>
      </c>
      <c r="D30" s="141">
        <f t="shared" si="4"/>
        <v>2373</v>
      </c>
      <c r="E30" s="141">
        <f t="shared" si="5"/>
        <v>2373</v>
      </c>
      <c r="F30" s="141">
        <v>2373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489279</v>
      </c>
      <c r="M30" s="141">
        <f t="shared" si="7"/>
        <v>52594</v>
      </c>
      <c r="N30" s="141">
        <v>41586</v>
      </c>
      <c r="O30" s="141">
        <v>0</v>
      </c>
      <c r="P30" s="141">
        <v>11008</v>
      </c>
      <c r="Q30" s="141">
        <v>0</v>
      </c>
      <c r="R30" s="141">
        <f t="shared" si="8"/>
        <v>13748</v>
      </c>
      <c r="S30" s="141">
        <v>5364</v>
      </c>
      <c r="T30" s="141">
        <v>5009</v>
      </c>
      <c r="U30" s="141">
        <v>3375</v>
      </c>
      <c r="V30" s="141">
        <v>0</v>
      </c>
      <c r="W30" s="141">
        <f t="shared" si="9"/>
        <v>422937</v>
      </c>
      <c r="X30" s="141">
        <v>192274</v>
      </c>
      <c r="Y30" s="141">
        <v>211754</v>
      </c>
      <c r="Z30" s="141">
        <v>18909</v>
      </c>
      <c r="AA30" s="141">
        <v>0</v>
      </c>
      <c r="AB30" s="141">
        <v>0</v>
      </c>
      <c r="AC30" s="141">
        <v>0</v>
      </c>
      <c r="AD30" s="141">
        <v>0</v>
      </c>
      <c r="AE30" s="141">
        <f t="shared" si="10"/>
        <v>491652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85677</v>
      </c>
      <c r="AO30" s="141">
        <f t="shared" si="14"/>
        <v>8855</v>
      </c>
      <c r="AP30" s="141">
        <v>8855</v>
      </c>
      <c r="AQ30" s="141">
        <v>0</v>
      </c>
      <c r="AR30" s="141">
        <v>0</v>
      </c>
      <c r="AS30" s="141">
        <v>0</v>
      </c>
      <c r="AT30" s="141">
        <f t="shared" si="15"/>
        <v>22550</v>
      </c>
      <c r="AU30" s="141">
        <v>0</v>
      </c>
      <c r="AV30" s="141">
        <v>22550</v>
      </c>
      <c r="AW30" s="141">
        <v>0</v>
      </c>
      <c r="AX30" s="141">
        <v>0</v>
      </c>
      <c r="AY30" s="141">
        <f t="shared" si="16"/>
        <v>54272</v>
      </c>
      <c r="AZ30" s="141">
        <v>29988</v>
      </c>
      <c r="BA30" s="141">
        <v>15271</v>
      </c>
      <c r="BB30" s="141">
        <v>9013</v>
      </c>
      <c r="BC30" s="141">
        <v>0</v>
      </c>
      <c r="BD30" s="141">
        <v>0</v>
      </c>
      <c r="BE30" s="141">
        <v>0</v>
      </c>
      <c r="BF30" s="141">
        <v>0</v>
      </c>
      <c r="BG30" s="141">
        <f t="shared" si="17"/>
        <v>85677</v>
      </c>
      <c r="BH30" s="141">
        <f t="shared" si="18"/>
        <v>2373</v>
      </c>
      <c r="BI30" s="141">
        <f t="shared" si="19"/>
        <v>2373</v>
      </c>
      <c r="BJ30" s="141">
        <f t="shared" si="20"/>
        <v>2373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574956</v>
      </c>
      <c r="BQ30" s="141">
        <f t="shared" si="27"/>
        <v>61449</v>
      </c>
      <c r="BR30" s="141">
        <f t="shared" si="28"/>
        <v>50441</v>
      </c>
      <c r="BS30" s="141">
        <f t="shared" si="29"/>
        <v>0</v>
      </c>
      <c r="BT30" s="141">
        <f t="shared" si="30"/>
        <v>11008</v>
      </c>
      <c r="BU30" s="141">
        <f t="shared" si="31"/>
        <v>0</v>
      </c>
      <c r="BV30" s="141">
        <f t="shared" si="32"/>
        <v>36298</v>
      </c>
      <c r="BW30" s="141">
        <f t="shared" si="33"/>
        <v>5364</v>
      </c>
      <c r="BX30" s="141">
        <f t="shared" si="34"/>
        <v>27559</v>
      </c>
      <c r="BY30" s="141">
        <f t="shared" si="35"/>
        <v>3375</v>
      </c>
      <c r="BZ30" s="141">
        <f t="shared" si="36"/>
        <v>0</v>
      </c>
      <c r="CA30" s="141">
        <f t="shared" si="37"/>
        <v>477209</v>
      </c>
      <c r="CB30" s="141">
        <f t="shared" si="38"/>
        <v>222262</v>
      </c>
      <c r="CC30" s="141">
        <f t="shared" si="39"/>
        <v>227025</v>
      </c>
      <c r="CD30" s="141">
        <f t="shared" si="40"/>
        <v>27922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0</v>
      </c>
      <c r="CI30" s="141">
        <f t="shared" si="45"/>
        <v>577329</v>
      </c>
    </row>
    <row r="31" spans="1:87" ht="12" customHeight="1">
      <c r="A31" s="142" t="s">
        <v>92</v>
      </c>
      <c r="B31" s="140" t="s">
        <v>349</v>
      </c>
      <c r="C31" s="142" t="s">
        <v>381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2360</v>
      </c>
      <c r="L31" s="141">
        <f t="shared" si="6"/>
        <v>45716</v>
      </c>
      <c r="M31" s="141">
        <f t="shared" si="7"/>
        <v>4440</v>
      </c>
      <c r="N31" s="141">
        <v>4440</v>
      </c>
      <c r="O31" s="141">
        <v>0</v>
      </c>
      <c r="P31" s="141">
        <v>0</v>
      </c>
      <c r="Q31" s="141">
        <v>0</v>
      </c>
      <c r="R31" s="141">
        <f t="shared" si="8"/>
        <v>2285</v>
      </c>
      <c r="S31" s="141">
        <v>2285</v>
      </c>
      <c r="T31" s="141">
        <v>0</v>
      </c>
      <c r="U31" s="141">
        <v>0</v>
      </c>
      <c r="V31" s="141">
        <v>0</v>
      </c>
      <c r="W31" s="141">
        <f t="shared" si="9"/>
        <v>38991</v>
      </c>
      <c r="X31" s="141">
        <v>38991</v>
      </c>
      <c r="Y31" s="141">
        <v>0</v>
      </c>
      <c r="Z31" s="141">
        <v>0</v>
      </c>
      <c r="AA31" s="141">
        <v>0</v>
      </c>
      <c r="AB31" s="141">
        <v>68773</v>
      </c>
      <c r="AC31" s="141">
        <v>0</v>
      </c>
      <c r="AD31" s="141">
        <v>0</v>
      </c>
      <c r="AE31" s="141">
        <f t="shared" si="10"/>
        <v>45716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319</v>
      </c>
      <c r="AN31" s="141">
        <f t="shared" si="13"/>
        <v>8492</v>
      </c>
      <c r="AO31" s="141">
        <f t="shared" si="14"/>
        <v>2220</v>
      </c>
      <c r="AP31" s="141">
        <v>2220</v>
      </c>
      <c r="AQ31" s="141">
        <v>0</v>
      </c>
      <c r="AR31" s="141">
        <v>0</v>
      </c>
      <c r="AS31" s="141">
        <v>0</v>
      </c>
      <c r="AT31" s="141">
        <f t="shared" si="15"/>
        <v>5578</v>
      </c>
      <c r="AU31" s="141">
        <v>5578</v>
      </c>
      <c r="AV31" s="141">
        <v>0</v>
      </c>
      <c r="AW31" s="141">
        <v>0</v>
      </c>
      <c r="AX31" s="141">
        <v>0</v>
      </c>
      <c r="AY31" s="141">
        <f t="shared" si="16"/>
        <v>694</v>
      </c>
      <c r="AZ31" s="141">
        <v>694</v>
      </c>
      <c r="BA31" s="141">
        <v>0</v>
      </c>
      <c r="BB31" s="141">
        <v>0</v>
      </c>
      <c r="BC31" s="141">
        <v>0</v>
      </c>
      <c r="BD31" s="141">
        <v>12014</v>
      </c>
      <c r="BE31" s="141">
        <v>0</v>
      </c>
      <c r="BF31" s="141">
        <v>0</v>
      </c>
      <c r="BG31" s="141">
        <f t="shared" si="17"/>
        <v>8492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2679</v>
      </c>
      <c r="BP31" s="141">
        <f t="shared" si="26"/>
        <v>54208</v>
      </c>
      <c r="BQ31" s="141">
        <f t="shared" si="27"/>
        <v>6660</v>
      </c>
      <c r="BR31" s="141">
        <f t="shared" si="28"/>
        <v>6660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7863</v>
      </c>
      <c r="BW31" s="141">
        <f t="shared" si="33"/>
        <v>7863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39685</v>
      </c>
      <c r="CB31" s="141">
        <f t="shared" si="38"/>
        <v>39685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80787</v>
      </c>
      <c r="CG31" s="141">
        <f t="shared" si="43"/>
        <v>0</v>
      </c>
      <c r="CH31" s="141">
        <f t="shared" si="44"/>
        <v>0</v>
      </c>
      <c r="CI31" s="141">
        <f t="shared" si="45"/>
        <v>54208</v>
      </c>
    </row>
    <row r="32" spans="1:87" ht="12" customHeight="1">
      <c r="A32" s="142" t="s">
        <v>92</v>
      </c>
      <c r="B32" s="140" t="s">
        <v>350</v>
      </c>
      <c r="C32" s="142" t="s">
        <v>382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3556</v>
      </c>
      <c r="L32" s="141">
        <f t="shared" si="6"/>
        <v>81666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81666</v>
      </c>
      <c r="X32" s="141">
        <v>81666</v>
      </c>
      <c r="Y32" s="141">
        <v>0</v>
      </c>
      <c r="Z32" s="141">
        <v>0</v>
      </c>
      <c r="AA32" s="141">
        <v>0</v>
      </c>
      <c r="AB32" s="141">
        <v>103591</v>
      </c>
      <c r="AC32" s="141">
        <v>0</v>
      </c>
      <c r="AD32" s="141">
        <v>1587</v>
      </c>
      <c r="AE32" s="141">
        <f t="shared" si="10"/>
        <v>83253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323</v>
      </c>
      <c r="AN32" s="141">
        <f t="shared" si="13"/>
        <v>686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686</v>
      </c>
      <c r="AZ32" s="141">
        <v>686</v>
      </c>
      <c r="BA32" s="141">
        <v>0</v>
      </c>
      <c r="BB32" s="141">
        <v>0</v>
      </c>
      <c r="BC32" s="141">
        <v>0</v>
      </c>
      <c r="BD32" s="141">
        <v>12173</v>
      </c>
      <c r="BE32" s="141">
        <v>0</v>
      </c>
      <c r="BF32" s="141">
        <v>0</v>
      </c>
      <c r="BG32" s="141">
        <f t="shared" si="17"/>
        <v>686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3879</v>
      </c>
      <c r="BP32" s="141">
        <f t="shared" si="26"/>
        <v>82352</v>
      </c>
      <c r="BQ32" s="141">
        <f t="shared" si="27"/>
        <v>0</v>
      </c>
      <c r="BR32" s="141">
        <f t="shared" si="28"/>
        <v>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82352</v>
      </c>
      <c r="CB32" s="141">
        <f t="shared" si="38"/>
        <v>82352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115764</v>
      </c>
      <c r="CG32" s="141">
        <f t="shared" si="43"/>
        <v>0</v>
      </c>
      <c r="CH32" s="141">
        <f t="shared" si="44"/>
        <v>1587</v>
      </c>
      <c r="CI32" s="141">
        <f t="shared" si="45"/>
        <v>83939</v>
      </c>
    </row>
    <row r="33" spans="1:87" ht="12" customHeight="1">
      <c r="A33" s="142" t="s">
        <v>92</v>
      </c>
      <c r="B33" s="140" t="s">
        <v>392</v>
      </c>
      <c r="C33" s="142" t="s">
        <v>393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2799</v>
      </c>
      <c r="L33" s="141">
        <f t="shared" si="6"/>
        <v>70611</v>
      </c>
      <c r="M33" s="141">
        <f t="shared" si="7"/>
        <v>18069</v>
      </c>
      <c r="N33" s="141">
        <v>18069</v>
      </c>
      <c r="O33" s="141">
        <v>0</v>
      </c>
      <c r="P33" s="141">
        <v>0</v>
      </c>
      <c r="Q33" s="141">
        <v>0</v>
      </c>
      <c r="R33" s="141">
        <f t="shared" si="8"/>
        <v>929</v>
      </c>
      <c r="S33" s="141">
        <v>929</v>
      </c>
      <c r="T33" s="141">
        <v>0</v>
      </c>
      <c r="U33" s="141">
        <v>0</v>
      </c>
      <c r="V33" s="141">
        <v>693</v>
      </c>
      <c r="W33" s="141">
        <f t="shared" si="9"/>
        <v>50920</v>
      </c>
      <c r="X33" s="141">
        <v>50920</v>
      </c>
      <c r="Y33" s="141">
        <v>0</v>
      </c>
      <c r="Z33" s="141">
        <v>0</v>
      </c>
      <c r="AA33" s="141">
        <v>0</v>
      </c>
      <c r="AB33" s="141">
        <v>81550</v>
      </c>
      <c r="AC33" s="141">
        <v>0</v>
      </c>
      <c r="AD33" s="141">
        <v>0</v>
      </c>
      <c r="AE33" s="141">
        <f t="shared" si="10"/>
        <v>70611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281</v>
      </c>
      <c r="AN33" s="141">
        <f t="shared" si="13"/>
        <v>7264</v>
      </c>
      <c r="AO33" s="141">
        <f t="shared" si="14"/>
        <v>4517</v>
      </c>
      <c r="AP33" s="141">
        <v>4517</v>
      </c>
      <c r="AQ33" s="141">
        <v>0</v>
      </c>
      <c r="AR33" s="141">
        <v>0</v>
      </c>
      <c r="AS33" s="141">
        <v>0</v>
      </c>
      <c r="AT33" s="141">
        <f t="shared" si="15"/>
        <v>356</v>
      </c>
      <c r="AU33" s="141">
        <v>356</v>
      </c>
      <c r="AV33" s="141">
        <v>0</v>
      </c>
      <c r="AW33" s="141">
        <v>0</v>
      </c>
      <c r="AX33" s="141">
        <v>0</v>
      </c>
      <c r="AY33" s="141">
        <f t="shared" si="16"/>
        <v>2391</v>
      </c>
      <c r="AZ33" s="141">
        <v>2391</v>
      </c>
      <c r="BA33" s="141">
        <v>0</v>
      </c>
      <c r="BB33" s="141">
        <v>0</v>
      </c>
      <c r="BC33" s="141">
        <v>0</v>
      </c>
      <c r="BD33" s="141">
        <v>10590</v>
      </c>
      <c r="BE33" s="141">
        <v>0</v>
      </c>
      <c r="BF33" s="141">
        <v>0</v>
      </c>
      <c r="BG33" s="141">
        <f t="shared" si="17"/>
        <v>7264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3080</v>
      </c>
      <c r="BP33" s="141">
        <f t="shared" si="26"/>
        <v>77875</v>
      </c>
      <c r="BQ33" s="141">
        <f t="shared" si="27"/>
        <v>22586</v>
      </c>
      <c r="BR33" s="141">
        <f t="shared" si="28"/>
        <v>22586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1285</v>
      </c>
      <c r="BW33" s="141">
        <f t="shared" si="33"/>
        <v>1285</v>
      </c>
      <c r="BX33" s="141">
        <f t="shared" si="34"/>
        <v>0</v>
      </c>
      <c r="BY33" s="141">
        <f t="shared" si="35"/>
        <v>0</v>
      </c>
      <c r="BZ33" s="141">
        <f t="shared" si="36"/>
        <v>693</v>
      </c>
      <c r="CA33" s="141">
        <f t="shared" si="37"/>
        <v>53311</v>
      </c>
      <c r="CB33" s="141">
        <f t="shared" si="38"/>
        <v>53311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92140</v>
      </c>
      <c r="CG33" s="141">
        <f t="shared" si="43"/>
        <v>0</v>
      </c>
      <c r="CH33" s="141">
        <f t="shared" si="44"/>
        <v>0</v>
      </c>
      <c r="CI33" s="141">
        <f t="shared" si="45"/>
        <v>77875</v>
      </c>
    </row>
    <row r="34" spans="1:87" ht="12" customHeight="1">
      <c r="A34" s="142" t="s">
        <v>92</v>
      </c>
      <c r="B34" s="140" t="s">
        <v>351</v>
      </c>
      <c r="C34" s="142" t="s">
        <v>383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108902</v>
      </c>
      <c r="M34" s="141">
        <f t="shared" si="7"/>
        <v>31178</v>
      </c>
      <c r="N34" s="141">
        <v>12023</v>
      </c>
      <c r="O34" s="141">
        <v>19155</v>
      </c>
      <c r="P34" s="141">
        <v>0</v>
      </c>
      <c r="Q34" s="141">
        <v>0</v>
      </c>
      <c r="R34" s="141">
        <f t="shared" si="8"/>
        <v>11505</v>
      </c>
      <c r="S34" s="141">
        <v>11505</v>
      </c>
      <c r="T34" s="141">
        <v>0</v>
      </c>
      <c r="U34" s="141">
        <v>0</v>
      </c>
      <c r="V34" s="141">
        <v>0</v>
      </c>
      <c r="W34" s="141">
        <f t="shared" si="9"/>
        <v>66219</v>
      </c>
      <c r="X34" s="141">
        <v>50337</v>
      </c>
      <c r="Y34" s="141">
        <v>15882</v>
      </c>
      <c r="Z34" s="141">
        <v>0</v>
      </c>
      <c r="AA34" s="141">
        <v>0</v>
      </c>
      <c r="AB34" s="141">
        <v>131472</v>
      </c>
      <c r="AC34" s="141">
        <v>0</v>
      </c>
      <c r="AD34" s="141">
        <v>0</v>
      </c>
      <c r="AE34" s="141">
        <f t="shared" si="10"/>
        <v>108902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376</v>
      </c>
      <c r="AN34" s="141">
        <f t="shared" si="13"/>
        <v>12083</v>
      </c>
      <c r="AO34" s="141">
        <f t="shared" si="14"/>
        <v>8354</v>
      </c>
      <c r="AP34" s="141">
        <v>8354</v>
      </c>
      <c r="AQ34" s="141">
        <v>0</v>
      </c>
      <c r="AR34" s="141">
        <v>0</v>
      </c>
      <c r="AS34" s="141">
        <v>0</v>
      </c>
      <c r="AT34" s="141">
        <f t="shared" si="15"/>
        <v>44</v>
      </c>
      <c r="AU34" s="141">
        <v>44</v>
      </c>
      <c r="AV34" s="141">
        <v>0</v>
      </c>
      <c r="AW34" s="141">
        <v>0</v>
      </c>
      <c r="AX34" s="141">
        <v>0</v>
      </c>
      <c r="AY34" s="141">
        <f t="shared" si="16"/>
        <v>3685</v>
      </c>
      <c r="AZ34" s="141">
        <v>3685</v>
      </c>
      <c r="BA34" s="141">
        <v>0</v>
      </c>
      <c r="BB34" s="141">
        <v>0</v>
      </c>
      <c r="BC34" s="141">
        <v>0</v>
      </c>
      <c r="BD34" s="141">
        <v>14157</v>
      </c>
      <c r="BE34" s="141">
        <v>0</v>
      </c>
      <c r="BF34" s="141">
        <v>0</v>
      </c>
      <c r="BG34" s="141">
        <f t="shared" si="17"/>
        <v>12083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376</v>
      </c>
      <c r="BP34" s="141">
        <f t="shared" si="26"/>
        <v>120985</v>
      </c>
      <c r="BQ34" s="141">
        <f t="shared" si="27"/>
        <v>39532</v>
      </c>
      <c r="BR34" s="141">
        <f t="shared" si="28"/>
        <v>20377</v>
      </c>
      <c r="BS34" s="141">
        <f t="shared" si="29"/>
        <v>19155</v>
      </c>
      <c r="BT34" s="141">
        <f t="shared" si="30"/>
        <v>0</v>
      </c>
      <c r="BU34" s="141">
        <f t="shared" si="31"/>
        <v>0</v>
      </c>
      <c r="BV34" s="141">
        <f t="shared" si="32"/>
        <v>11549</v>
      </c>
      <c r="BW34" s="141">
        <f t="shared" si="33"/>
        <v>11549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69904</v>
      </c>
      <c r="CB34" s="141">
        <f t="shared" si="38"/>
        <v>54022</v>
      </c>
      <c r="CC34" s="141">
        <f t="shared" si="39"/>
        <v>15882</v>
      </c>
      <c r="CD34" s="141">
        <f t="shared" si="40"/>
        <v>0</v>
      </c>
      <c r="CE34" s="141">
        <f t="shared" si="41"/>
        <v>0</v>
      </c>
      <c r="CF34" s="141">
        <f t="shared" si="42"/>
        <v>145629</v>
      </c>
      <c r="CG34" s="141">
        <f t="shared" si="43"/>
        <v>0</v>
      </c>
      <c r="CH34" s="141">
        <f t="shared" si="44"/>
        <v>0</v>
      </c>
      <c r="CI34" s="141">
        <f t="shared" si="45"/>
        <v>120985</v>
      </c>
    </row>
    <row r="35" spans="1:87" ht="12" customHeight="1">
      <c r="A35" s="142" t="s">
        <v>92</v>
      </c>
      <c r="B35" s="140" t="s">
        <v>352</v>
      </c>
      <c r="C35" s="142" t="s">
        <v>384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70311</v>
      </c>
      <c r="M35" s="141">
        <f t="shared" si="7"/>
        <v>3486</v>
      </c>
      <c r="N35" s="141">
        <v>3486</v>
      </c>
      <c r="O35" s="141">
        <v>0</v>
      </c>
      <c r="P35" s="141">
        <v>0</v>
      </c>
      <c r="Q35" s="141">
        <v>0</v>
      </c>
      <c r="R35" s="141">
        <f t="shared" si="8"/>
        <v>174</v>
      </c>
      <c r="S35" s="141">
        <v>0</v>
      </c>
      <c r="T35" s="141">
        <v>174</v>
      </c>
      <c r="U35" s="141">
        <v>0</v>
      </c>
      <c r="V35" s="141">
        <v>0</v>
      </c>
      <c r="W35" s="141">
        <f t="shared" si="9"/>
        <v>66651</v>
      </c>
      <c r="X35" s="141">
        <v>65043</v>
      </c>
      <c r="Y35" s="141">
        <v>699</v>
      </c>
      <c r="Z35" s="141">
        <v>909</v>
      </c>
      <c r="AA35" s="141">
        <v>0</v>
      </c>
      <c r="AB35" s="141">
        <v>148555</v>
      </c>
      <c r="AC35" s="141">
        <v>0</v>
      </c>
      <c r="AD35" s="141">
        <v>0</v>
      </c>
      <c r="AE35" s="141">
        <f t="shared" si="10"/>
        <v>70311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374</v>
      </c>
      <c r="AN35" s="141">
        <f t="shared" si="13"/>
        <v>9629</v>
      </c>
      <c r="AO35" s="141">
        <f t="shared" si="14"/>
        <v>3486</v>
      </c>
      <c r="AP35" s="141">
        <v>3486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6143</v>
      </c>
      <c r="AZ35" s="141">
        <v>6143</v>
      </c>
      <c r="BA35" s="141">
        <v>0</v>
      </c>
      <c r="BB35" s="141">
        <v>0</v>
      </c>
      <c r="BC35" s="141">
        <v>0</v>
      </c>
      <c r="BD35" s="141">
        <v>14063</v>
      </c>
      <c r="BE35" s="141">
        <v>0</v>
      </c>
      <c r="BF35" s="141">
        <v>0</v>
      </c>
      <c r="BG35" s="141">
        <f t="shared" si="17"/>
        <v>9629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374</v>
      </c>
      <c r="BP35" s="141">
        <f t="shared" si="26"/>
        <v>79940</v>
      </c>
      <c r="BQ35" s="141">
        <f t="shared" si="27"/>
        <v>6972</v>
      </c>
      <c r="BR35" s="141">
        <f t="shared" si="28"/>
        <v>6972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174</v>
      </c>
      <c r="BW35" s="141">
        <f t="shared" si="33"/>
        <v>0</v>
      </c>
      <c r="BX35" s="141">
        <f t="shared" si="34"/>
        <v>174</v>
      </c>
      <c r="BY35" s="141">
        <f t="shared" si="35"/>
        <v>0</v>
      </c>
      <c r="BZ35" s="141">
        <f t="shared" si="36"/>
        <v>0</v>
      </c>
      <c r="CA35" s="141">
        <f t="shared" si="37"/>
        <v>72794</v>
      </c>
      <c r="CB35" s="141">
        <f t="shared" si="38"/>
        <v>71186</v>
      </c>
      <c r="CC35" s="141">
        <f t="shared" si="39"/>
        <v>699</v>
      </c>
      <c r="CD35" s="141">
        <f t="shared" si="40"/>
        <v>909</v>
      </c>
      <c r="CE35" s="141">
        <f t="shared" si="41"/>
        <v>0</v>
      </c>
      <c r="CF35" s="141">
        <f t="shared" si="42"/>
        <v>162618</v>
      </c>
      <c r="CG35" s="141">
        <f t="shared" si="43"/>
        <v>0</v>
      </c>
      <c r="CH35" s="141">
        <f t="shared" si="44"/>
        <v>0</v>
      </c>
      <c r="CI35" s="141">
        <f t="shared" si="45"/>
        <v>79940</v>
      </c>
    </row>
    <row r="36" spans="1:87" ht="12" customHeight="1">
      <c r="A36" s="142" t="s">
        <v>92</v>
      </c>
      <c r="B36" s="140" t="s">
        <v>353</v>
      </c>
      <c r="C36" s="142" t="s">
        <v>385</v>
      </c>
      <c r="D36" s="141">
        <f t="shared" si="4"/>
        <v>85869</v>
      </c>
      <c r="E36" s="141">
        <f t="shared" si="5"/>
        <v>85869</v>
      </c>
      <c r="F36" s="141">
        <v>0</v>
      </c>
      <c r="G36" s="141">
        <v>83475</v>
      </c>
      <c r="H36" s="141">
        <v>2394</v>
      </c>
      <c r="I36" s="141">
        <v>0</v>
      </c>
      <c r="J36" s="141">
        <v>0</v>
      </c>
      <c r="K36" s="141">
        <v>0</v>
      </c>
      <c r="L36" s="141">
        <f t="shared" si="6"/>
        <v>573972</v>
      </c>
      <c r="M36" s="141">
        <f t="shared" si="7"/>
        <v>100047</v>
      </c>
      <c r="N36" s="141">
        <v>51627</v>
      </c>
      <c r="O36" s="141">
        <v>0</v>
      </c>
      <c r="P36" s="141">
        <v>41523</v>
      </c>
      <c r="Q36" s="141">
        <v>6897</v>
      </c>
      <c r="R36" s="141">
        <f t="shared" si="8"/>
        <v>146070</v>
      </c>
      <c r="S36" s="141">
        <v>241</v>
      </c>
      <c r="T36" s="141">
        <v>138194</v>
      </c>
      <c r="U36" s="141">
        <v>7635</v>
      </c>
      <c r="V36" s="141">
        <v>0</v>
      </c>
      <c r="W36" s="141">
        <f t="shared" si="9"/>
        <v>327855</v>
      </c>
      <c r="X36" s="141">
        <v>214509</v>
      </c>
      <c r="Y36" s="141">
        <v>90684</v>
      </c>
      <c r="Z36" s="141">
        <v>22662</v>
      </c>
      <c r="AA36" s="141">
        <v>0</v>
      </c>
      <c r="AB36" s="141">
        <v>0</v>
      </c>
      <c r="AC36" s="141">
        <v>0</v>
      </c>
      <c r="AD36" s="141">
        <v>0</v>
      </c>
      <c r="AE36" s="141">
        <f t="shared" si="10"/>
        <v>659841</v>
      </c>
      <c r="AF36" s="141">
        <f t="shared" si="11"/>
        <v>15855</v>
      </c>
      <c r="AG36" s="141">
        <f t="shared" si="12"/>
        <v>15855</v>
      </c>
      <c r="AH36" s="141">
        <v>0</v>
      </c>
      <c r="AI36" s="141">
        <v>15855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61159</v>
      </c>
      <c r="AO36" s="141">
        <f t="shared" si="14"/>
        <v>8924</v>
      </c>
      <c r="AP36" s="141">
        <v>8924</v>
      </c>
      <c r="AQ36" s="141">
        <v>0</v>
      </c>
      <c r="AR36" s="141">
        <v>0</v>
      </c>
      <c r="AS36" s="141">
        <v>0</v>
      </c>
      <c r="AT36" s="141">
        <f t="shared" si="15"/>
        <v>4239</v>
      </c>
      <c r="AU36" s="141">
        <v>281</v>
      </c>
      <c r="AV36" s="141">
        <v>3958</v>
      </c>
      <c r="AW36" s="141">
        <v>0</v>
      </c>
      <c r="AX36" s="141">
        <v>0</v>
      </c>
      <c r="AY36" s="141">
        <f t="shared" si="16"/>
        <v>47996</v>
      </c>
      <c r="AZ36" s="141">
        <v>17314</v>
      </c>
      <c r="BA36" s="141">
        <v>30682</v>
      </c>
      <c r="BB36" s="141">
        <v>0</v>
      </c>
      <c r="BC36" s="141">
        <v>0</v>
      </c>
      <c r="BD36" s="141">
        <v>0</v>
      </c>
      <c r="BE36" s="141">
        <v>0</v>
      </c>
      <c r="BF36" s="141">
        <v>0</v>
      </c>
      <c r="BG36" s="141">
        <f t="shared" si="17"/>
        <v>77014</v>
      </c>
      <c r="BH36" s="141">
        <f t="shared" si="18"/>
        <v>101724</v>
      </c>
      <c r="BI36" s="141">
        <f t="shared" si="19"/>
        <v>101724</v>
      </c>
      <c r="BJ36" s="141">
        <f t="shared" si="20"/>
        <v>0</v>
      </c>
      <c r="BK36" s="141">
        <f t="shared" si="21"/>
        <v>99330</v>
      </c>
      <c r="BL36" s="141">
        <f t="shared" si="22"/>
        <v>2394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635131</v>
      </c>
      <c r="BQ36" s="141">
        <f t="shared" si="27"/>
        <v>108971</v>
      </c>
      <c r="BR36" s="141">
        <f t="shared" si="28"/>
        <v>60551</v>
      </c>
      <c r="BS36" s="141">
        <f t="shared" si="29"/>
        <v>0</v>
      </c>
      <c r="BT36" s="141">
        <f t="shared" si="30"/>
        <v>41523</v>
      </c>
      <c r="BU36" s="141">
        <f t="shared" si="31"/>
        <v>6897</v>
      </c>
      <c r="BV36" s="141">
        <f t="shared" si="32"/>
        <v>150309</v>
      </c>
      <c r="BW36" s="141">
        <f t="shared" si="33"/>
        <v>522</v>
      </c>
      <c r="BX36" s="141">
        <f t="shared" si="34"/>
        <v>142152</v>
      </c>
      <c r="BY36" s="141">
        <f t="shared" si="35"/>
        <v>7635</v>
      </c>
      <c r="BZ36" s="141">
        <f t="shared" si="36"/>
        <v>0</v>
      </c>
      <c r="CA36" s="141">
        <f t="shared" si="37"/>
        <v>375851</v>
      </c>
      <c r="CB36" s="141">
        <f t="shared" si="38"/>
        <v>231823</v>
      </c>
      <c r="CC36" s="141">
        <f t="shared" si="39"/>
        <v>121366</v>
      </c>
      <c r="CD36" s="141">
        <f t="shared" si="40"/>
        <v>22662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0</v>
      </c>
      <c r="CI36" s="141">
        <f t="shared" si="45"/>
        <v>736855</v>
      </c>
    </row>
    <row r="37" spans="1:87" ht="12" customHeight="1">
      <c r="A37" s="142" t="s">
        <v>92</v>
      </c>
      <c r="B37" s="140" t="s">
        <v>354</v>
      </c>
      <c r="C37" s="142" t="s">
        <v>386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74249</v>
      </c>
      <c r="M37" s="141">
        <f t="shared" si="7"/>
        <v>26526</v>
      </c>
      <c r="N37" s="141">
        <v>26526</v>
      </c>
      <c r="O37" s="141">
        <v>0</v>
      </c>
      <c r="P37" s="141">
        <v>0</v>
      </c>
      <c r="Q37" s="141">
        <v>0</v>
      </c>
      <c r="R37" s="141">
        <f t="shared" si="8"/>
        <v>764</v>
      </c>
      <c r="S37" s="141">
        <v>764</v>
      </c>
      <c r="T37" s="141">
        <v>0</v>
      </c>
      <c r="U37" s="141">
        <v>0</v>
      </c>
      <c r="V37" s="141">
        <v>0</v>
      </c>
      <c r="W37" s="141">
        <f t="shared" si="9"/>
        <v>46959</v>
      </c>
      <c r="X37" s="141">
        <v>46872</v>
      </c>
      <c r="Y37" s="141">
        <v>0</v>
      </c>
      <c r="Z37" s="141">
        <v>0</v>
      </c>
      <c r="AA37" s="141">
        <v>87</v>
      </c>
      <c r="AB37" s="141">
        <v>49620</v>
      </c>
      <c r="AC37" s="141">
        <v>0</v>
      </c>
      <c r="AD37" s="141">
        <v>583</v>
      </c>
      <c r="AE37" s="141">
        <f t="shared" si="10"/>
        <v>74832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47789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48</v>
      </c>
      <c r="AU37" s="141">
        <v>48</v>
      </c>
      <c r="AV37" s="141">
        <v>0</v>
      </c>
      <c r="AW37" s="141">
        <v>0</v>
      </c>
      <c r="AX37" s="141">
        <v>0</v>
      </c>
      <c r="AY37" s="141">
        <f t="shared" si="16"/>
        <v>47741</v>
      </c>
      <c r="AZ37" s="141">
        <v>17958</v>
      </c>
      <c r="BA37" s="141">
        <v>26551</v>
      </c>
      <c r="BB37" s="141">
        <v>917</v>
      </c>
      <c r="BC37" s="141">
        <v>2315</v>
      </c>
      <c r="BD37" s="141">
        <v>0</v>
      </c>
      <c r="BE37" s="141">
        <v>0</v>
      </c>
      <c r="BF37" s="141">
        <v>0</v>
      </c>
      <c r="BG37" s="141">
        <f t="shared" si="17"/>
        <v>47789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122038</v>
      </c>
      <c r="BQ37" s="141">
        <f t="shared" si="27"/>
        <v>26526</v>
      </c>
      <c r="BR37" s="141">
        <f t="shared" si="28"/>
        <v>26526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812</v>
      </c>
      <c r="BW37" s="141">
        <f t="shared" si="33"/>
        <v>812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94700</v>
      </c>
      <c r="CB37" s="141">
        <f t="shared" si="38"/>
        <v>64830</v>
      </c>
      <c r="CC37" s="141">
        <f t="shared" si="39"/>
        <v>26551</v>
      </c>
      <c r="CD37" s="141">
        <f t="shared" si="40"/>
        <v>917</v>
      </c>
      <c r="CE37" s="141">
        <f t="shared" si="41"/>
        <v>2402</v>
      </c>
      <c r="CF37" s="141">
        <f t="shared" si="42"/>
        <v>49620</v>
      </c>
      <c r="CG37" s="141">
        <f t="shared" si="43"/>
        <v>0</v>
      </c>
      <c r="CH37" s="141">
        <f t="shared" si="44"/>
        <v>583</v>
      </c>
      <c r="CI37" s="141">
        <f t="shared" si="45"/>
        <v>122621</v>
      </c>
    </row>
    <row r="38" spans="1:87" ht="12" customHeight="1">
      <c r="A38" s="142" t="s">
        <v>92</v>
      </c>
      <c r="B38" s="140" t="s">
        <v>355</v>
      </c>
      <c r="C38" s="142" t="s">
        <v>387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199313</v>
      </c>
      <c r="M38" s="141">
        <f t="shared" si="7"/>
        <v>166438</v>
      </c>
      <c r="N38" s="141">
        <v>23704</v>
      </c>
      <c r="O38" s="141">
        <v>142734</v>
      </c>
      <c r="P38" s="141">
        <v>0</v>
      </c>
      <c r="Q38" s="141">
        <v>0</v>
      </c>
      <c r="R38" s="141">
        <f t="shared" si="8"/>
        <v>12137</v>
      </c>
      <c r="S38" s="141">
        <v>12137</v>
      </c>
      <c r="T38" s="141">
        <v>0</v>
      </c>
      <c r="U38" s="141">
        <v>0</v>
      </c>
      <c r="V38" s="141">
        <v>6982</v>
      </c>
      <c r="W38" s="141">
        <f t="shared" si="9"/>
        <v>13756</v>
      </c>
      <c r="X38" s="141">
        <v>13756</v>
      </c>
      <c r="Y38" s="141">
        <v>0</v>
      </c>
      <c r="Z38" s="141">
        <v>0</v>
      </c>
      <c r="AA38" s="141">
        <v>0</v>
      </c>
      <c r="AB38" s="141">
        <v>175782</v>
      </c>
      <c r="AC38" s="141">
        <v>0</v>
      </c>
      <c r="AD38" s="141">
        <v>0</v>
      </c>
      <c r="AE38" s="141">
        <f t="shared" si="10"/>
        <v>199313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84725</v>
      </c>
      <c r="AO38" s="141">
        <f t="shared" si="14"/>
        <v>15803</v>
      </c>
      <c r="AP38" s="141">
        <v>15803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68922</v>
      </c>
      <c r="AZ38" s="141">
        <v>40765</v>
      </c>
      <c r="BA38" s="141">
        <v>27217</v>
      </c>
      <c r="BB38" s="141">
        <v>940</v>
      </c>
      <c r="BC38" s="141">
        <v>0</v>
      </c>
      <c r="BD38" s="141">
        <v>0</v>
      </c>
      <c r="BE38" s="141">
        <v>0</v>
      </c>
      <c r="BF38" s="141">
        <v>0</v>
      </c>
      <c r="BG38" s="141">
        <f t="shared" si="17"/>
        <v>84725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284038</v>
      </c>
      <c r="BQ38" s="141">
        <f t="shared" si="27"/>
        <v>182241</v>
      </c>
      <c r="BR38" s="141">
        <f t="shared" si="28"/>
        <v>39507</v>
      </c>
      <c r="BS38" s="141">
        <f t="shared" si="29"/>
        <v>142734</v>
      </c>
      <c r="BT38" s="141">
        <f t="shared" si="30"/>
        <v>0</v>
      </c>
      <c r="BU38" s="141">
        <f t="shared" si="31"/>
        <v>0</v>
      </c>
      <c r="BV38" s="141">
        <f t="shared" si="32"/>
        <v>12137</v>
      </c>
      <c r="BW38" s="141">
        <f t="shared" si="33"/>
        <v>12137</v>
      </c>
      <c r="BX38" s="141">
        <f t="shared" si="34"/>
        <v>0</v>
      </c>
      <c r="BY38" s="141">
        <f t="shared" si="35"/>
        <v>0</v>
      </c>
      <c r="BZ38" s="141">
        <f t="shared" si="36"/>
        <v>6982</v>
      </c>
      <c r="CA38" s="141">
        <f t="shared" si="37"/>
        <v>82678</v>
      </c>
      <c r="CB38" s="141">
        <f t="shared" si="38"/>
        <v>54521</v>
      </c>
      <c r="CC38" s="141">
        <f t="shared" si="39"/>
        <v>27217</v>
      </c>
      <c r="CD38" s="141">
        <f t="shared" si="40"/>
        <v>940</v>
      </c>
      <c r="CE38" s="141">
        <f t="shared" si="41"/>
        <v>0</v>
      </c>
      <c r="CF38" s="141">
        <f t="shared" si="42"/>
        <v>175782</v>
      </c>
      <c r="CG38" s="141">
        <f t="shared" si="43"/>
        <v>0</v>
      </c>
      <c r="CH38" s="141">
        <f t="shared" si="44"/>
        <v>0</v>
      </c>
      <c r="CI38" s="141">
        <f t="shared" si="45"/>
        <v>284038</v>
      </c>
    </row>
    <row r="39" spans="1:87" ht="12" customHeight="1">
      <c r="A39" s="142" t="s">
        <v>92</v>
      </c>
      <c r="B39" s="140" t="s">
        <v>356</v>
      </c>
      <c r="C39" s="142" t="s">
        <v>388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722023</v>
      </c>
      <c r="M39" s="141">
        <f t="shared" si="7"/>
        <v>175354</v>
      </c>
      <c r="N39" s="141">
        <v>35903</v>
      </c>
      <c r="O39" s="141">
        <v>139451</v>
      </c>
      <c r="P39" s="141">
        <v>0</v>
      </c>
      <c r="Q39" s="141">
        <v>0</v>
      </c>
      <c r="R39" s="141">
        <f t="shared" si="8"/>
        <v>263746</v>
      </c>
      <c r="S39" s="141">
        <v>13333</v>
      </c>
      <c r="T39" s="141">
        <v>246886</v>
      </c>
      <c r="U39" s="141">
        <v>3527</v>
      </c>
      <c r="V39" s="141">
        <v>15081</v>
      </c>
      <c r="W39" s="141">
        <f t="shared" si="9"/>
        <v>267842</v>
      </c>
      <c r="X39" s="141">
        <v>1512</v>
      </c>
      <c r="Y39" s="141">
        <v>260653</v>
      </c>
      <c r="Z39" s="141">
        <v>1792</v>
      </c>
      <c r="AA39" s="141">
        <v>3885</v>
      </c>
      <c r="AB39" s="141">
        <v>0</v>
      </c>
      <c r="AC39" s="141">
        <v>0</v>
      </c>
      <c r="AD39" s="141">
        <v>4410</v>
      </c>
      <c r="AE39" s="141">
        <f t="shared" si="10"/>
        <v>726433</v>
      </c>
      <c r="AF39" s="141">
        <f t="shared" si="11"/>
        <v>10244</v>
      </c>
      <c r="AG39" s="141">
        <f t="shared" si="12"/>
        <v>10244</v>
      </c>
      <c r="AH39" s="141">
        <v>0</v>
      </c>
      <c r="AI39" s="141">
        <v>10244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100103</v>
      </c>
      <c r="AO39" s="141">
        <f t="shared" si="14"/>
        <v>57466</v>
      </c>
      <c r="AP39" s="141">
        <v>21686</v>
      </c>
      <c r="AQ39" s="141">
        <v>18838</v>
      </c>
      <c r="AR39" s="141">
        <v>16942</v>
      </c>
      <c r="AS39" s="141">
        <v>0</v>
      </c>
      <c r="AT39" s="141">
        <f t="shared" si="15"/>
        <v>27004</v>
      </c>
      <c r="AU39" s="141">
        <v>4092</v>
      </c>
      <c r="AV39" s="141">
        <v>22912</v>
      </c>
      <c r="AW39" s="141">
        <v>0</v>
      </c>
      <c r="AX39" s="141">
        <v>6711</v>
      </c>
      <c r="AY39" s="141">
        <f t="shared" si="16"/>
        <v>8922</v>
      </c>
      <c r="AZ39" s="141">
        <v>0</v>
      </c>
      <c r="BA39" s="141">
        <v>0</v>
      </c>
      <c r="BB39" s="141">
        <v>0</v>
      </c>
      <c r="BC39" s="141">
        <v>8922</v>
      </c>
      <c r="BD39" s="141">
        <v>0</v>
      </c>
      <c r="BE39" s="141">
        <v>0</v>
      </c>
      <c r="BF39" s="141">
        <v>0</v>
      </c>
      <c r="BG39" s="141">
        <f t="shared" si="17"/>
        <v>110347</v>
      </c>
      <c r="BH39" s="141">
        <f t="shared" si="18"/>
        <v>10244</v>
      </c>
      <c r="BI39" s="141">
        <f t="shared" si="19"/>
        <v>10244</v>
      </c>
      <c r="BJ39" s="141">
        <f t="shared" si="20"/>
        <v>0</v>
      </c>
      <c r="BK39" s="141">
        <f t="shared" si="21"/>
        <v>10244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822126</v>
      </c>
      <c r="BQ39" s="141">
        <f t="shared" si="27"/>
        <v>232820</v>
      </c>
      <c r="BR39" s="141">
        <f t="shared" si="28"/>
        <v>57589</v>
      </c>
      <c r="BS39" s="141">
        <f t="shared" si="29"/>
        <v>158289</v>
      </c>
      <c r="BT39" s="141">
        <f t="shared" si="30"/>
        <v>16942</v>
      </c>
      <c r="BU39" s="141">
        <f t="shared" si="31"/>
        <v>0</v>
      </c>
      <c r="BV39" s="141">
        <f t="shared" si="32"/>
        <v>290750</v>
      </c>
      <c r="BW39" s="141">
        <f t="shared" si="33"/>
        <v>17425</v>
      </c>
      <c r="BX39" s="141">
        <f t="shared" si="34"/>
        <v>269798</v>
      </c>
      <c r="BY39" s="141">
        <f t="shared" si="35"/>
        <v>3527</v>
      </c>
      <c r="BZ39" s="141">
        <f t="shared" si="36"/>
        <v>21792</v>
      </c>
      <c r="CA39" s="141">
        <f t="shared" si="37"/>
        <v>276764</v>
      </c>
      <c r="CB39" s="141">
        <f t="shared" si="38"/>
        <v>1512</v>
      </c>
      <c r="CC39" s="141">
        <f t="shared" si="39"/>
        <v>260653</v>
      </c>
      <c r="CD39" s="141">
        <f t="shared" si="40"/>
        <v>1792</v>
      </c>
      <c r="CE39" s="141">
        <f t="shared" si="41"/>
        <v>12807</v>
      </c>
      <c r="CF39" s="141">
        <f t="shared" si="42"/>
        <v>0</v>
      </c>
      <c r="CG39" s="141">
        <f t="shared" si="43"/>
        <v>0</v>
      </c>
      <c r="CH39" s="141">
        <f t="shared" si="44"/>
        <v>4410</v>
      </c>
      <c r="CI39" s="141">
        <f t="shared" si="45"/>
        <v>836780</v>
      </c>
    </row>
    <row r="40" spans="1:87" ht="12" customHeight="1">
      <c r="A40" s="142" t="s">
        <v>92</v>
      </c>
      <c r="B40" s="140" t="s">
        <v>357</v>
      </c>
      <c r="C40" s="142" t="s">
        <v>389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55251</v>
      </c>
      <c r="M40" s="141">
        <f t="shared" si="7"/>
        <v>29662</v>
      </c>
      <c r="N40" s="141">
        <v>5714</v>
      </c>
      <c r="O40" s="141">
        <v>21953</v>
      </c>
      <c r="P40" s="141">
        <v>1995</v>
      </c>
      <c r="Q40" s="141">
        <v>0</v>
      </c>
      <c r="R40" s="141">
        <f t="shared" si="8"/>
        <v>6442</v>
      </c>
      <c r="S40" s="141">
        <v>2927</v>
      </c>
      <c r="T40" s="141">
        <v>2952</v>
      </c>
      <c r="U40" s="141">
        <v>563</v>
      </c>
      <c r="V40" s="141">
        <v>0</v>
      </c>
      <c r="W40" s="141">
        <f t="shared" si="9"/>
        <v>19147</v>
      </c>
      <c r="X40" s="141">
        <v>0</v>
      </c>
      <c r="Y40" s="141">
        <v>13368</v>
      </c>
      <c r="Z40" s="141">
        <v>5779</v>
      </c>
      <c r="AA40" s="141">
        <v>0</v>
      </c>
      <c r="AB40" s="141">
        <v>0</v>
      </c>
      <c r="AC40" s="141">
        <v>0</v>
      </c>
      <c r="AD40" s="141">
        <v>133</v>
      </c>
      <c r="AE40" s="141">
        <f t="shared" si="10"/>
        <v>55384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6680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517</v>
      </c>
      <c r="AU40" s="141">
        <v>411</v>
      </c>
      <c r="AV40" s="141">
        <v>106</v>
      </c>
      <c r="AW40" s="141">
        <v>0</v>
      </c>
      <c r="AX40" s="141">
        <v>0</v>
      </c>
      <c r="AY40" s="141">
        <f t="shared" si="16"/>
        <v>6163</v>
      </c>
      <c r="AZ40" s="141">
        <v>4896</v>
      </c>
      <c r="BA40" s="141">
        <v>1267</v>
      </c>
      <c r="BB40" s="141">
        <v>0</v>
      </c>
      <c r="BC40" s="141">
        <v>0</v>
      </c>
      <c r="BD40" s="141">
        <v>0</v>
      </c>
      <c r="BE40" s="141">
        <v>0</v>
      </c>
      <c r="BF40" s="141">
        <v>0</v>
      </c>
      <c r="BG40" s="141">
        <f t="shared" si="17"/>
        <v>6680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61931</v>
      </c>
      <c r="BQ40" s="141">
        <f t="shared" si="27"/>
        <v>29662</v>
      </c>
      <c r="BR40" s="141">
        <f t="shared" si="28"/>
        <v>5714</v>
      </c>
      <c r="BS40" s="141">
        <f t="shared" si="29"/>
        <v>21953</v>
      </c>
      <c r="BT40" s="141">
        <f t="shared" si="30"/>
        <v>1995</v>
      </c>
      <c r="BU40" s="141">
        <f t="shared" si="31"/>
        <v>0</v>
      </c>
      <c r="BV40" s="141">
        <f t="shared" si="32"/>
        <v>6959</v>
      </c>
      <c r="BW40" s="141">
        <f t="shared" si="33"/>
        <v>3338</v>
      </c>
      <c r="BX40" s="141">
        <f t="shared" si="34"/>
        <v>3058</v>
      </c>
      <c r="BY40" s="141">
        <f t="shared" si="35"/>
        <v>563</v>
      </c>
      <c r="BZ40" s="141">
        <f t="shared" si="36"/>
        <v>0</v>
      </c>
      <c r="CA40" s="141">
        <f t="shared" si="37"/>
        <v>25310</v>
      </c>
      <c r="CB40" s="141">
        <f t="shared" si="38"/>
        <v>4896</v>
      </c>
      <c r="CC40" s="141">
        <f t="shared" si="39"/>
        <v>14635</v>
      </c>
      <c r="CD40" s="141">
        <f t="shared" si="40"/>
        <v>5779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133</v>
      </c>
      <c r="CI40" s="141">
        <f t="shared" si="45"/>
        <v>62064</v>
      </c>
    </row>
    <row r="41" spans="1:87" ht="12" customHeight="1">
      <c r="A41" s="142" t="s">
        <v>92</v>
      </c>
      <c r="B41" s="140" t="s">
        <v>394</v>
      </c>
      <c r="C41" s="142" t="s">
        <v>401</v>
      </c>
      <c r="D41" s="141">
        <f t="shared" si="4"/>
        <v>77705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77705</v>
      </c>
      <c r="K41" s="141"/>
      <c r="L41" s="141">
        <f t="shared" si="6"/>
        <v>1739023</v>
      </c>
      <c r="M41" s="141">
        <f t="shared" si="7"/>
        <v>361995</v>
      </c>
      <c r="N41" s="141">
        <v>0</v>
      </c>
      <c r="O41" s="141">
        <v>0</v>
      </c>
      <c r="P41" s="141">
        <v>361995</v>
      </c>
      <c r="Q41" s="141">
        <v>0</v>
      </c>
      <c r="R41" s="141">
        <f t="shared" si="8"/>
        <v>820924</v>
      </c>
      <c r="S41" s="141">
        <v>0</v>
      </c>
      <c r="T41" s="141">
        <v>786497</v>
      </c>
      <c r="U41" s="141">
        <v>34427</v>
      </c>
      <c r="V41" s="141">
        <v>0</v>
      </c>
      <c r="W41" s="141">
        <f t="shared" si="9"/>
        <v>556104</v>
      </c>
      <c r="X41" s="141">
        <v>0</v>
      </c>
      <c r="Y41" s="141">
        <v>408559</v>
      </c>
      <c r="Z41" s="141">
        <v>147545</v>
      </c>
      <c r="AA41" s="141">
        <v>0</v>
      </c>
      <c r="AB41" s="141"/>
      <c r="AC41" s="141">
        <v>0</v>
      </c>
      <c r="AD41" s="141">
        <v>0</v>
      </c>
      <c r="AE41" s="141">
        <f t="shared" si="10"/>
        <v>1816728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154398</v>
      </c>
      <c r="AO41" s="141">
        <f t="shared" si="14"/>
        <v>31463</v>
      </c>
      <c r="AP41" s="141">
        <v>0</v>
      </c>
      <c r="AQ41" s="141">
        <v>0</v>
      </c>
      <c r="AR41" s="141">
        <v>31463</v>
      </c>
      <c r="AS41" s="141">
        <v>0</v>
      </c>
      <c r="AT41" s="141">
        <f t="shared" si="15"/>
        <v>56627</v>
      </c>
      <c r="AU41" s="141">
        <v>0</v>
      </c>
      <c r="AV41" s="141">
        <v>56627</v>
      </c>
      <c r="AW41" s="141">
        <v>0</v>
      </c>
      <c r="AX41" s="141">
        <v>0</v>
      </c>
      <c r="AY41" s="141">
        <f t="shared" si="16"/>
        <v>66308</v>
      </c>
      <c r="AZ41" s="141">
        <v>0</v>
      </c>
      <c r="BA41" s="141">
        <v>66308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154398</v>
      </c>
      <c r="BH41" s="141">
        <f t="shared" si="18"/>
        <v>77705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77705</v>
      </c>
      <c r="BO41" s="141">
        <f t="shared" si="25"/>
        <v>0</v>
      </c>
      <c r="BP41" s="141">
        <f t="shared" si="26"/>
        <v>1893421</v>
      </c>
      <c r="BQ41" s="141">
        <f t="shared" si="27"/>
        <v>393458</v>
      </c>
      <c r="BR41" s="141">
        <f t="shared" si="28"/>
        <v>0</v>
      </c>
      <c r="BS41" s="141">
        <f t="shared" si="29"/>
        <v>0</v>
      </c>
      <c r="BT41" s="141">
        <f t="shared" si="30"/>
        <v>393458</v>
      </c>
      <c r="BU41" s="141">
        <f t="shared" si="31"/>
        <v>0</v>
      </c>
      <c r="BV41" s="141">
        <f t="shared" si="32"/>
        <v>877551</v>
      </c>
      <c r="BW41" s="141">
        <f t="shared" si="33"/>
        <v>0</v>
      </c>
      <c r="BX41" s="141">
        <f t="shared" si="34"/>
        <v>843124</v>
      </c>
      <c r="BY41" s="141">
        <f t="shared" si="35"/>
        <v>34427</v>
      </c>
      <c r="BZ41" s="141">
        <f t="shared" si="36"/>
        <v>0</v>
      </c>
      <c r="CA41" s="141">
        <f t="shared" si="37"/>
        <v>622412</v>
      </c>
      <c r="CB41" s="141">
        <f t="shared" si="38"/>
        <v>0</v>
      </c>
      <c r="CC41" s="141">
        <f t="shared" si="39"/>
        <v>474867</v>
      </c>
      <c r="CD41" s="141">
        <f t="shared" si="40"/>
        <v>147545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0</v>
      </c>
      <c r="CI41" s="141">
        <f t="shared" si="45"/>
        <v>1971126</v>
      </c>
    </row>
    <row r="42" spans="1:87" ht="12" customHeight="1">
      <c r="A42" s="142" t="s">
        <v>92</v>
      </c>
      <c r="B42" s="140" t="s">
        <v>395</v>
      </c>
      <c r="C42" s="142" t="s">
        <v>402</v>
      </c>
      <c r="D42" s="141">
        <f t="shared" si="4"/>
        <v>903000</v>
      </c>
      <c r="E42" s="141">
        <f t="shared" si="5"/>
        <v>903000</v>
      </c>
      <c r="F42" s="141">
        <v>0</v>
      </c>
      <c r="G42" s="141">
        <v>903000</v>
      </c>
      <c r="H42" s="141">
        <v>0</v>
      </c>
      <c r="I42" s="141">
        <v>0</v>
      </c>
      <c r="J42" s="141">
        <v>0</v>
      </c>
      <c r="K42" s="141"/>
      <c r="L42" s="141">
        <f t="shared" si="6"/>
        <v>2335606</v>
      </c>
      <c r="M42" s="141">
        <f t="shared" si="7"/>
        <v>635449</v>
      </c>
      <c r="N42" s="141">
        <v>0</v>
      </c>
      <c r="O42" s="141">
        <v>0</v>
      </c>
      <c r="P42" s="141">
        <v>635449</v>
      </c>
      <c r="Q42" s="141">
        <v>0</v>
      </c>
      <c r="R42" s="141">
        <f t="shared" si="8"/>
        <v>1034841</v>
      </c>
      <c r="S42" s="141">
        <v>0</v>
      </c>
      <c r="T42" s="141">
        <v>1034841</v>
      </c>
      <c r="U42" s="141">
        <v>0</v>
      </c>
      <c r="V42" s="141">
        <v>0</v>
      </c>
      <c r="W42" s="141">
        <f t="shared" si="9"/>
        <v>653442</v>
      </c>
      <c r="X42" s="141">
        <v>0</v>
      </c>
      <c r="Y42" s="141">
        <v>653442</v>
      </c>
      <c r="Z42" s="141">
        <v>0</v>
      </c>
      <c r="AA42" s="141">
        <v>0</v>
      </c>
      <c r="AB42" s="141"/>
      <c r="AC42" s="141">
        <v>11874</v>
      </c>
      <c r="AD42" s="141">
        <v>0</v>
      </c>
      <c r="AE42" s="141">
        <f t="shared" si="10"/>
        <v>3238606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211539</v>
      </c>
      <c r="AO42" s="141">
        <f t="shared" si="14"/>
        <v>105908</v>
      </c>
      <c r="AP42" s="141">
        <v>0</v>
      </c>
      <c r="AQ42" s="141">
        <v>0</v>
      </c>
      <c r="AR42" s="141">
        <v>105908</v>
      </c>
      <c r="AS42" s="141">
        <v>0</v>
      </c>
      <c r="AT42" s="141">
        <f t="shared" si="15"/>
        <v>102253</v>
      </c>
      <c r="AU42" s="141">
        <v>0</v>
      </c>
      <c r="AV42" s="141">
        <v>102253</v>
      </c>
      <c r="AW42" s="141">
        <v>0</v>
      </c>
      <c r="AX42" s="141">
        <v>0</v>
      </c>
      <c r="AY42" s="141">
        <f t="shared" si="16"/>
        <v>1398</v>
      </c>
      <c r="AZ42" s="141">
        <v>0</v>
      </c>
      <c r="BA42" s="141">
        <v>1398</v>
      </c>
      <c r="BB42" s="141">
        <v>0</v>
      </c>
      <c r="BC42" s="141">
        <v>0</v>
      </c>
      <c r="BD42" s="141"/>
      <c r="BE42" s="141">
        <v>1980</v>
      </c>
      <c r="BF42" s="141">
        <v>0</v>
      </c>
      <c r="BG42" s="141">
        <f t="shared" si="17"/>
        <v>211539</v>
      </c>
      <c r="BH42" s="141">
        <f t="shared" si="18"/>
        <v>903000</v>
      </c>
      <c r="BI42" s="141">
        <f t="shared" si="19"/>
        <v>903000</v>
      </c>
      <c r="BJ42" s="141">
        <f t="shared" si="20"/>
        <v>0</v>
      </c>
      <c r="BK42" s="141">
        <f t="shared" si="21"/>
        <v>903000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2547145</v>
      </c>
      <c r="BQ42" s="141">
        <f t="shared" si="27"/>
        <v>741357</v>
      </c>
      <c r="BR42" s="141">
        <f t="shared" si="28"/>
        <v>0</v>
      </c>
      <c r="BS42" s="141">
        <f t="shared" si="29"/>
        <v>0</v>
      </c>
      <c r="BT42" s="141">
        <f t="shared" si="30"/>
        <v>741357</v>
      </c>
      <c r="BU42" s="141">
        <f t="shared" si="31"/>
        <v>0</v>
      </c>
      <c r="BV42" s="141">
        <f t="shared" si="32"/>
        <v>1137094</v>
      </c>
      <c r="BW42" s="141">
        <f t="shared" si="33"/>
        <v>0</v>
      </c>
      <c r="BX42" s="141">
        <f t="shared" si="34"/>
        <v>1137094</v>
      </c>
      <c r="BY42" s="141">
        <f t="shared" si="35"/>
        <v>0</v>
      </c>
      <c r="BZ42" s="141">
        <f t="shared" si="36"/>
        <v>0</v>
      </c>
      <c r="CA42" s="141">
        <f t="shared" si="37"/>
        <v>654840</v>
      </c>
      <c r="CB42" s="141">
        <f t="shared" si="38"/>
        <v>0</v>
      </c>
      <c r="CC42" s="141">
        <f t="shared" si="39"/>
        <v>654840</v>
      </c>
      <c r="CD42" s="141">
        <f t="shared" si="40"/>
        <v>0</v>
      </c>
      <c r="CE42" s="141">
        <f t="shared" si="41"/>
        <v>0</v>
      </c>
      <c r="CF42" s="141">
        <f t="shared" si="42"/>
        <v>0</v>
      </c>
      <c r="CG42" s="141">
        <f t="shared" si="43"/>
        <v>13854</v>
      </c>
      <c r="CH42" s="141">
        <f t="shared" si="44"/>
        <v>0</v>
      </c>
      <c r="CI42" s="141">
        <f t="shared" si="45"/>
        <v>3450145</v>
      </c>
    </row>
    <row r="43" spans="1:87" ht="12" customHeight="1">
      <c r="A43" s="142" t="s">
        <v>92</v>
      </c>
      <c r="B43" s="140" t="s">
        <v>396</v>
      </c>
      <c r="C43" s="142" t="s">
        <v>403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0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/>
      <c r="AC43" s="141">
        <v>0</v>
      </c>
      <c r="AD43" s="141">
        <v>0</v>
      </c>
      <c r="AE43" s="141">
        <f t="shared" si="10"/>
        <v>0</v>
      </c>
      <c r="AF43" s="141">
        <f t="shared" si="11"/>
        <v>152158</v>
      </c>
      <c r="AG43" s="141">
        <f t="shared" si="12"/>
        <v>152158</v>
      </c>
      <c r="AH43" s="141">
        <v>0</v>
      </c>
      <c r="AI43" s="141">
        <v>152158</v>
      </c>
      <c r="AJ43" s="141">
        <v>0</v>
      </c>
      <c r="AK43" s="141">
        <v>0</v>
      </c>
      <c r="AL43" s="141">
        <v>0</v>
      </c>
      <c r="AM43" s="141"/>
      <c r="AN43" s="141">
        <f t="shared" si="13"/>
        <v>161200</v>
      </c>
      <c r="AO43" s="141">
        <f t="shared" si="14"/>
        <v>99489</v>
      </c>
      <c r="AP43" s="141">
        <v>99489</v>
      </c>
      <c r="AQ43" s="141">
        <v>0</v>
      </c>
      <c r="AR43" s="141">
        <v>0</v>
      </c>
      <c r="AS43" s="141">
        <v>0</v>
      </c>
      <c r="AT43" s="141">
        <f t="shared" si="15"/>
        <v>55178</v>
      </c>
      <c r="AU43" s="141">
        <v>0</v>
      </c>
      <c r="AV43" s="141">
        <v>55178</v>
      </c>
      <c r="AW43" s="141">
        <v>0</v>
      </c>
      <c r="AX43" s="141">
        <v>0</v>
      </c>
      <c r="AY43" s="141">
        <f t="shared" si="16"/>
        <v>6533</v>
      </c>
      <c r="AZ43" s="141">
        <v>0</v>
      </c>
      <c r="BA43" s="141">
        <v>0</v>
      </c>
      <c r="BB43" s="141">
        <v>6533</v>
      </c>
      <c r="BC43" s="141">
        <v>0</v>
      </c>
      <c r="BD43" s="141"/>
      <c r="BE43" s="141">
        <v>0</v>
      </c>
      <c r="BF43" s="141">
        <v>0</v>
      </c>
      <c r="BG43" s="141">
        <f t="shared" si="17"/>
        <v>313358</v>
      </c>
      <c r="BH43" s="141">
        <f t="shared" si="18"/>
        <v>152158</v>
      </c>
      <c r="BI43" s="141">
        <f t="shared" si="19"/>
        <v>152158</v>
      </c>
      <c r="BJ43" s="141">
        <f t="shared" si="20"/>
        <v>0</v>
      </c>
      <c r="BK43" s="141">
        <f t="shared" si="21"/>
        <v>152158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161200</v>
      </c>
      <c r="BQ43" s="141">
        <f t="shared" si="27"/>
        <v>99489</v>
      </c>
      <c r="BR43" s="141">
        <f t="shared" si="28"/>
        <v>99489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55178</v>
      </c>
      <c r="BW43" s="141">
        <f t="shared" si="33"/>
        <v>0</v>
      </c>
      <c r="BX43" s="141">
        <f t="shared" si="34"/>
        <v>55178</v>
      </c>
      <c r="BY43" s="141">
        <f t="shared" si="35"/>
        <v>0</v>
      </c>
      <c r="BZ43" s="141">
        <f t="shared" si="36"/>
        <v>0</v>
      </c>
      <c r="CA43" s="141">
        <f t="shared" si="37"/>
        <v>6533</v>
      </c>
      <c r="CB43" s="141">
        <f t="shared" si="38"/>
        <v>0</v>
      </c>
      <c r="CC43" s="141">
        <f t="shared" si="39"/>
        <v>0</v>
      </c>
      <c r="CD43" s="141">
        <f t="shared" si="40"/>
        <v>6533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0</v>
      </c>
      <c r="CI43" s="141">
        <f t="shared" si="45"/>
        <v>313358</v>
      </c>
    </row>
    <row r="44" spans="1:87" ht="12" customHeight="1">
      <c r="A44" s="142" t="s">
        <v>92</v>
      </c>
      <c r="B44" s="140" t="s">
        <v>397</v>
      </c>
      <c r="C44" s="142" t="s">
        <v>404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/>
      <c r="L44" s="141">
        <f t="shared" si="6"/>
        <v>272952</v>
      </c>
      <c r="M44" s="141">
        <f t="shared" si="7"/>
        <v>39875</v>
      </c>
      <c r="N44" s="141">
        <v>39875</v>
      </c>
      <c r="O44" s="141">
        <v>0</v>
      </c>
      <c r="P44" s="141">
        <v>0</v>
      </c>
      <c r="Q44" s="141">
        <v>0</v>
      </c>
      <c r="R44" s="141">
        <f t="shared" si="8"/>
        <v>147063</v>
      </c>
      <c r="S44" s="141">
        <v>0</v>
      </c>
      <c r="T44" s="141">
        <v>143017</v>
      </c>
      <c r="U44" s="141">
        <v>4046</v>
      </c>
      <c r="V44" s="141">
        <v>0</v>
      </c>
      <c r="W44" s="141">
        <f t="shared" si="9"/>
        <v>86014</v>
      </c>
      <c r="X44" s="141">
        <v>0</v>
      </c>
      <c r="Y44" s="141">
        <v>79910</v>
      </c>
      <c r="Z44" s="141">
        <v>6104</v>
      </c>
      <c r="AA44" s="141">
        <v>0</v>
      </c>
      <c r="AB44" s="141"/>
      <c r="AC44" s="141">
        <v>0</v>
      </c>
      <c r="AD44" s="141">
        <v>0</v>
      </c>
      <c r="AE44" s="141">
        <f t="shared" si="10"/>
        <v>272952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/>
      <c r="BE44" s="141">
        <v>0</v>
      </c>
      <c r="BF44" s="141">
        <v>0</v>
      </c>
      <c r="BG44" s="141">
        <f t="shared" si="17"/>
        <v>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272952</v>
      </c>
      <c r="BQ44" s="141">
        <f t="shared" si="27"/>
        <v>39875</v>
      </c>
      <c r="BR44" s="141">
        <f t="shared" si="28"/>
        <v>39875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147063</v>
      </c>
      <c r="BW44" s="141">
        <f t="shared" si="33"/>
        <v>0</v>
      </c>
      <c r="BX44" s="141">
        <f t="shared" si="34"/>
        <v>143017</v>
      </c>
      <c r="BY44" s="141">
        <f t="shared" si="35"/>
        <v>4046</v>
      </c>
      <c r="BZ44" s="141">
        <f t="shared" si="36"/>
        <v>0</v>
      </c>
      <c r="CA44" s="141">
        <f t="shared" si="37"/>
        <v>86014</v>
      </c>
      <c r="CB44" s="141">
        <f t="shared" si="38"/>
        <v>0</v>
      </c>
      <c r="CC44" s="141">
        <f t="shared" si="39"/>
        <v>79910</v>
      </c>
      <c r="CD44" s="141">
        <f t="shared" si="40"/>
        <v>6104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0</v>
      </c>
      <c r="CI44" s="141">
        <f t="shared" si="45"/>
        <v>272952</v>
      </c>
    </row>
    <row r="45" spans="1:87" ht="12" customHeight="1">
      <c r="A45" s="142" t="s">
        <v>92</v>
      </c>
      <c r="B45" s="140" t="s">
        <v>398</v>
      </c>
      <c r="C45" s="142" t="s">
        <v>405</v>
      </c>
      <c r="D45" s="141">
        <f t="shared" si="4"/>
        <v>8715</v>
      </c>
      <c r="E45" s="141">
        <f t="shared" si="5"/>
        <v>8715</v>
      </c>
      <c r="F45" s="141">
        <v>0</v>
      </c>
      <c r="G45" s="141">
        <v>8715</v>
      </c>
      <c r="H45" s="141">
        <v>0</v>
      </c>
      <c r="I45" s="141">
        <v>0</v>
      </c>
      <c r="J45" s="141">
        <v>0</v>
      </c>
      <c r="K45" s="141"/>
      <c r="L45" s="141">
        <f t="shared" si="6"/>
        <v>295564</v>
      </c>
      <c r="M45" s="141">
        <f t="shared" si="7"/>
        <v>101748</v>
      </c>
      <c r="N45" s="141">
        <v>101748</v>
      </c>
      <c r="O45" s="141">
        <v>0</v>
      </c>
      <c r="P45" s="141">
        <v>0</v>
      </c>
      <c r="Q45" s="141">
        <v>0</v>
      </c>
      <c r="R45" s="141">
        <f t="shared" si="8"/>
        <v>97557</v>
      </c>
      <c r="S45" s="141">
        <v>0</v>
      </c>
      <c r="T45" s="141">
        <v>91961</v>
      </c>
      <c r="U45" s="141">
        <v>5596</v>
      </c>
      <c r="V45" s="141">
        <v>2793</v>
      </c>
      <c r="W45" s="141">
        <f t="shared" si="9"/>
        <v>93466</v>
      </c>
      <c r="X45" s="141">
        <v>0</v>
      </c>
      <c r="Y45" s="141">
        <v>90811</v>
      </c>
      <c r="Z45" s="141">
        <v>2655</v>
      </c>
      <c r="AA45" s="141">
        <v>0</v>
      </c>
      <c r="AB45" s="141"/>
      <c r="AC45" s="141">
        <v>0</v>
      </c>
      <c r="AD45" s="141">
        <v>32279</v>
      </c>
      <c r="AE45" s="141">
        <f t="shared" si="10"/>
        <v>336558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/>
      <c r="BE45" s="141">
        <v>0</v>
      </c>
      <c r="BF45" s="141">
        <v>0</v>
      </c>
      <c r="BG45" s="141">
        <f t="shared" si="17"/>
        <v>0</v>
      </c>
      <c r="BH45" s="141">
        <f t="shared" si="18"/>
        <v>8715</v>
      </c>
      <c r="BI45" s="141">
        <f t="shared" si="19"/>
        <v>8715</v>
      </c>
      <c r="BJ45" s="141">
        <f t="shared" si="20"/>
        <v>0</v>
      </c>
      <c r="BK45" s="141">
        <f t="shared" si="21"/>
        <v>8715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295564</v>
      </c>
      <c r="BQ45" s="141">
        <f t="shared" si="27"/>
        <v>101748</v>
      </c>
      <c r="BR45" s="141">
        <f t="shared" si="28"/>
        <v>101748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97557</v>
      </c>
      <c r="BW45" s="141">
        <f t="shared" si="33"/>
        <v>0</v>
      </c>
      <c r="BX45" s="141">
        <f t="shared" si="34"/>
        <v>91961</v>
      </c>
      <c r="BY45" s="141">
        <f t="shared" si="35"/>
        <v>5596</v>
      </c>
      <c r="BZ45" s="141">
        <f t="shared" si="36"/>
        <v>2793</v>
      </c>
      <c r="CA45" s="141">
        <f t="shared" si="37"/>
        <v>93466</v>
      </c>
      <c r="CB45" s="141">
        <f t="shared" si="38"/>
        <v>0</v>
      </c>
      <c r="CC45" s="141">
        <f t="shared" si="39"/>
        <v>90811</v>
      </c>
      <c r="CD45" s="141">
        <f t="shared" si="40"/>
        <v>2655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32279</v>
      </c>
      <c r="CI45" s="141">
        <f t="shared" si="45"/>
        <v>336558</v>
      </c>
    </row>
    <row r="46" spans="1:87" ht="12" customHeight="1">
      <c r="A46" s="142" t="s">
        <v>92</v>
      </c>
      <c r="B46" s="140" t="s">
        <v>399</v>
      </c>
      <c r="C46" s="142" t="s">
        <v>406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/>
      <c r="L46" s="141">
        <f t="shared" si="6"/>
        <v>297187</v>
      </c>
      <c r="M46" s="141">
        <f t="shared" si="7"/>
        <v>9521</v>
      </c>
      <c r="N46" s="141">
        <v>9521</v>
      </c>
      <c r="O46" s="141">
        <v>0</v>
      </c>
      <c r="P46" s="141">
        <v>0</v>
      </c>
      <c r="Q46" s="141">
        <v>0</v>
      </c>
      <c r="R46" s="141">
        <f t="shared" si="8"/>
        <v>46728</v>
      </c>
      <c r="S46" s="141">
        <v>0</v>
      </c>
      <c r="T46" s="141">
        <v>46728</v>
      </c>
      <c r="U46" s="141">
        <v>0</v>
      </c>
      <c r="V46" s="141">
        <v>0</v>
      </c>
      <c r="W46" s="141">
        <f t="shared" si="9"/>
        <v>240938</v>
      </c>
      <c r="X46" s="141">
        <v>0</v>
      </c>
      <c r="Y46" s="141">
        <v>214507</v>
      </c>
      <c r="Z46" s="141">
        <v>26431</v>
      </c>
      <c r="AA46" s="141">
        <v>0</v>
      </c>
      <c r="AB46" s="141"/>
      <c r="AC46" s="141">
        <v>0</v>
      </c>
      <c r="AD46" s="141">
        <v>58507</v>
      </c>
      <c r="AE46" s="141">
        <f t="shared" si="10"/>
        <v>355694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/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297187</v>
      </c>
      <c r="BQ46" s="141">
        <f t="shared" si="27"/>
        <v>9521</v>
      </c>
      <c r="BR46" s="141">
        <f t="shared" si="28"/>
        <v>9521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46728</v>
      </c>
      <c r="BW46" s="141">
        <f t="shared" si="33"/>
        <v>0</v>
      </c>
      <c r="BX46" s="141">
        <f t="shared" si="34"/>
        <v>46728</v>
      </c>
      <c r="BY46" s="141">
        <f t="shared" si="35"/>
        <v>0</v>
      </c>
      <c r="BZ46" s="141">
        <f t="shared" si="36"/>
        <v>0</v>
      </c>
      <c r="CA46" s="141">
        <f t="shared" si="37"/>
        <v>240938</v>
      </c>
      <c r="CB46" s="141">
        <f t="shared" si="38"/>
        <v>0</v>
      </c>
      <c r="CC46" s="141">
        <f t="shared" si="39"/>
        <v>214507</v>
      </c>
      <c r="CD46" s="141">
        <f t="shared" si="40"/>
        <v>26431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58507</v>
      </c>
      <c r="CI46" s="141">
        <f t="shared" si="45"/>
        <v>355694</v>
      </c>
    </row>
    <row r="47" spans="1:87" ht="12" customHeight="1">
      <c r="A47" s="142" t="s">
        <v>92</v>
      </c>
      <c r="B47" s="140" t="s">
        <v>400</v>
      </c>
      <c r="C47" s="142" t="s">
        <v>407</v>
      </c>
      <c r="D47" s="141">
        <f t="shared" si="4"/>
        <v>1891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1891</v>
      </c>
      <c r="K47" s="141"/>
      <c r="L47" s="141">
        <f t="shared" si="6"/>
        <v>0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f t="shared" si="9"/>
        <v>0</v>
      </c>
      <c r="X47" s="141">
        <v>0</v>
      </c>
      <c r="Y47" s="141">
        <v>0</v>
      </c>
      <c r="Z47" s="141">
        <v>0</v>
      </c>
      <c r="AA47" s="141">
        <v>0</v>
      </c>
      <c r="AB47" s="141"/>
      <c r="AC47" s="141">
        <v>0</v>
      </c>
      <c r="AD47" s="141">
        <v>27341</v>
      </c>
      <c r="AE47" s="141">
        <f t="shared" si="10"/>
        <v>29232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/>
      <c r="BE47" s="141">
        <v>0</v>
      </c>
      <c r="BF47" s="141">
        <v>0</v>
      </c>
      <c r="BG47" s="141">
        <f t="shared" si="17"/>
        <v>0</v>
      </c>
      <c r="BH47" s="141">
        <f t="shared" si="18"/>
        <v>1891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1891</v>
      </c>
      <c r="BO47" s="141">
        <f t="shared" si="25"/>
        <v>0</v>
      </c>
      <c r="BP47" s="141">
        <f t="shared" si="26"/>
        <v>0</v>
      </c>
      <c r="BQ47" s="141">
        <f t="shared" si="27"/>
        <v>0</v>
      </c>
      <c r="BR47" s="141">
        <f t="shared" si="28"/>
        <v>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0</v>
      </c>
      <c r="BW47" s="141">
        <f t="shared" si="33"/>
        <v>0</v>
      </c>
      <c r="BX47" s="141">
        <f t="shared" si="34"/>
        <v>0</v>
      </c>
      <c r="BY47" s="141">
        <f t="shared" si="35"/>
        <v>0</v>
      </c>
      <c r="BZ47" s="141">
        <f t="shared" si="36"/>
        <v>0</v>
      </c>
      <c r="CA47" s="141">
        <f t="shared" si="37"/>
        <v>0</v>
      </c>
      <c r="CB47" s="141">
        <f t="shared" si="38"/>
        <v>0</v>
      </c>
      <c r="CC47" s="141">
        <f t="shared" si="39"/>
        <v>0</v>
      </c>
      <c r="CD47" s="141">
        <f t="shared" si="40"/>
        <v>0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27341</v>
      </c>
      <c r="CI47" s="141">
        <f t="shared" si="45"/>
        <v>29232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1" t="s">
        <v>320</v>
      </c>
      <c r="B2" s="151" t="s">
        <v>306</v>
      </c>
      <c r="C2" s="164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2"/>
      <c r="B3" s="152"/>
      <c r="C3" s="165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2"/>
      <c r="B4" s="152"/>
      <c r="C4" s="166"/>
      <c r="D4" s="90" t="s">
        <v>260</v>
      </c>
      <c r="E4" s="7"/>
      <c r="F4" s="82"/>
      <c r="G4" s="90" t="s">
        <v>1</v>
      </c>
      <c r="H4" s="7"/>
      <c r="I4" s="82"/>
      <c r="J4" s="168" t="s">
        <v>317</v>
      </c>
      <c r="K4" s="171" t="s">
        <v>318</v>
      </c>
      <c r="L4" s="90" t="s">
        <v>261</v>
      </c>
      <c r="M4" s="7"/>
      <c r="N4" s="82"/>
      <c r="O4" s="90" t="s">
        <v>1</v>
      </c>
      <c r="P4" s="7"/>
      <c r="Q4" s="82"/>
      <c r="R4" s="168" t="s">
        <v>317</v>
      </c>
      <c r="S4" s="171" t="s">
        <v>318</v>
      </c>
      <c r="T4" s="90" t="s">
        <v>261</v>
      </c>
      <c r="U4" s="7"/>
      <c r="V4" s="82"/>
      <c r="W4" s="90" t="s">
        <v>1</v>
      </c>
      <c r="X4" s="7"/>
      <c r="Y4" s="82"/>
      <c r="Z4" s="168" t="s">
        <v>317</v>
      </c>
      <c r="AA4" s="171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8" t="s">
        <v>317</v>
      </c>
      <c r="AI4" s="171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8" t="s">
        <v>317</v>
      </c>
      <c r="AQ4" s="171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8" t="s">
        <v>317</v>
      </c>
      <c r="AY4" s="171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2"/>
      <c r="B5" s="152"/>
      <c r="C5" s="166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9"/>
      <c r="K5" s="166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9"/>
      <c r="S5" s="166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9"/>
      <c r="AA5" s="166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9"/>
      <c r="AI5" s="166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9"/>
      <c r="AQ5" s="166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9"/>
      <c r="AY5" s="166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3"/>
      <c r="B6" s="153"/>
      <c r="C6" s="167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0"/>
      <c r="K6" s="167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0"/>
      <c r="S6" s="167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0"/>
      <c r="AA6" s="167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0"/>
      <c r="AI6" s="167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0"/>
      <c r="AQ6" s="167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0"/>
      <c r="AY6" s="167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418</v>
      </c>
      <c r="B7" s="140" t="s">
        <v>390</v>
      </c>
      <c r="C7" s="139" t="s">
        <v>391</v>
      </c>
      <c r="D7" s="141">
        <f aca="true" t="shared" si="0" ref="D7:I7">SUM(D8:D40)</f>
        <v>332854</v>
      </c>
      <c r="E7" s="141">
        <f t="shared" si="0"/>
        <v>4197195</v>
      </c>
      <c r="F7" s="141">
        <f t="shared" si="0"/>
        <v>4530049</v>
      </c>
      <c r="G7" s="141">
        <f t="shared" si="0"/>
        <v>2804</v>
      </c>
      <c r="H7" s="141">
        <f t="shared" si="0"/>
        <v>471512</v>
      </c>
      <c r="I7" s="141">
        <f t="shared" si="0"/>
        <v>474316</v>
      </c>
      <c r="J7" s="143" t="s">
        <v>409</v>
      </c>
      <c r="K7" s="143" t="s">
        <v>409</v>
      </c>
      <c r="L7" s="141">
        <f aca="true" t="shared" si="1" ref="L7:Q7">SUM(L8:L40)</f>
        <v>332854</v>
      </c>
      <c r="M7" s="141">
        <f t="shared" si="1"/>
        <v>4197195</v>
      </c>
      <c r="N7" s="141">
        <f t="shared" si="1"/>
        <v>4530049</v>
      </c>
      <c r="O7" s="141">
        <f t="shared" si="1"/>
        <v>1131</v>
      </c>
      <c r="P7" s="141">
        <f t="shared" si="1"/>
        <v>408515</v>
      </c>
      <c r="Q7" s="141">
        <f t="shared" si="1"/>
        <v>409646</v>
      </c>
      <c r="R7" s="143" t="s">
        <v>409</v>
      </c>
      <c r="S7" s="143" t="s">
        <v>409</v>
      </c>
      <c r="T7" s="141">
        <f aca="true" t="shared" si="2" ref="T7:Y7">SUM(T8:T40)</f>
        <v>0</v>
      </c>
      <c r="U7" s="141">
        <f t="shared" si="2"/>
        <v>0</v>
      </c>
      <c r="V7" s="141">
        <f t="shared" si="2"/>
        <v>0</v>
      </c>
      <c r="W7" s="141">
        <f t="shared" si="2"/>
        <v>1673</v>
      </c>
      <c r="X7" s="141">
        <f t="shared" si="2"/>
        <v>62997</v>
      </c>
      <c r="Y7" s="141">
        <f t="shared" si="2"/>
        <v>64670</v>
      </c>
      <c r="Z7" s="143" t="s">
        <v>409</v>
      </c>
      <c r="AA7" s="143" t="s">
        <v>409</v>
      </c>
      <c r="AB7" s="141">
        <f>SUM(AB8:AB40)</f>
        <v>0</v>
      </c>
      <c r="AC7" s="141">
        <f>SUM(AC8:AC40)</f>
        <v>0</v>
      </c>
      <c r="AD7" s="141">
        <f>SUM(AD8:AD40)</f>
        <v>0</v>
      </c>
      <c r="AE7" s="141"/>
      <c r="AF7" s="141"/>
      <c r="AG7" s="141"/>
      <c r="AH7" s="143" t="s">
        <v>409</v>
      </c>
      <c r="AI7" s="143" t="s">
        <v>409</v>
      </c>
      <c r="AJ7" s="141">
        <f aca="true" t="shared" si="3" ref="AJ7:AO7">SUM(AJ8:AJ40)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409</v>
      </c>
      <c r="AQ7" s="143" t="s">
        <v>409</v>
      </c>
      <c r="AR7" s="141">
        <f aca="true" t="shared" si="4" ref="AR7:AW7">SUM(AR8:AR40)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409</v>
      </c>
      <c r="AY7" s="143" t="s">
        <v>409</v>
      </c>
      <c r="AZ7" s="141">
        <f aca="true" t="shared" si="5" ref="AZ7:BE7">SUM(AZ8:AZ40)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92</v>
      </c>
      <c r="B8" s="140" t="s">
        <v>326</v>
      </c>
      <c r="C8" s="142" t="s">
        <v>358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92</v>
      </c>
      <c r="B9" s="140" t="s">
        <v>327</v>
      </c>
      <c r="C9" s="142" t="s">
        <v>359</v>
      </c>
      <c r="D9" s="141">
        <f aca="true" t="shared" si="6" ref="D9:D40">SUM(L9,T9,AB9,AJ9,AR9,AZ9)</f>
        <v>0</v>
      </c>
      <c r="E9" s="141">
        <f aca="true" t="shared" si="7" ref="E9:E40">SUM(M9,U9,AC9,AK9,AS9,BA9)</f>
        <v>0</v>
      </c>
      <c r="F9" s="141">
        <f aca="true" t="shared" si="8" ref="F9:F40">SUM(D9:E9)</f>
        <v>0</v>
      </c>
      <c r="G9" s="141">
        <f aca="true" t="shared" si="9" ref="G9:G40">SUM(O9,W9,AE9,AM9,AU9,BC9)</f>
        <v>0</v>
      </c>
      <c r="H9" s="141">
        <f aca="true" t="shared" si="10" ref="H9:H40">SUM(P9,X9,AF9,AN9,AV9,BD9)</f>
        <v>0</v>
      </c>
      <c r="I9" s="141">
        <f aca="true" t="shared" si="11" ref="I9:I40">SUM(G9:H9)</f>
        <v>0</v>
      </c>
      <c r="J9" s="143"/>
      <c r="K9" s="143"/>
      <c r="L9" s="141">
        <v>0</v>
      </c>
      <c r="M9" s="141">
        <v>0</v>
      </c>
      <c r="N9" s="141">
        <f aca="true" t="shared" si="12" ref="N9:N40">SUM(L9,+M9)</f>
        <v>0</v>
      </c>
      <c r="O9" s="141">
        <v>0</v>
      </c>
      <c r="P9" s="141">
        <v>0</v>
      </c>
      <c r="Q9" s="141">
        <f aca="true" t="shared" si="13" ref="Q9:Q40">SUM(O9,+P9)</f>
        <v>0</v>
      </c>
      <c r="R9" s="143"/>
      <c r="S9" s="143"/>
      <c r="T9" s="141">
        <v>0</v>
      </c>
      <c r="U9" s="141">
        <v>0</v>
      </c>
      <c r="V9" s="141">
        <f aca="true" t="shared" si="14" ref="V9:V40">+SUM(T9,U9)</f>
        <v>0</v>
      </c>
      <c r="W9" s="141">
        <v>0</v>
      </c>
      <c r="X9" s="141">
        <v>0</v>
      </c>
      <c r="Y9" s="141">
        <f aca="true" t="shared" si="15" ref="Y9:Y40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40">+SUM(AB9,AC9)</f>
        <v>0</v>
      </c>
      <c r="AE9" s="141">
        <v>0</v>
      </c>
      <c r="AF9" s="141">
        <v>0</v>
      </c>
      <c r="AG9" s="141">
        <f aca="true" t="shared" si="17" ref="AG9:AG40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40">SUM(AJ9,+AK9)</f>
        <v>0</v>
      </c>
      <c r="AM9" s="141">
        <v>0</v>
      </c>
      <c r="AN9" s="141">
        <v>0</v>
      </c>
      <c r="AO9" s="141">
        <f aca="true" t="shared" si="19" ref="AO9:AO40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0">SUM(AR9,+AS9)</f>
        <v>0</v>
      </c>
      <c r="AU9" s="141">
        <v>0</v>
      </c>
      <c r="AV9" s="141">
        <v>0</v>
      </c>
      <c r="AW9" s="141">
        <f aca="true" t="shared" si="21" ref="AW9:AW40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0">SUM(AZ9,BA9)</f>
        <v>0</v>
      </c>
      <c r="BC9" s="141">
        <v>0</v>
      </c>
      <c r="BD9" s="141">
        <v>0</v>
      </c>
      <c r="BE9" s="141">
        <f aca="true" t="shared" si="23" ref="BE9:BE40">SUM(BC9,+BD9)</f>
        <v>0</v>
      </c>
    </row>
    <row r="10" spans="1:57" ht="12" customHeight="1">
      <c r="A10" s="142" t="s">
        <v>92</v>
      </c>
      <c r="B10" s="140" t="s">
        <v>328</v>
      </c>
      <c r="C10" s="142" t="s">
        <v>360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92</v>
      </c>
      <c r="B11" s="140" t="s">
        <v>329</v>
      </c>
      <c r="C11" s="142" t="s">
        <v>361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92</v>
      </c>
      <c r="B12" s="140" t="s">
        <v>330</v>
      </c>
      <c r="C12" s="142" t="s">
        <v>362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92</v>
      </c>
      <c r="B13" s="140" t="s">
        <v>331</v>
      </c>
      <c r="C13" s="142" t="s">
        <v>363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92</v>
      </c>
      <c r="B14" s="140" t="s">
        <v>332</v>
      </c>
      <c r="C14" s="142" t="s">
        <v>364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92</v>
      </c>
      <c r="B15" s="140" t="s">
        <v>333</v>
      </c>
      <c r="C15" s="142" t="s">
        <v>365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/>
      <c r="K15" s="143"/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92</v>
      </c>
      <c r="B16" s="140" t="s">
        <v>334</v>
      </c>
      <c r="C16" s="142" t="s">
        <v>366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92</v>
      </c>
      <c r="B17" s="140" t="s">
        <v>335</v>
      </c>
      <c r="C17" s="142" t="s">
        <v>367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/>
      <c r="K17" s="143"/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92</v>
      </c>
      <c r="B18" s="140" t="s">
        <v>336</v>
      </c>
      <c r="C18" s="142" t="s">
        <v>368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92</v>
      </c>
      <c r="B19" s="140" t="s">
        <v>337</v>
      </c>
      <c r="C19" s="142" t="s">
        <v>369</v>
      </c>
      <c r="D19" s="141">
        <f t="shared" si="6"/>
        <v>31902</v>
      </c>
      <c r="E19" s="141">
        <f t="shared" si="7"/>
        <v>890104</v>
      </c>
      <c r="F19" s="141">
        <f t="shared" si="8"/>
        <v>922006</v>
      </c>
      <c r="G19" s="141">
        <f t="shared" si="9"/>
        <v>0</v>
      </c>
      <c r="H19" s="141">
        <f t="shared" si="10"/>
        <v>86538</v>
      </c>
      <c r="I19" s="141">
        <f t="shared" si="11"/>
        <v>86538</v>
      </c>
      <c r="J19" s="143" t="s">
        <v>394</v>
      </c>
      <c r="K19" s="144" t="s">
        <v>408</v>
      </c>
      <c r="L19" s="141">
        <v>31902</v>
      </c>
      <c r="M19" s="141">
        <v>890104</v>
      </c>
      <c r="N19" s="141">
        <f t="shared" si="12"/>
        <v>922006</v>
      </c>
      <c r="O19" s="141">
        <v>0</v>
      </c>
      <c r="P19" s="141">
        <v>86538</v>
      </c>
      <c r="Q19" s="141">
        <f t="shared" si="13"/>
        <v>86538</v>
      </c>
      <c r="R19" s="143" t="s">
        <v>409</v>
      </c>
      <c r="S19" s="143" t="s">
        <v>409</v>
      </c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92</v>
      </c>
      <c r="B20" s="140" t="s">
        <v>338</v>
      </c>
      <c r="C20" s="142" t="s">
        <v>370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92</v>
      </c>
      <c r="B21" s="140" t="s">
        <v>339</v>
      </c>
      <c r="C21" s="142" t="s">
        <v>371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92</v>
      </c>
      <c r="B22" s="140" t="s">
        <v>340</v>
      </c>
      <c r="C22" s="142" t="s">
        <v>372</v>
      </c>
      <c r="D22" s="141">
        <f t="shared" si="6"/>
        <v>21137</v>
      </c>
      <c r="E22" s="141">
        <f t="shared" si="7"/>
        <v>589759</v>
      </c>
      <c r="F22" s="141">
        <f t="shared" si="8"/>
        <v>610896</v>
      </c>
      <c r="G22" s="141">
        <f t="shared" si="9"/>
        <v>0</v>
      </c>
      <c r="H22" s="141">
        <f t="shared" si="10"/>
        <v>67860</v>
      </c>
      <c r="I22" s="141">
        <f t="shared" si="11"/>
        <v>67860</v>
      </c>
      <c r="J22" s="143" t="s">
        <v>394</v>
      </c>
      <c r="K22" s="143" t="s">
        <v>401</v>
      </c>
      <c r="L22" s="141">
        <v>21137</v>
      </c>
      <c r="M22" s="141">
        <v>589759</v>
      </c>
      <c r="N22" s="141">
        <f t="shared" si="12"/>
        <v>610896</v>
      </c>
      <c r="O22" s="141">
        <v>0</v>
      </c>
      <c r="P22" s="141">
        <v>67860</v>
      </c>
      <c r="Q22" s="141">
        <f t="shared" si="13"/>
        <v>67860</v>
      </c>
      <c r="R22" s="143" t="s">
        <v>409</v>
      </c>
      <c r="S22" s="143" t="s">
        <v>409</v>
      </c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92</v>
      </c>
      <c r="B23" s="140" t="s">
        <v>341</v>
      </c>
      <c r="C23" s="142" t="s">
        <v>373</v>
      </c>
      <c r="D23" s="141">
        <f t="shared" si="6"/>
        <v>95217</v>
      </c>
      <c r="E23" s="141">
        <f t="shared" si="7"/>
        <v>687692</v>
      </c>
      <c r="F23" s="141">
        <f t="shared" si="8"/>
        <v>782909</v>
      </c>
      <c r="G23" s="141">
        <f t="shared" si="9"/>
        <v>0</v>
      </c>
      <c r="H23" s="141">
        <f t="shared" si="10"/>
        <v>74297</v>
      </c>
      <c r="I23" s="141">
        <f t="shared" si="11"/>
        <v>74297</v>
      </c>
      <c r="J23" s="143" t="s">
        <v>395</v>
      </c>
      <c r="K23" s="143" t="s">
        <v>402</v>
      </c>
      <c r="L23" s="141">
        <v>95217</v>
      </c>
      <c r="M23" s="141">
        <v>687692</v>
      </c>
      <c r="N23" s="141">
        <f t="shared" si="12"/>
        <v>782909</v>
      </c>
      <c r="O23" s="141">
        <v>0</v>
      </c>
      <c r="P23" s="141">
        <v>74297</v>
      </c>
      <c r="Q23" s="141">
        <f t="shared" si="13"/>
        <v>74297</v>
      </c>
      <c r="R23" s="143" t="s">
        <v>409</v>
      </c>
      <c r="S23" s="143" t="s">
        <v>409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92</v>
      </c>
      <c r="B24" s="140" t="s">
        <v>342</v>
      </c>
      <c r="C24" s="142" t="s">
        <v>374</v>
      </c>
      <c r="D24" s="141">
        <f t="shared" si="6"/>
        <v>96320</v>
      </c>
      <c r="E24" s="141">
        <f t="shared" si="7"/>
        <v>695658</v>
      </c>
      <c r="F24" s="141">
        <f t="shared" si="8"/>
        <v>791978</v>
      </c>
      <c r="G24" s="141">
        <f t="shared" si="9"/>
        <v>0</v>
      </c>
      <c r="H24" s="141">
        <f t="shared" si="10"/>
        <v>75159</v>
      </c>
      <c r="I24" s="141">
        <f t="shared" si="11"/>
        <v>75159</v>
      </c>
      <c r="J24" s="143" t="s">
        <v>395</v>
      </c>
      <c r="K24" s="143" t="s">
        <v>402</v>
      </c>
      <c r="L24" s="141">
        <v>96320</v>
      </c>
      <c r="M24" s="141">
        <v>695658</v>
      </c>
      <c r="N24" s="141">
        <f t="shared" si="12"/>
        <v>791978</v>
      </c>
      <c r="O24" s="141">
        <v>0</v>
      </c>
      <c r="P24" s="141">
        <v>75159</v>
      </c>
      <c r="Q24" s="141">
        <f t="shared" si="13"/>
        <v>75159</v>
      </c>
      <c r="R24" s="143" t="s">
        <v>409</v>
      </c>
      <c r="S24" s="143" t="s">
        <v>409</v>
      </c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92</v>
      </c>
      <c r="B25" s="140" t="s">
        <v>343</v>
      </c>
      <c r="C25" s="142" t="s">
        <v>375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1131</v>
      </c>
      <c r="H25" s="141">
        <f t="shared" si="10"/>
        <v>42578</v>
      </c>
      <c r="I25" s="141">
        <f t="shared" si="11"/>
        <v>43709</v>
      </c>
      <c r="J25" s="143" t="s">
        <v>396</v>
      </c>
      <c r="K25" s="143" t="s">
        <v>403</v>
      </c>
      <c r="L25" s="141">
        <v>0</v>
      </c>
      <c r="M25" s="141">
        <v>0</v>
      </c>
      <c r="N25" s="141">
        <f t="shared" si="12"/>
        <v>0</v>
      </c>
      <c r="O25" s="141">
        <v>1131</v>
      </c>
      <c r="P25" s="141">
        <v>42578</v>
      </c>
      <c r="Q25" s="141">
        <f t="shared" si="13"/>
        <v>43709</v>
      </c>
      <c r="R25" s="143" t="s">
        <v>409</v>
      </c>
      <c r="S25" s="143" t="s">
        <v>409</v>
      </c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92</v>
      </c>
      <c r="B26" s="140" t="s">
        <v>344</v>
      </c>
      <c r="C26" s="142" t="s">
        <v>376</v>
      </c>
      <c r="D26" s="141">
        <f t="shared" si="6"/>
        <v>79563</v>
      </c>
      <c r="E26" s="141">
        <f t="shared" si="7"/>
        <v>574639</v>
      </c>
      <c r="F26" s="141">
        <f t="shared" si="8"/>
        <v>654202</v>
      </c>
      <c r="G26" s="141">
        <f t="shared" si="9"/>
        <v>0</v>
      </c>
      <c r="H26" s="141">
        <f t="shared" si="10"/>
        <v>62083</v>
      </c>
      <c r="I26" s="141">
        <f t="shared" si="11"/>
        <v>62083</v>
      </c>
      <c r="J26" s="143" t="s">
        <v>395</v>
      </c>
      <c r="K26" s="143" t="s">
        <v>402</v>
      </c>
      <c r="L26" s="141">
        <v>79563</v>
      </c>
      <c r="M26" s="141">
        <v>574639</v>
      </c>
      <c r="N26" s="141">
        <f t="shared" si="12"/>
        <v>654202</v>
      </c>
      <c r="O26" s="141">
        <v>0</v>
      </c>
      <c r="P26" s="141">
        <v>62083</v>
      </c>
      <c r="Q26" s="141">
        <f t="shared" si="13"/>
        <v>62083</v>
      </c>
      <c r="R26" s="143" t="s">
        <v>409</v>
      </c>
      <c r="S26" s="143" t="s">
        <v>409</v>
      </c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92</v>
      </c>
      <c r="B27" s="140" t="s">
        <v>345</v>
      </c>
      <c r="C27" s="142" t="s">
        <v>377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92</v>
      </c>
      <c r="B28" s="140" t="s">
        <v>346</v>
      </c>
      <c r="C28" s="142" t="s">
        <v>378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/>
      <c r="K28" s="143"/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92</v>
      </c>
      <c r="B29" s="140" t="s">
        <v>347</v>
      </c>
      <c r="C29" s="142" t="s">
        <v>379</v>
      </c>
      <c r="D29" s="141">
        <f t="shared" si="6"/>
        <v>0</v>
      </c>
      <c r="E29" s="141">
        <f t="shared" si="7"/>
        <v>0</v>
      </c>
      <c r="F29" s="141">
        <f t="shared" si="8"/>
        <v>0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/>
      <c r="K29" s="143"/>
      <c r="L29" s="141">
        <v>0</v>
      </c>
      <c r="M29" s="141">
        <v>0</v>
      </c>
      <c r="N29" s="141">
        <f t="shared" si="12"/>
        <v>0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92</v>
      </c>
      <c r="B30" s="140" t="s">
        <v>348</v>
      </c>
      <c r="C30" s="142" t="s">
        <v>380</v>
      </c>
      <c r="D30" s="141">
        <f t="shared" si="6"/>
        <v>0</v>
      </c>
      <c r="E30" s="141">
        <f t="shared" si="7"/>
        <v>0</v>
      </c>
      <c r="F30" s="141">
        <f t="shared" si="8"/>
        <v>0</v>
      </c>
      <c r="G30" s="141">
        <f t="shared" si="9"/>
        <v>0</v>
      </c>
      <c r="H30" s="141">
        <f t="shared" si="10"/>
        <v>0</v>
      </c>
      <c r="I30" s="141">
        <f t="shared" si="11"/>
        <v>0</v>
      </c>
      <c r="J30" s="143"/>
      <c r="K30" s="143"/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0</v>
      </c>
      <c r="Q30" s="141">
        <f t="shared" si="13"/>
        <v>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92</v>
      </c>
      <c r="B31" s="140" t="s">
        <v>349</v>
      </c>
      <c r="C31" s="142" t="s">
        <v>381</v>
      </c>
      <c r="D31" s="141">
        <f t="shared" si="6"/>
        <v>2360</v>
      </c>
      <c r="E31" s="141">
        <f t="shared" si="7"/>
        <v>68773</v>
      </c>
      <c r="F31" s="141">
        <f t="shared" si="8"/>
        <v>71133</v>
      </c>
      <c r="G31" s="141">
        <f t="shared" si="9"/>
        <v>319</v>
      </c>
      <c r="H31" s="141">
        <f t="shared" si="10"/>
        <v>12014</v>
      </c>
      <c r="I31" s="141">
        <f t="shared" si="11"/>
        <v>12333</v>
      </c>
      <c r="J31" s="143" t="s">
        <v>398</v>
      </c>
      <c r="K31" s="143" t="s">
        <v>405</v>
      </c>
      <c r="L31" s="141">
        <v>2360</v>
      </c>
      <c r="M31" s="141">
        <v>68773</v>
      </c>
      <c r="N31" s="141">
        <f t="shared" si="12"/>
        <v>71133</v>
      </c>
      <c r="O31" s="141">
        <v>0</v>
      </c>
      <c r="P31" s="141">
        <v>0</v>
      </c>
      <c r="Q31" s="141">
        <f t="shared" si="13"/>
        <v>0</v>
      </c>
      <c r="R31" s="143" t="s">
        <v>396</v>
      </c>
      <c r="S31" s="143" t="s">
        <v>403</v>
      </c>
      <c r="T31" s="141">
        <v>0</v>
      </c>
      <c r="U31" s="141">
        <v>0</v>
      </c>
      <c r="V31" s="141">
        <f t="shared" si="14"/>
        <v>0</v>
      </c>
      <c r="W31" s="141">
        <v>319</v>
      </c>
      <c r="X31" s="141">
        <v>12014</v>
      </c>
      <c r="Y31" s="141">
        <f t="shared" si="15"/>
        <v>12333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92</v>
      </c>
      <c r="B32" s="140" t="s">
        <v>350</v>
      </c>
      <c r="C32" s="142" t="s">
        <v>382</v>
      </c>
      <c r="D32" s="141">
        <f t="shared" si="6"/>
        <v>3556</v>
      </c>
      <c r="E32" s="141">
        <f t="shared" si="7"/>
        <v>103591</v>
      </c>
      <c r="F32" s="141">
        <f t="shared" si="8"/>
        <v>107147</v>
      </c>
      <c r="G32" s="141">
        <f t="shared" si="9"/>
        <v>323</v>
      </c>
      <c r="H32" s="141">
        <f t="shared" si="10"/>
        <v>12173</v>
      </c>
      <c r="I32" s="141">
        <f t="shared" si="11"/>
        <v>12496</v>
      </c>
      <c r="J32" s="143" t="s">
        <v>398</v>
      </c>
      <c r="K32" s="143" t="s">
        <v>405</v>
      </c>
      <c r="L32" s="141">
        <v>3556</v>
      </c>
      <c r="M32" s="141">
        <v>103591</v>
      </c>
      <c r="N32" s="141">
        <f t="shared" si="12"/>
        <v>107147</v>
      </c>
      <c r="O32" s="141">
        <v>0</v>
      </c>
      <c r="P32" s="141">
        <v>0</v>
      </c>
      <c r="Q32" s="141">
        <f t="shared" si="13"/>
        <v>0</v>
      </c>
      <c r="R32" s="143" t="s">
        <v>396</v>
      </c>
      <c r="S32" s="143" t="s">
        <v>403</v>
      </c>
      <c r="T32" s="141">
        <v>0</v>
      </c>
      <c r="U32" s="141">
        <v>0</v>
      </c>
      <c r="V32" s="141">
        <f t="shared" si="14"/>
        <v>0</v>
      </c>
      <c r="W32" s="141">
        <v>323</v>
      </c>
      <c r="X32" s="141">
        <v>12173</v>
      </c>
      <c r="Y32" s="141">
        <f t="shared" si="15"/>
        <v>12496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92</v>
      </c>
      <c r="B33" s="140" t="s">
        <v>350</v>
      </c>
      <c r="C33" s="142" t="s">
        <v>393</v>
      </c>
      <c r="D33" s="141">
        <f t="shared" si="6"/>
        <v>2799</v>
      </c>
      <c r="E33" s="141">
        <f t="shared" si="7"/>
        <v>81550</v>
      </c>
      <c r="F33" s="141">
        <f t="shared" si="8"/>
        <v>84349</v>
      </c>
      <c r="G33" s="141">
        <f t="shared" si="9"/>
        <v>281</v>
      </c>
      <c r="H33" s="141">
        <f t="shared" si="10"/>
        <v>10590</v>
      </c>
      <c r="I33" s="141">
        <f t="shared" si="11"/>
        <v>10871</v>
      </c>
      <c r="J33" s="143" t="s">
        <v>398</v>
      </c>
      <c r="K33" s="143" t="s">
        <v>405</v>
      </c>
      <c r="L33" s="141">
        <v>2799</v>
      </c>
      <c r="M33" s="141">
        <v>81550</v>
      </c>
      <c r="N33" s="141">
        <f t="shared" si="12"/>
        <v>84349</v>
      </c>
      <c r="O33" s="141">
        <v>0</v>
      </c>
      <c r="P33" s="141">
        <v>0</v>
      </c>
      <c r="Q33" s="141">
        <f t="shared" si="13"/>
        <v>0</v>
      </c>
      <c r="R33" s="143" t="s">
        <v>396</v>
      </c>
      <c r="S33" s="143" t="s">
        <v>403</v>
      </c>
      <c r="T33" s="141">
        <v>0</v>
      </c>
      <c r="U33" s="141">
        <v>0</v>
      </c>
      <c r="V33" s="141">
        <f t="shared" si="14"/>
        <v>0</v>
      </c>
      <c r="W33" s="141">
        <v>281</v>
      </c>
      <c r="X33" s="141">
        <v>10590</v>
      </c>
      <c r="Y33" s="141">
        <f t="shared" si="15"/>
        <v>10871</v>
      </c>
      <c r="Z33" s="143"/>
      <c r="AA33" s="141"/>
      <c r="AB33" s="141"/>
      <c r="AC33" s="141"/>
      <c r="AD33" s="141">
        <f t="shared" si="16"/>
        <v>0</v>
      </c>
      <c r="AE33" s="141"/>
      <c r="AF33" s="141"/>
      <c r="AG33" s="141">
        <f t="shared" si="17"/>
        <v>0</v>
      </c>
      <c r="AH33" s="143"/>
      <c r="AI33" s="143"/>
      <c r="AJ33" s="141"/>
      <c r="AK33" s="141"/>
      <c r="AL33" s="141">
        <f t="shared" si="18"/>
        <v>0</v>
      </c>
      <c r="AM33" s="141"/>
      <c r="AN33" s="141"/>
      <c r="AO33" s="141">
        <f t="shared" si="19"/>
        <v>0</v>
      </c>
      <c r="AP33" s="143"/>
      <c r="AQ33" s="143"/>
      <c r="AR33" s="141"/>
      <c r="AS33" s="141"/>
      <c r="AT33" s="141">
        <f t="shared" si="20"/>
        <v>0</v>
      </c>
      <c r="AU33" s="141"/>
      <c r="AV33" s="141"/>
      <c r="AW33" s="141">
        <f t="shared" si="21"/>
        <v>0</v>
      </c>
      <c r="AX33" s="143"/>
      <c r="AY33" s="143"/>
      <c r="AZ33" s="141"/>
      <c r="BA33" s="141"/>
      <c r="BB33" s="141">
        <f t="shared" si="22"/>
        <v>0</v>
      </c>
      <c r="BC33" s="141"/>
      <c r="BD33" s="141"/>
      <c r="BE33" s="141">
        <f t="shared" si="23"/>
        <v>0</v>
      </c>
    </row>
    <row r="34" spans="1:57" ht="12" customHeight="1">
      <c r="A34" s="142" t="s">
        <v>92</v>
      </c>
      <c r="B34" s="140" t="s">
        <v>351</v>
      </c>
      <c r="C34" s="142" t="s">
        <v>383</v>
      </c>
      <c r="D34" s="141">
        <f t="shared" si="6"/>
        <v>0</v>
      </c>
      <c r="E34" s="141">
        <f t="shared" si="7"/>
        <v>131472</v>
      </c>
      <c r="F34" s="141">
        <f t="shared" si="8"/>
        <v>131472</v>
      </c>
      <c r="G34" s="141">
        <f t="shared" si="9"/>
        <v>376</v>
      </c>
      <c r="H34" s="141">
        <f t="shared" si="10"/>
        <v>14157</v>
      </c>
      <c r="I34" s="141">
        <f t="shared" si="11"/>
        <v>14533</v>
      </c>
      <c r="J34" s="143" t="s">
        <v>399</v>
      </c>
      <c r="K34" s="143" t="s">
        <v>406</v>
      </c>
      <c r="L34" s="141">
        <v>0</v>
      </c>
      <c r="M34" s="141">
        <v>131472</v>
      </c>
      <c r="N34" s="141">
        <f t="shared" si="12"/>
        <v>131472</v>
      </c>
      <c r="O34" s="141">
        <v>0</v>
      </c>
      <c r="P34" s="141">
        <v>0</v>
      </c>
      <c r="Q34" s="141">
        <f t="shared" si="13"/>
        <v>0</v>
      </c>
      <c r="R34" s="143" t="s">
        <v>396</v>
      </c>
      <c r="S34" s="143" t="s">
        <v>403</v>
      </c>
      <c r="T34" s="141">
        <v>0</v>
      </c>
      <c r="U34" s="141">
        <v>0</v>
      </c>
      <c r="V34" s="141">
        <f t="shared" si="14"/>
        <v>0</v>
      </c>
      <c r="W34" s="141">
        <v>376</v>
      </c>
      <c r="X34" s="141">
        <v>14157</v>
      </c>
      <c r="Y34" s="141">
        <f t="shared" si="15"/>
        <v>14533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92</v>
      </c>
      <c r="B35" s="140" t="s">
        <v>352</v>
      </c>
      <c r="C35" s="142" t="s">
        <v>384</v>
      </c>
      <c r="D35" s="141">
        <f t="shared" si="6"/>
        <v>0</v>
      </c>
      <c r="E35" s="141">
        <f t="shared" si="7"/>
        <v>148555</v>
      </c>
      <c r="F35" s="141">
        <f t="shared" si="8"/>
        <v>148555</v>
      </c>
      <c r="G35" s="141">
        <f t="shared" si="9"/>
        <v>374</v>
      </c>
      <c r="H35" s="141">
        <f t="shared" si="10"/>
        <v>14063</v>
      </c>
      <c r="I35" s="141">
        <f t="shared" si="11"/>
        <v>14437</v>
      </c>
      <c r="J35" s="143" t="s">
        <v>399</v>
      </c>
      <c r="K35" s="143" t="s">
        <v>406</v>
      </c>
      <c r="L35" s="141">
        <v>0</v>
      </c>
      <c r="M35" s="141">
        <v>148555</v>
      </c>
      <c r="N35" s="141">
        <f t="shared" si="12"/>
        <v>148555</v>
      </c>
      <c r="O35" s="141">
        <v>0</v>
      </c>
      <c r="P35" s="141">
        <v>0</v>
      </c>
      <c r="Q35" s="141">
        <f t="shared" si="13"/>
        <v>0</v>
      </c>
      <c r="R35" s="143" t="s">
        <v>396</v>
      </c>
      <c r="S35" s="143" t="s">
        <v>403</v>
      </c>
      <c r="T35" s="141">
        <v>0</v>
      </c>
      <c r="U35" s="141">
        <v>0</v>
      </c>
      <c r="V35" s="141">
        <f t="shared" si="14"/>
        <v>0</v>
      </c>
      <c r="W35" s="141">
        <v>374</v>
      </c>
      <c r="X35" s="141">
        <v>14063</v>
      </c>
      <c r="Y35" s="141">
        <f t="shared" si="15"/>
        <v>14437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92</v>
      </c>
      <c r="B36" s="140" t="s">
        <v>353</v>
      </c>
      <c r="C36" s="142" t="s">
        <v>385</v>
      </c>
      <c r="D36" s="141">
        <f t="shared" si="6"/>
        <v>0</v>
      </c>
      <c r="E36" s="141">
        <f t="shared" si="7"/>
        <v>0</v>
      </c>
      <c r="F36" s="141">
        <f t="shared" si="8"/>
        <v>0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3"/>
      <c r="K36" s="143"/>
      <c r="L36" s="141">
        <v>0</v>
      </c>
      <c r="M36" s="141">
        <v>0</v>
      </c>
      <c r="N36" s="141">
        <f t="shared" si="12"/>
        <v>0</v>
      </c>
      <c r="O36" s="141">
        <v>0</v>
      </c>
      <c r="P36" s="141">
        <v>0</v>
      </c>
      <c r="Q36" s="141">
        <f t="shared" si="13"/>
        <v>0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92</v>
      </c>
      <c r="B37" s="140" t="s">
        <v>354</v>
      </c>
      <c r="C37" s="142" t="s">
        <v>386</v>
      </c>
      <c r="D37" s="141">
        <f t="shared" si="6"/>
        <v>0</v>
      </c>
      <c r="E37" s="141">
        <f t="shared" si="7"/>
        <v>49620</v>
      </c>
      <c r="F37" s="141">
        <f t="shared" si="8"/>
        <v>49620</v>
      </c>
      <c r="G37" s="141">
        <f t="shared" si="9"/>
        <v>0</v>
      </c>
      <c r="H37" s="141">
        <f t="shared" si="10"/>
        <v>0</v>
      </c>
      <c r="I37" s="141">
        <f t="shared" si="11"/>
        <v>0</v>
      </c>
      <c r="J37" s="143" t="s">
        <v>397</v>
      </c>
      <c r="K37" s="143" t="s">
        <v>404</v>
      </c>
      <c r="L37" s="141">
        <v>0</v>
      </c>
      <c r="M37" s="141">
        <v>49620</v>
      </c>
      <c r="N37" s="141">
        <f t="shared" si="12"/>
        <v>49620</v>
      </c>
      <c r="O37" s="141">
        <v>0</v>
      </c>
      <c r="P37" s="141">
        <v>0</v>
      </c>
      <c r="Q37" s="141">
        <f t="shared" si="13"/>
        <v>0</v>
      </c>
      <c r="R37" s="143" t="s">
        <v>409</v>
      </c>
      <c r="S37" s="143" t="s">
        <v>409</v>
      </c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92</v>
      </c>
      <c r="B38" s="140" t="s">
        <v>355</v>
      </c>
      <c r="C38" s="142" t="s">
        <v>387</v>
      </c>
      <c r="D38" s="141">
        <f t="shared" si="6"/>
        <v>0</v>
      </c>
      <c r="E38" s="141">
        <f t="shared" si="7"/>
        <v>175782</v>
      </c>
      <c r="F38" s="141">
        <f t="shared" si="8"/>
        <v>175782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3" t="s">
        <v>397</v>
      </c>
      <c r="K38" s="143" t="s">
        <v>404</v>
      </c>
      <c r="L38" s="141">
        <v>0</v>
      </c>
      <c r="M38" s="141">
        <v>175782</v>
      </c>
      <c r="N38" s="141">
        <f t="shared" si="12"/>
        <v>175782</v>
      </c>
      <c r="O38" s="141">
        <v>0</v>
      </c>
      <c r="P38" s="141">
        <v>0</v>
      </c>
      <c r="Q38" s="141">
        <f t="shared" si="13"/>
        <v>0</v>
      </c>
      <c r="R38" s="143" t="s">
        <v>409</v>
      </c>
      <c r="S38" s="143" t="s">
        <v>409</v>
      </c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92</v>
      </c>
      <c r="B39" s="140" t="s">
        <v>356</v>
      </c>
      <c r="C39" s="142" t="s">
        <v>388</v>
      </c>
      <c r="D39" s="141">
        <f t="shared" si="6"/>
        <v>0</v>
      </c>
      <c r="E39" s="141">
        <f t="shared" si="7"/>
        <v>0</v>
      </c>
      <c r="F39" s="141">
        <f t="shared" si="8"/>
        <v>0</v>
      </c>
      <c r="G39" s="141">
        <f t="shared" si="9"/>
        <v>0</v>
      </c>
      <c r="H39" s="141">
        <f t="shared" si="10"/>
        <v>0</v>
      </c>
      <c r="I39" s="141">
        <f t="shared" si="11"/>
        <v>0</v>
      </c>
      <c r="J39" s="143"/>
      <c r="K39" s="143"/>
      <c r="L39" s="141">
        <v>0</v>
      </c>
      <c r="M39" s="141">
        <v>0</v>
      </c>
      <c r="N39" s="141">
        <f t="shared" si="12"/>
        <v>0</v>
      </c>
      <c r="O39" s="141">
        <v>0</v>
      </c>
      <c r="P39" s="141">
        <v>0</v>
      </c>
      <c r="Q39" s="141">
        <f t="shared" si="13"/>
        <v>0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92</v>
      </c>
      <c r="B40" s="140" t="s">
        <v>357</v>
      </c>
      <c r="C40" s="142" t="s">
        <v>389</v>
      </c>
      <c r="D40" s="141">
        <f t="shared" si="6"/>
        <v>0</v>
      </c>
      <c r="E40" s="141">
        <f t="shared" si="7"/>
        <v>0</v>
      </c>
      <c r="F40" s="141">
        <f t="shared" si="8"/>
        <v>0</v>
      </c>
      <c r="G40" s="141">
        <f t="shared" si="9"/>
        <v>0</v>
      </c>
      <c r="H40" s="141">
        <f t="shared" si="10"/>
        <v>0</v>
      </c>
      <c r="I40" s="141">
        <f t="shared" si="11"/>
        <v>0</v>
      </c>
      <c r="J40" s="143"/>
      <c r="K40" s="143"/>
      <c r="L40" s="141">
        <v>0</v>
      </c>
      <c r="M40" s="141">
        <v>0</v>
      </c>
      <c r="N40" s="141">
        <f t="shared" si="12"/>
        <v>0</v>
      </c>
      <c r="O40" s="141">
        <v>0</v>
      </c>
      <c r="P40" s="141">
        <v>0</v>
      </c>
      <c r="Q40" s="141">
        <f t="shared" si="13"/>
        <v>0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1" t="s">
        <v>320</v>
      </c>
      <c r="B2" s="151" t="s">
        <v>306</v>
      </c>
      <c r="C2" s="164" t="s">
        <v>319</v>
      </c>
      <c r="D2" s="176" t="s">
        <v>271</v>
      </c>
      <c r="E2" s="177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2"/>
      <c r="B3" s="152"/>
      <c r="C3" s="165"/>
      <c r="D3" s="178"/>
      <c r="E3" s="179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2"/>
      <c r="B4" s="152"/>
      <c r="C4" s="166"/>
      <c r="D4" s="161" t="s">
        <v>262</v>
      </c>
      <c r="E4" s="161" t="s">
        <v>1</v>
      </c>
      <c r="F4" s="173" t="s">
        <v>324</v>
      </c>
      <c r="G4" s="161" t="s">
        <v>302</v>
      </c>
      <c r="H4" s="161" t="s">
        <v>263</v>
      </c>
      <c r="I4" s="161" t="s">
        <v>1</v>
      </c>
      <c r="J4" s="173" t="s">
        <v>324</v>
      </c>
      <c r="K4" s="161" t="s">
        <v>302</v>
      </c>
      <c r="L4" s="161" t="s">
        <v>263</v>
      </c>
      <c r="M4" s="161" t="s">
        <v>1</v>
      </c>
      <c r="N4" s="173" t="s">
        <v>324</v>
      </c>
      <c r="O4" s="161" t="s">
        <v>302</v>
      </c>
      <c r="P4" s="161" t="s">
        <v>263</v>
      </c>
      <c r="Q4" s="161" t="s">
        <v>1</v>
      </c>
      <c r="R4" s="173" t="s">
        <v>324</v>
      </c>
      <c r="S4" s="161" t="s">
        <v>302</v>
      </c>
      <c r="T4" s="161" t="s">
        <v>263</v>
      </c>
      <c r="U4" s="161" t="s">
        <v>1</v>
      </c>
      <c r="V4" s="173" t="s">
        <v>324</v>
      </c>
      <c r="W4" s="161" t="s">
        <v>302</v>
      </c>
      <c r="X4" s="161" t="s">
        <v>263</v>
      </c>
      <c r="Y4" s="161" t="s">
        <v>1</v>
      </c>
      <c r="Z4" s="173" t="s">
        <v>324</v>
      </c>
      <c r="AA4" s="161" t="s">
        <v>302</v>
      </c>
      <c r="AB4" s="161" t="s">
        <v>263</v>
      </c>
      <c r="AC4" s="161" t="s">
        <v>1</v>
      </c>
      <c r="AD4" s="173" t="s">
        <v>324</v>
      </c>
      <c r="AE4" s="161" t="s">
        <v>302</v>
      </c>
      <c r="AF4" s="161" t="s">
        <v>263</v>
      </c>
      <c r="AG4" s="161" t="s">
        <v>1</v>
      </c>
      <c r="AH4" s="173" t="s">
        <v>324</v>
      </c>
      <c r="AI4" s="161" t="s">
        <v>302</v>
      </c>
      <c r="AJ4" s="161" t="s">
        <v>263</v>
      </c>
      <c r="AK4" s="161" t="s">
        <v>1</v>
      </c>
      <c r="AL4" s="173" t="s">
        <v>324</v>
      </c>
      <c r="AM4" s="161" t="s">
        <v>302</v>
      </c>
      <c r="AN4" s="161" t="s">
        <v>263</v>
      </c>
      <c r="AO4" s="161" t="s">
        <v>1</v>
      </c>
      <c r="AP4" s="173" t="s">
        <v>324</v>
      </c>
      <c r="AQ4" s="161" t="s">
        <v>302</v>
      </c>
      <c r="AR4" s="161" t="s">
        <v>263</v>
      </c>
      <c r="AS4" s="161" t="s">
        <v>1</v>
      </c>
      <c r="AT4" s="173" t="s">
        <v>324</v>
      </c>
      <c r="AU4" s="161" t="s">
        <v>302</v>
      </c>
      <c r="AV4" s="161" t="s">
        <v>263</v>
      </c>
      <c r="AW4" s="161" t="s">
        <v>1</v>
      </c>
      <c r="AX4" s="173" t="s">
        <v>324</v>
      </c>
      <c r="AY4" s="161" t="s">
        <v>302</v>
      </c>
      <c r="AZ4" s="161" t="s">
        <v>263</v>
      </c>
      <c r="BA4" s="161" t="s">
        <v>1</v>
      </c>
      <c r="BB4" s="173" t="s">
        <v>324</v>
      </c>
      <c r="BC4" s="161" t="s">
        <v>302</v>
      </c>
      <c r="BD4" s="161" t="s">
        <v>263</v>
      </c>
      <c r="BE4" s="161" t="s">
        <v>1</v>
      </c>
      <c r="BF4" s="173" t="s">
        <v>324</v>
      </c>
      <c r="BG4" s="161" t="s">
        <v>302</v>
      </c>
      <c r="BH4" s="161" t="s">
        <v>263</v>
      </c>
      <c r="BI4" s="161" t="s">
        <v>1</v>
      </c>
      <c r="BJ4" s="173" t="s">
        <v>324</v>
      </c>
      <c r="BK4" s="161" t="s">
        <v>302</v>
      </c>
      <c r="BL4" s="161" t="s">
        <v>263</v>
      </c>
      <c r="BM4" s="161" t="s">
        <v>1</v>
      </c>
      <c r="BN4" s="173" t="s">
        <v>324</v>
      </c>
      <c r="BO4" s="161" t="s">
        <v>302</v>
      </c>
      <c r="BP4" s="161" t="s">
        <v>263</v>
      </c>
      <c r="BQ4" s="161" t="s">
        <v>1</v>
      </c>
      <c r="BR4" s="173" t="s">
        <v>324</v>
      </c>
      <c r="BS4" s="161" t="s">
        <v>302</v>
      </c>
      <c r="BT4" s="161" t="s">
        <v>263</v>
      </c>
      <c r="BU4" s="161" t="s">
        <v>1</v>
      </c>
      <c r="BV4" s="173" t="s">
        <v>324</v>
      </c>
      <c r="BW4" s="161" t="s">
        <v>302</v>
      </c>
      <c r="BX4" s="161" t="s">
        <v>263</v>
      </c>
      <c r="BY4" s="161" t="s">
        <v>1</v>
      </c>
      <c r="BZ4" s="173" t="s">
        <v>324</v>
      </c>
      <c r="CA4" s="161" t="s">
        <v>302</v>
      </c>
      <c r="CB4" s="161" t="s">
        <v>263</v>
      </c>
      <c r="CC4" s="161" t="s">
        <v>1</v>
      </c>
      <c r="CD4" s="173" t="s">
        <v>324</v>
      </c>
      <c r="CE4" s="161" t="s">
        <v>302</v>
      </c>
      <c r="CF4" s="161" t="s">
        <v>263</v>
      </c>
      <c r="CG4" s="161" t="s">
        <v>1</v>
      </c>
      <c r="CH4" s="173" t="s">
        <v>324</v>
      </c>
      <c r="CI4" s="161" t="s">
        <v>302</v>
      </c>
      <c r="CJ4" s="161" t="s">
        <v>263</v>
      </c>
      <c r="CK4" s="161" t="s">
        <v>1</v>
      </c>
      <c r="CL4" s="173" t="s">
        <v>324</v>
      </c>
      <c r="CM4" s="161" t="s">
        <v>302</v>
      </c>
      <c r="CN4" s="161" t="s">
        <v>263</v>
      </c>
      <c r="CO4" s="161" t="s">
        <v>1</v>
      </c>
      <c r="CP4" s="173" t="s">
        <v>324</v>
      </c>
      <c r="CQ4" s="161" t="s">
        <v>302</v>
      </c>
      <c r="CR4" s="161" t="s">
        <v>263</v>
      </c>
      <c r="CS4" s="161" t="s">
        <v>1</v>
      </c>
      <c r="CT4" s="173" t="s">
        <v>324</v>
      </c>
      <c r="CU4" s="161" t="s">
        <v>302</v>
      </c>
      <c r="CV4" s="161" t="s">
        <v>263</v>
      </c>
      <c r="CW4" s="161" t="s">
        <v>1</v>
      </c>
      <c r="CX4" s="173" t="s">
        <v>324</v>
      </c>
      <c r="CY4" s="161" t="s">
        <v>302</v>
      </c>
      <c r="CZ4" s="161" t="s">
        <v>263</v>
      </c>
      <c r="DA4" s="161" t="s">
        <v>1</v>
      </c>
      <c r="DB4" s="173" t="s">
        <v>324</v>
      </c>
      <c r="DC4" s="161" t="s">
        <v>302</v>
      </c>
      <c r="DD4" s="161" t="s">
        <v>263</v>
      </c>
      <c r="DE4" s="161" t="s">
        <v>1</v>
      </c>
      <c r="DF4" s="173" t="s">
        <v>324</v>
      </c>
      <c r="DG4" s="161" t="s">
        <v>302</v>
      </c>
      <c r="DH4" s="161" t="s">
        <v>263</v>
      </c>
      <c r="DI4" s="161" t="s">
        <v>1</v>
      </c>
      <c r="DJ4" s="173" t="s">
        <v>324</v>
      </c>
      <c r="DK4" s="161" t="s">
        <v>302</v>
      </c>
      <c r="DL4" s="161" t="s">
        <v>263</v>
      </c>
      <c r="DM4" s="161" t="s">
        <v>1</v>
      </c>
      <c r="DN4" s="173" t="s">
        <v>324</v>
      </c>
      <c r="DO4" s="161" t="s">
        <v>302</v>
      </c>
      <c r="DP4" s="161" t="s">
        <v>263</v>
      </c>
      <c r="DQ4" s="161" t="s">
        <v>1</v>
      </c>
      <c r="DR4" s="173" t="s">
        <v>324</v>
      </c>
      <c r="DS4" s="161" t="s">
        <v>302</v>
      </c>
      <c r="DT4" s="161" t="s">
        <v>263</v>
      </c>
      <c r="DU4" s="161" t="s">
        <v>1</v>
      </c>
    </row>
    <row r="5" spans="1:125" s="47" customFormat="1" ht="13.5">
      <c r="A5" s="162"/>
      <c r="B5" s="152"/>
      <c r="C5" s="166"/>
      <c r="D5" s="162"/>
      <c r="E5" s="162"/>
      <c r="F5" s="174"/>
      <c r="G5" s="162"/>
      <c r="H5" s="162"/>
      <c r="I5" s="162"/>
      <c r="J5" s="174"/>
      <c r="K5" s="162"/>
      <c r="L5" s="162"/>
      <c r="M5" s="162"/>
      <c r="N5" s="174"/>
      <c r="O5" s="162"/>
      <c r="P5" s="162"/>
      <c r="Q5" s="162"/>
      <c r="R5" s="174"/>
      <c r="S5" s="162"/>
      <c r="T5" s="162"/>
      <c r="U5" s="162"/>
      <c r="V5" s="174"/>
      <c r="W5" s="162"/>
      <c r="X5" s="162"/>
      <c r="Y5" s="162"/>
      <c r="Z5" s="174"/>
      <c r="AA5" s="162"/>
      <c r="AB5" s="162"/>
      <c r="AC5" s="162"/>
      <c r="AD5" s="174"/>
      <c r="AE5" s="162"/>
      <c r="AF5" s="162"/>
      <c r="AG5" s="162"/>
      <c r="AH5" s="174"/>
      <c r="AI5" s="162"/>
      <c r="AJ5" s="162"/>
      <c r="AK5" s="162"/>
      <c r="AL5" s="174"/>
      <c r="AM5" s="162"/>
      <c r="AN5" s="162"/>
      <c r="AO5" s="162"/>
      <c r="AP5" s="174"/>
      <c r="AQ5" s="162"/>
      <c r="AR5" s="162"/>
      <c r="AS5" s="162"/>
      <c r="AT5" s="174"/>
      <c r="AU5" s="162"/>
      <c r="AV5" s="162"/>
      <c r="AW5" s="162"/>
      <c r="AX5" s="174"/>
      <c r="AY5" s="162"/>
      <c r="AZ5" s="162"/>
      <c r="BA5" s="162"/>
      <c r="BB5" s="174"/>
      <c r="BC5" s="162"/>
      <c r="BD5" s="162"/>
      <c r="BE5" s="162"/>
      <c r="BF5" s="174"/>
      <c r="BG5" s="162"/>
      <c r="BH5" s="162"/>
      <c r="BI5" s="162"/>
      <c r="BJ5" s="174"/>
      <c r="BK5" s="162"/>
      <c r="BL5" s="162"/>
      <c r="BM5" s="162"/>
      <c r="BN5" s="174"/>
      <c r="BO5" s="162"/>
      <c r="BP5" s="162"/>
      <c r="BQ5" s="162"/>
      <c r="BR5" s="174"/>
      <c r="BS5" s="162"/>
      <c r="BT5" s="162"/>
      <c r="BU5" s="162"/>
      <c r="BV5" s="174"/>
      <c r="BW5" s="162"/>
      <c r="BX5" s="162"/>
      <c r="BY5" s="162"/>
      <c r="BZ5" s="174"/>
      <c r="CA5" s="162"/>
      <c r="CB5" s="162"/>
      <c r="CC5" s="162"/>
      <c r="CD5" s="174"/>
      <c r="CE5" s="162"/>
      <c r="CF5" s="162"/>
      <c r="CG5" s="162"/>
      <c r="CH5" s="174"/>
      <c r="CI5" s="162"/>
      <c r="CJ5" s="162"/>
      <c r="CK5" s="162"/>
      <c r="CL5" s="174"/>
      <c r="CM5" s="162"/>
      <c r="CN5" s="162"/>
      <c r="CO5" s="162"/>
      <c r="CP5" s="174"/>
      <c r="CQ5" s="162"/>
      <c r="CR5" s="162"/>
      <c r="CS5" s="162"/>
      <c r="CT5" s="174"/>
      <c r="CU5" s="162"/>
      <c r="CV5" s="162"/>
      <c r="CW5" s="162"/>
      <c r="CX5" s="174"/>
      <c r="CY5" s="162"/>
      <c r="CZ5" s="162"/>
      <c r="DA5" s="162"/>
      <c r="DB5" s="174"/>
      <c r="DC5" s="162"/>
      <c r="DD5" s="162"/>
      <c r="DE5" s="162"/>
      <c r="DF5" s="174"/>
      <c r="DG5" s="162"/>
      <c r="DH5" s="162"/>
      <c r="DI5" s="162"/>
      <c r="DJ5" s="174"/>
      <c r="DK5" s="162"/>
      <c r="DL5" s="162"/>
      <c r="DM5" s="162"/>
      <c r="DN5" s="174"/>
      <c r="DO5" s="162"/>
      <c r="DP5" s="162"/>
      <c r="DQ5" s="162"/>
      <c r="DR5" s="174"/>
      <c r="DS5" s="162"/>
      <c r="DT5" s="162"/>
      <c r="DU5" s="162"/>
    </row>
    <row r="6" spans="1:125" s="118" customFormat="1" ht="13.5">
      <c r="A6" s="172"/>
      <c r="B6" s="153"/>
      <c r="C6" s="167"/>
      <c r="D6" s="123" t="s">
        <v>29</v>
      </c>
      <c r="E6" s="123" t="s">
        <v>29</v>
      </c>
      <c r="F6" s="175"/>
      <c r="G6" s="172"/>
      <c r="H6" s="123" t="s">
        <v>29</v>
      </c>
      <c r="I6" s="123" t="s">
        <v>29</v>
      </c>
      <c r="J6" s="175"/>
      <c r="K6" s="172"/>
      <c r="L6" s="123" t="s">
        <v>29</v>
      </c>
      <c r="M6" s="123" t="s">
        <v>29</v>
      </c>
      <c r="N6" s="175"/>
      <c r="O6" s="172"/>
      <c r="P6" s="123" t="s">
        <v>29</v>
      </c>
      <c r="Q6" s="123" t="s">
        <v>29</v>
      </c>
      <c r="R6" s="175"/>
      <c r="S6" s="172"/>
      <c r="T6" s="123" t="s">
        <v>29</v>
      </c>
      <c r="U6" s="123" t="s">
        <v>29</v>
      </c>
      <c r="V6" s="175"/>
      <c r="W6" s="172"/>
      <c r="X6" s="123" t="s">
        <v>29</v>
      </c>
      <c r="Y6" s="123" t="s">
        <v>29</v>
      </c>
      <c r="Z6" s="175"/>
      <c r="AA6" s="172"/>
      <c r="AB6" s="123" t="s">
        <v>29</v>
      </c>
      <c r="AC6" s="123" t="s">
        <v>29</v>
      </c>
      <c r="AD6" s="175"/>
      <c r="AE6" s="172"/>
      <c r="AF6" s="123" t="s">
        <v>29</v>
      </c>
      <c r="AG6" s="123" t="s">
        <v>29</v>
      </c>
      <c r="AH6" s="175"/>
      <c r="AI6" s="172"/>
      <c r="AJ6" s="123" t="s">
        <v>29</v>
      </c>
      <c r="AK6" s="123" t="s">
        <v>29</v>
      </c>
      <c r="AL6" s="175"/>
      <c r="AM6" s="172"/>
      <c r="AN6" s="123" t="s">
        <v>29</v>
      </c>
      <c r="AO6" s="123" t="s">
        <v>29</v>
      </c>
      <c r="AP6" s="175"/>
      <c r="AQ6" s="172"/>
      <c r="AR6" s="123" t="s">
        <v>29</v>
      </c>
      <c r="AS6" s="123" t="s">
        <v>29</v>
      </c>
      <c r="AT6" s="175"/>
      <c r="AU6" s="172"/>
      <c r="AV6" s="123" t="s">
        <v>29</v>
      </c>
      <c r="AW6" s="123" t="s">
        <v>29</v>
      </c>
      <c r="AX6" s="175"/>
      <c r="AY6" s="172"/>
      <c r="AZ6" s="123" t="s">
        <v>29</v>
      </c>
      <c r="BA6" s="123" t="s">
        <v>29</v>
      </c>
      <c r="BB6" s="175"/>
      <c r="BC6" s="172"/>
      <c r="BD6" s="123" t="s">
        <v>29</v>
      </c>
      <c r="BE6" s="123" t="s">
        <v>29</v>
      </c>
      <c r="BF6" s="175"/>
      <c r="BG6" s="172"/>
      <c r="BH6" s="123" t="s">
        <v>29</v>
      </c>
      <c r="BI6" s="123" t="s">
        <v>29</v>
      </c>
      <c r="BJ6" s="175"/>
      <c r="BK6" s="172"/>
      <c r="BL6" s="123" t="s">
        <v>29</v>
      </c>
      <c r="BM6" s="123" t="s">
        <v>29</v>
      </c>
      <c r="BN6" s="175"/>
      <c r="BO6" s="172"/>
      <c r="BP6" s="123" t="s">
        <v>29</v>
      </c>
      <c r="BQ6" s="123" t="s">
        <v>29</v>
      </c>
      <c r="BR6" s="175"/>
      <c r="BS6" s="172"/>
      <c r="BT6" s="123" t="s">
        <v>29</v>
      </c>
      <c r="BU6" s="123" t="s">
        <v>29</v>
      </c>
      <c r="BV6" s="175"/>
      <c r="BW6" s="172"/>
      <c r="BX6" s="123" t="s">
        <v>29</v>
      </c>
      <c r="BY6" s="123" t="s">
        <v>29</v>
      </c>
      <c r="BZ6" s="175"/>
      <c r="CA6" s="172"/>
      <c r="CB6" s="123" t="s">
        <v>29</v>
      </c>
      <c r="CC6" s="123" t="s">
        <v>29</v>
      </c>
      <c r="CD6" s="175"/>
      <c r="CE6" s="172"/>
      <c r="CF6" s="123" t="s">
        <v>29</v>
      </c>
      <c r="CG6" s="123" t="s">
        <v>29</v>
      </c>
      <c r="CH6" s="175"/>
      <c r="CI6" s="172"/>
      <c r="CJ6" s="123" t="s">
        <v>29</v>
      </c>
      <c r="CK6" s="123" t="s">
        <v>29</v>
      </c>
      <c r="CL6" s="175"/>
      <c r="CM6" s="172"/>
      <c r="CN6" s="123" t="s">
        <v>29</v>
      </c>
      <c r="CO6" s="123" t="s">
        <v>29</v>
      </c>
      <c r="CP6" s="175"/>
      <c r="CQ6" s="172"/>
      <c r="CR6" s="123" t="s">
        <v>29</v>
      </c>
      <c r="CS6" s="123" t="s">
        <v>29</v>
      </c>
      <c r="CT6" s="175"/>
      <c r="CU6" s="172"/>
      <c r="CV6" s="123" t="s">
        <v>29</v>
      </c>
      <c r="CW6" s="123" t="s">
        <v>29</v>
      </c>
      <c r="CX6" s="175"/>
      <c r="CY6" s="172"/>
      <c r="CZ6" s="123" t="s">
        <v>29</v>
      </c>
      <c r="DA6" s="123" t="s">
        <v>29</v>
      </c>
      <c r="DB6" s="175"/>
      <c r="DC6" s="172"/>
      <c r="DD6" s="123" t="s">
        <v>29</v>
      </c>
      <c r="DE6" s="123" t="s">
        <v>29</v>
      </c>
      <c r="DF6" s="175"/>
      <c r="DG6" s="172"/>
      <c r="DH6" s="123" t="s">
        <v>29</v>
      </c>
      <c r="DI6" s="123" t="s">
        <v>29</v>
      </c>
      <c r="DJ6" s="175"/>
      <c r="DK6" s="172"/>
      <c r="DL6" s="123" t="s">
        <v>29</v>
      </c>
      <c r="DM6" s="123" t="s">
        <v>29</v>
      </c>
      <c r="DN6" s="175"/>
      <c r="DO6" s="172"/>
      <c r="DP6" s="123" t="s">
        <v>29</v>
      </c>
      <c r="DQ6" s="123" t="s">
        <v>29</v>
      </c>
      <c r="DR6" s="175"/>
      <c r="DS6" s="172"/>
      <c r="DT6" s="123" t="s">
        <v>29</v>
      </c>
      <c r="DU6" s="123" t="s">
        <v>29</v>
      </c>
    </row>
    <row r="7" spans="1:125" s="86" customFormat="1" ht="12" customHeight="1">
      <c r="A7" s="139" t="s">
        <v>417</v>
      </c>
      <c r="B7" s="140" t="s">
        <v>415</v>
      </c>
      <c r="C7" s="139" t="s">
        <v>416</v>
      </c>
      <c r="D7" s="141">
        <f>SUM(D8:D14)</f>
        <v>4530049</v>
      </c>
      <c r="E7" s="141">
        <f>SUM(E8:E14)</f>
        <v>474316</v>
      </c>
      <c r="F7" s="145"/>
      <c r="G7" s="143" t="s">
        <v>409</v>
      </c>
      <c r="H7" s="141">
        <f>SUM(H8:H14)</f>
        <v>1957140</v>
      </c>
      <c r="I7" s="141">
        <f>SUM(I8:I14)</f>
        <v>204544</v>
      </c>
      <c r="J7" s="145"/>
      <c r="K7" s="143" t="s">
        <v>409</v>
      </c>
      <c r="L7" s="141">
        <f>SUM(L8:L14)</f>
        <v>1834358</v>
      </c>
      <c r="M7" s="141">
        <f>SUM(M8:M14)</f>
        <v>155352</v>
      </c>
      <c r="N7" s="145"/>
      <c r="O7" s="143" t="s">
        <v>409</v>
      </c>
      <c r="P7" s="141">
        <f>SUM(P8:P14)</f>
        <v>738551</v>
      </c>
      <c r="Q7" s="141">
        <f>SUM(Q8:Q14)</f>
        <v>74579</v>
      </c>
      <c r="R7" s="145"/>
      <c r="S7" s="143" t="s">
        <v>409</v>
      </c>
      <c r="T7" s="141">
        <f>SUM(T8:T14)</f>
        <v>0</v>
      </c>
      <c r="U7" s="141">
        <f>SUM(U8:U14)</f>
        <v>10871</v>
      </c>
      <c r="V7" s="145"/>
      <c r="W7" s="143" t="s">
        <v>409</v>
      </c>
      <c r="X7" s="141">
        <f>SUM(X8:X14)</f>
        <v>0</v>
      </c>
      <c r="Y7" s="141">
        <f>SUM(Y8:Y14)</f>
        <v>14533</v>
      </c>
      <c r="Z7" s="145"/>
      <c r="AA7" s="143" t="s">
        <v>409</v>
      </c>
      <c r="AB7" s="141">
        <f>SUM(AB8:AB14)</f>
        <v>0</v>
      </c>
      <c r="AC7" s="141">
        <f>SUM(AC8:AC14)</f>
        <v>14437</v>
      </c>
      <c r="AD7" s="145"/>
      <c r="AE7" s="143" t="s">
        <v>409</v>
      </c>
      <c r="AF7" s="141">
        <f>SUM(AF8:AF14)</f>
        <v>0</v>
      </c>
      <c r="AG7" s="141">
        <f>SUM(AG8:AG14)</f>
        <v>0</v>
      </c>
      <c r="AH7" s="145"/>
      <c r="AI7" s="143" t="s">
        <v>409</v>
      </c>
      <c r="AJ7" s="141">
        <f>SUM(AJ8:AJ14)</f>
        <v>0</v>
      </c>
      <c r="AK7" s="141">
        <f>SUM(AK8:AK14)</f>
        <v>0</v>
      </c>
      <c r="AL7" s="145"/>
      <c r="AM7" s="143" t="s">
        <v>409</v>
      </c>
      <c r="AN7" s="141">
        <f>SUM(AN8:AN14)</f>
        <v>0</v>
      </c>
      <c r="AO7" s="141">
        <f>SUM(AO8:AO14)</f>
        <v>0</v>
      </c>
      <c r="AP7" s="145"/>
      <c r="AQ7" s="143" t="s">
        <v>409</v>
      </c>
      <c r="AR7" s="141">
        <f>SUM(AR8:AR14)</f>
        <v>0</v>
      </c>
      <c r="AS7" s="141">
        <f>SUM(AS8:AS14)</f>
        <v>0</v>
      </c>
      <c r="AT7" s="145"/>
      <c r="AU7" s="143" t="s">
        <v>409</v>
      </c>
      <c r="AV7" s="141">
        <f>SUM(AV8:AV14)</f>
        <v>0</v>
      </c>
      <c r="AW7" s="141">
        <f>SUM(AW8:AW14)</f>
        <v>0</v>
      </c>
      <c r="AX7" s="145"/>
      <c r="AY7" s="143" t="s">
        <v>409</v>
      </c>
      <c r="AZ7" s="141">
        <f>SUM(AZ8:AZ14)</f>
        <v>0</v>
      </c>
      <c r="BA7" s="141">
        <f>SUM(BA8:BA14)</f>
        <v>0</v>
      </c>
      <c r="BB7" s="145"/>
      <c r="BC7" s="143" t="s">
        <v>409</v>
      </c>
      <c r="BD7" s="141">
        <f>SUM(BD8:BD14)</f>
        <v>0</v>
      </c>
      <c r="BE7" s="141">
        <f>SUM(BE8:BE14)</f>
        <v>0</v>
      </c>
      <c r="BF7" s="145"/>
      <c r="BG7" s="143" t="s">
        <v>409</v>
      </c>
      <c r="BH7" s="141">
        <f>SUM(BH8:BH14)</f>
        <v>0</v>
      </c>
      <c r="BI7" s="141">
        <f>SUM(BI8:BI14)</f>
        <v>0</v>
      </c>
      <c r="BJ7" s="145"/>
      <c r="BK7" s="143" t="s">
        <v>409</v>
      </c>
      <c r="BL7" s="141">
        <f>SUM(BL8:BL14)</f>
        <v>0</v>
      </c>
      <c r="BM7" s="141">
        <f>SUM(BM8:BM14)</f>
        <v>0</v>
      </c>
      <c r="BN7" s="145"/>
      <c r="BO7" s="143" t="s">
        <v>409</v>
      </c>
      <c r="BP7" s="141">
        <f>SUM(BP8:BP14)</f>
        <v>0</v>
      </c>
      <c r="BQ7" s="141">
        <f>SUM(BQ8:BQ14)</f>
        <v>0</v>
      </c>
      <c r="BR7" s="145"/>
      <c r="BS7" s="143" t="s">
        <v>409</v>
      </c>
      <c r="BT7" s="141">
        <f>SUM(BT8:BT14)</f>
        <v>0</v>
      </c>
      <c r="BU7" s="141">
        <f>SUM(BU8:BU14)</f>
        <v>0</v>
      </c>
      <c r="BV7" s="145"/>
      <c r="BW7" s="143" t="s">
        <v>409</v>
      </c>
      <c r="BX7" s="141">
        <f>SUM(BX8:BX14)</f>
        <v>0</v>
      </c>
      <c r="BY7" s="141">
        <f>SUM(BY8:BY14)</f>
        <v>0</v>
      </c>
      <c r="BZ7" s="145"/>
      <c r="CA7" s="143" t="s">
        <v>409</v>
      </c>
      <c r="CB7" s="141">
        <f>SUM(CB8:CB14)</f>
        <v>0</v>
      </c>
      <c r="CC7" s="141">
        <f>SUM(CC8:CC14)</f>
        <v>0</v>
      </c>
      <c r="CD7" s="145"/>
      <c r="CE7" s="143" t="s">
        <v>409</v>
      </c>
      <c r="CF7" s="141">
        <f>SUM(CF8:CF14)</f>
        <v>0</v>
      </c>
      <c r="CG7" s="141">
        <f>SUM(CG8:CG14)</f>
        <v>0</v>
      </c>
      <c r="CH7" s="145"/>
      <c r="CI7" s="143" t="s">
        <v>409</v>
      </c>
      <c r="CJ7" s="141">
        <f>SUM(CJ8:CJ14)</f>
        <v>0</v>
      </c>
      <c r="CK7" s="141">
        <f>SUM(CK8:CK14)</f>
        <v>0</v>
      </c>
      <c r="CL7" s="145"/>
      <c r="CM7" s="143" t="s">
        <v>409</v>
      </c>
      <c r="CN7" s="141">
        <f>SUM(CN8:CN14)</f>
        <v>0</v>
      </c>
      <c r="CO7" s="141">
        <f>SUM(CO8:CO14)</f>
        <v>0</v>
      </c>
      <c r="CP7" s="145"/>
      <c r="CQ7" s="143" t="s">
        <v>409</v>
      </c>
      <c r="CR7" s="141">
        <f>SUM(CR8:CR14)</f>
        <v>0</v>
      </c>
      <c r="CS7" s="141">
        <f>SUM(CS8:CS14)</f>
        <v>0</v>
      </c>
      <c r="CT7" s="145"/>
      <c r="CU7" s="143" t="s">
        <v>409</v>
      </c>
      <c r="CV7" s="141">
        <f>SUM(CV8:CV14)</f>
        <v>0</v>
      </c>
      <c r="CW7" s="141">
        <f>SUM(CW8:CW14)</f>
        <v>0</v>
      </c>
      <c r="CX7" s="145"/>
      <c r="CY7" s="143" t="s">
        <v>409</v>
      </c>
      <c r="CZ7" s="141">
        <f>SUM(CZ8:CZ14)</f>
        <v>0</v>
      </c>
      <c r="DA7" s="141">
        <f>SUM(DA8:DA14)</f>
        <v>0</v>
      </c>
      <c r="DB7" s="145"/>
      <c r="DC7" s="143" t="s">
        <v>409</v>
      </c>
      <c r="DD7" s="141">
        <f>SUM(DD8:DD14)</f>
        <v>0</v>
      </c>
      <c r="DE7" s="141">
        <f>SUM(DE8:DE14)</f>
        <v>0</v>
      </c>
      <c r="DF7" s="145"/>
      <c r="DG7" s="143" t="s">
        <v>409</v>
      </c>
      <c r="DH7" s="141">
        <f>SUM(DH8:DH14)</f>
        <v>0</v>
      </c>
      <c r="DI7" s="141">
        <f>SUM(DI8:DI14)</f>
        <v>0</v>
      </c>
      <c r="DJ7" s="145"/>
      <c r="DK7" s="143" t="s">
        <v>409</v>
      </c>
      <c r="DL7" s="141">
        <f>SUM(DL8:DL14)</f>
        <v>0</v>
      </c>
      <c r="DM7" s="141">
        <f>SUM(DM8:DM14)</f>
        <v>0</v>
      </c>
      <c r="DN7" s="145"/>
      <c r="DO7" s="143" t="s">
        <v>409</v>
      </c>
      <c r="DP7" s="141">
        <f>SUM(DP8:DP14)</f>
        <v>0</v>
      </c>
      <c r="DQ7" s="141">
        <f>SUM(DQ8:DQ14)</f>
        <v>0</v>
      </c>
      <c r="DR7" s="145"/>
      <c r="DS7" s="143" t="s">
        <v>409</v>
      </c>
      <c r="DT7" s="141">
        <f>SUM(DT8:DT14)</f>
        <v>0</v>
      </c>
      <c r="DU7" s="141">
        <f>SUM(DU8:DU14)</f>
        <v>0</v>
      </c>
    </row>
    <row r="8" spans="1:125" ht="12" customHeight="1">
      <c r="A8" s="142" t="s">
        <v>92</v>
      </c>
      <c r="B8" s="140" t="s">
        <v>394</v>
      </c>
      <c r="C8" s="142" t="s">
        <v>401</v>
      </c>
      <c r="D8" s="141">
        <f>SUM(H8,L8,P8,T8,X8,AB8,AF8,AJ8,AN8,AR8,AV8,AZ8,BD8,BH8,BL8,BP8,BT8,BX8,CB8,CF8,CJ8,CN8,CR8,CV8,CZ8,DD8,DH8,DL8,DP8,DT8)</f>
        <v>1532902</v>
      </c>
      <c r="E8" s="141">
        <f>SUM(I8,M8,Q8,U8,Y8,AC8,AG8,AK8,AO8,AS8,AW8,BA8,BE8,BI8,BM8,BQ8,BU8,BY8,CC8,CG8,CK8,CO8,CS8,CW8,DA8,DE8,DI8,DM8,DQ8,DU8)</f>
        <v>154398</v>
      </c>
      <c r="F8" s="146">
        <v>14211</v>
      </c>
      <c r="G8" s="143" t="s">
        <v>369</v>
      </c>
      <c r="H8" s="141">
        <v>922006</v>
      </c>
      <c r="I8" s="141">
        <v>86538</v>
      </c>
      <c r="J8" s="146">
        <v>14214</v>
      </c>
      <c r="K8" s="143" t="s">
        <v>372</v>
      </c>
      <c r="L8" s="141">
        <v>610896</v>
      </c>
      <c r="M8" s="141">
        <v>67860</v>
      </c>
      <c r="N8" s="146"/>
      <c r="O8" s="143"/>
      <c r="P8" s="141">
        <v>0</v>
      </c>
      <c r="Q8" s="141">
        <v>0</v>
      </c>
      <c r="R8" s="146"/>
      <c r="S8" s="143"/>
      <c r="T8" s="141">
        <v>0</v>
      </c>
      <c r="U8" s="141">
        <v>0</v>
      </c>
      <c r="V8" s="146"/>
      <c r="W8" s="143"/>
      <c r="X8" s="141">
        <v>0</v>
      </c>
      <c r="Y8" s="141">
        <v>0</v>
      </c>
      <c r="Z8" s="146"/>
      <c r="AA8" s="143"/>
      <c r="AB8" s="141">
        <v>0</v>
      </c>
      <c r="AC8" s="141">
        <v>0</v>
      </c>
      <c r="AD8" s="146"/>
      <c r="AE8" s="143"/>
      <c r="AF8" s="141">
        <v>0</v>
      </c>
      <c r="AG8" s="141">
        <v>0</v>
      </c>
      <c r="AH8" s="146"/>
      <c r="AI8" s="143"/>
      <c r="AJ8" s="141">
        <v>0</v>
      </c>
      <c r="AK8" s="141">
        <v>0</v>
      </c>
      <c r="AL8" s="146"/>
      <c r="AM8" s="143"/>
      <c r="AN8" s="141">
        <v>0</v>
      </c>
      <c r="AO8" s="141">
        <v>0</v>
      </c>
      <c r="AP8" s="146"/>
      <c r="AQ8" s="143"/>
      <c r="AR8" s="141">
        <v>0</v>
      </c>
      <c r="AS8" s="141">
        <v>0</v>
      </c>
      <c r="AT8" s="146"/>
      <c r="AU8" s="143"/>
      <c r="AV8" s="141">
        <v>0</v>
      </c>
      <c r="AW8" s="141">
        <v>0</v>
      </c>
      <c r="AX8" s="146"/>
      <c r="AY8" s="143"/>
      <c r="AZ8" s="141">
        <v>0</v>
      </c>
      <c r="BA8" s="141">
        <v>0</v>
      </c>
      <c r="BB8" s="146"/>
      <c r="BC8" s="143"/>
      <c r="BD8" s="141">
        <v>0</v>
      </c>
      <c r="BE8" s="141">
        <v>0</v>
      </c>
      <c r="BF8" s="146"/>
      <c r="BG8" s="143"/>
      <c r="BH8" s="141">
        <v>0</v>
      </c>
      <c r="BI8" s="141">
        <v>0</v>
      </c>
      <c r="BJ8" s="146"/>
      <c r="BK8" s="143"/>
      <c r="BL8" s="141">
        <v>0</v>
      </c>
      <c r="BM8" s="141">
        <v>0</v>
      </c>
      <c r="BN8" s="146"/>
      <c r="BO8" s="143"/>
      <c r="BP8" s="141">
        <v>0</v>
      </c>
      <c r="BQ8" s="141">
        <v>0</v>
      </c>
      <c r="BR8" s="146"/>
      <c r="BS8" s="143"/>
      <c r="BT8" s="141">
        <v>0</v>
      </c>
      <c r="BU8" s="141">
        <v>0</v>
      </c>
      <c r="BV8" s="146"/>
      <c r="BW8" s="143"/>
      <c r="BX8" s="141">
        <v>0</v>
      </c>
      <c r="BY8" s="141">
        <v>0</v>
      </c>
      <c r="BZ8" s="146"/>
      <c r="CA8" s="143"/>
      <c r="CB8" s="141">
        <v>0</v>
      </c>
      <c r="CC8" s="141">
        <v>0</v>
      </c>
      <c r="CD8" s="146"/>
      <c r="CE8" s="143"/>
      <c r="CF8" s="141">
        <v>0</v>
      </c>
      <c r="CG8" s="141">
        <v>0</v>
      </c>
      <c r="CH8" s="146"/>
      <c r="CI8" s="143"/>
      <c r="CJ8" s="141">
        <v>0</v>
      </c>
      <c r="CK8" s="141">
        <v>0</v>
      </c>
      <c r="CL8" s="146"/>
      <c r="CM8" s="143"/>
      <c r="CN8" s="141">
        <v>0</v>
      </c>
      <c r="CO8" s="141">
        <v>0</v>
      </c>
      <c r="CP8" s="146"/>
      <c r="CQ8" s="143"/>
      <c r="CR8" s="141">
        <v>0</v>
      </c>
      <c r="CS8" s="141">
        <v>0</v>
      </c>
      <c r="CT8" s="146"/>
      <c r="CU8" s="143"/>
      <c r="CV8" s="141">
        <v>0</v>
      </c>
      <c r="CW8" s="141">
        <v>0</v>
      </c>
      <c r="CX8" s="146"/>
      <c r="CY8" s="143"/>
      <c r="CZ8" s="141">
        <v>0</v>
      </c>
      <c r="DA8" s="141">
        <v>0</v>
      </c>
      <c r="DB8" s="146"/>
      <c r="DC8" s="143"/>
      <c r="DD8" s="141">
        <v>0</v>
      </c>
      <c r="DE8" s="141">
        <v>0</v>
      </c>
      <c r="DF8" s="146"/>
      <c r="DG8" s="143"/>
      <c r="DH8" s="141">
        <v>0</v>
      </c>
      <c r="DI8" s="141">
        <v>0</v>
      </c>
      <c r="DJ8" s="146"/>
      <c r="DK8" s="143"/>
      <c r="DL8" s="141">
        <v>0</v>
      </c>
      <c r="DM8" s="141">
        <v>0</v>
      </c>
      <c r="DN8" s="146"/>
      <c r="DO8" s="143"/>
      <c r="DP8" s="141">
        <v>0</v>
      </c>
      <c r="DQ8" s="141">
        <v>0</v>
      </c>
      <c r="DR8" s="146"/>
      <c r="DS8" s="143"/>
      <c r="DT8" s="141">
        <v>0</v>
      </c>
      <c r="DU8" s="141">
        <v>0</v>
      </c>
    </row>
    <row r="9" spans="1:125" ht="12" customHeight="1">
      <c r="A9" s="142" t="s">
        <v>92</v>
      </c>
      <c r="B9" s="140" t="s">
        <v>395</v>
      </c>
      <c r="C9" s="142" t="s">
        <v>402</v>
      </c>
      <c r="D9" s="141">
        <f aca="true" t="shared" si="0" ref="D9:D14">SUM(H9,L9,P9,T9,X9,AB9,AF9,AJ9,AN9,AR9,AV9,AZ9,BD9,BH9,BL9,BP9,BT9,BX9,CB9,CF9,CJ9,CN9,CR9,CV9,CZ9,DD9,DH9,DL9,DP9,DT9)</f>
        <v>2229089</v>
      </c>
      <c r="E9" s="141">
        <f aca="true" t="shared" si="1" ref="E9:E14">SUM(I9,M9,Q9,U9,Y9,AC9,AG9,AK9,AO9,AS9,AW9,BA9,BE9,BI9,BM9,BQ9,BU9,BY9,CC9,CG9,CK9,CO9,CS9,CW9,DA9,DE9,DI9,DM9,DQ9,DU9)</f>
        <v>211539</v>
      </c>
      <c r="F9" s="146">
        <v>14215</v>
      </c>
      <c r="G9" s="143" t="s">
        <v>373</v>
      </c>
      <c r="H9" s="141">
        <v>782909</v>
      </c>
      <c r="I9" s="141">
        <v>74297</v>
      </c>
      <c r="J9" s="146">
        <v>14216</v>
      </c>
      <c r="K9" s="143" t="s">
        <v>374</v>
      </c>
      <c r="L9" s="141">
        <v>791978</v>
      </c>
      <c r="M9" s="141">
        <v>75159</v>
      </c>
      <c r="N9" s="146">
        <v>14218</v>
      </c>
      <c r="O9" s="143" t="s">
        <v>376</v>
      </c>
      <c r="P9" s="141">
        <v>654202</v>
      </c>
      <c r="Q9" s="141">
        <v>62083</v>
      </c>
      <c r="R9" s="146"/>
      <c r="S9" s="143"/>
      <c r="T9" s="141">
        <v>0</v>
      </c>
      <c r="U9" s="141">
        <v>0</v>
      </c>
      <c r="V9" s="146"/>
      <c r="W9" s="143"/>
      <c r="X9" s="141">
        <v>0</v>
      </c>
      <c r="Y9" s="141">
        <v>0</v>
      </c>
      <c r="Z9" s="146"/>
      <c r="AA9" s="143"/>
      <c r="AB9" s="141">
        <v>0</v>
      </c>
      <c r="AC9" s="141">
        <v>0</v>
      </c>
      <c r="AD9" s="146"/>
      <c r="AE9" s="143"/>
      <c r="AF9" s="141">
        <v>0</v>
      </c>
      <c r="AG9" s="141">
        <v>0</v>
      </c>
      <c r="AH9" s="146"/>
      <c r="AI9" s="143"/>
      <c r="AJ9" s="141">
        <v>0</v>
      </c>
      <c r="AK9" s="141">
        <v>0</v>
      </c>
      <c r="AL9" s="146"/>
      <c r="AM9" s="143"/>
      <c r="AN9" s="141">
        <v>0</v>
      </c>
      <c r="AO9" s="141">
        <v>0</v>
      </c>
      <c r="AP9" s="146"/>
      <c r="AQ9" s="143"/>
      <c r="AR9" s="141">
        <v>0</v>
      </c>
      <c r="AS9" s="141">
        <v>0</v>
      </c>
      <c r="AT9" s="146"/>
      <c r="AU9" s="143"/>
      <c r="AV9" s="141">
        <v>0</v>
      </c>
      <c r="AW9" s="141">
        <v>0</v>
      </c>
      <c r="AX9" s="146"/>
      <c r="AY9" s="143"/>
      <c r="AZ9" s="141">
        <v>0</v>
      </c>
      <c r="BA9" s="141">
        <v>0</v>
      </c>
      <c r="BB9" s="146"/>
      <c r="BC9" s="143"/>
      <c r="BD9" s="141">
        <v>0</v>
      </c>
      <c r="BE9" s="141">
        <v>0</v>
      </c>
      <c r="BF9" s="146"/>
      <c r="BG9" s="143"/>
      <c r="BH9" s="141">
        <v>0</v>
      </c>
      <c r="BI9" s="141">
        <v>0</v>
      </c>
      <c r="BJ9" s="146"/>
      <c r="BK9" s="143"/>
      <c r="BL9" s="141">
        <v>0</v>
      </c>
      <c r="BM9" s="141">
        <v>0</v>
      </c>
      <c r="BN9" s="146"/>
      <c r="BO9" s="143"/>
      <c r="BP9" s="141">
        <v>0</v>
      </c>
      <c r="BQ9" s="141">
        <v>0</v>
      </c>
      <c r="BR9" s="146"/>
      <c r="BS9" s="143"/>
      <c r="BT9" s="141">
        <v>0</v>
      </c>
      <c r="BU9" s="141">
        <v>0</v>
      </c>
      <c r="BV9" s="146"/>
      <c r="BW9" s="143"/>
      <c r="BX9" s="141">
        <v>0</v>
      </c>
      <c r="BY9" s="141">
        <v>0</v>
      </c>
      <c r="BZ9" s="146"/>
      <c r="CA9" s="143"/>
      <c r="CB9" s="141">
        <v>0</v>
      </c>
      <c r="CC9" s="141">
        <v>0</v>
      </c>
      <c r="CD9" s="146"/>
      <c r="CE9" s="143"/>
      <c r="CF9" s="141">
        <v>0</v>
      </c>
      <c r="CG9" s="141">
        <v>0</v>
      </c>
      <c r="CH9" s="146"/>
      <c r="CI9" s="143"/>
      <c r="CJ9" s="141">
        <v>0</v>
      </c>
      <c r="CK9" s="141">
        <v>0</v>
      </c>
      <c r="CL9" s="146"/>
      <c r="CM9" s="143"/>
      <c r="CN9" s="141">
        <v>0</v>
      </c>
      <c r="CO9" s="141">
        <v>0</v>
      </c>
      <c r="CP9" s="146"/>
      <c r="CQ9" s="143"/>
      <c r="CR9" s="141">
        <v>0</v>
      </c>
      <c r="CS9" s="141">
        <v>0</v>
      </c>
      <c r="CT9" s="146"/>
      <c r="CU9" s="143"/>
      <c r="CV9" s="141">
        <v>0</v>
      </c>
      <c r="CW9" s="141">
        <v>0</v>
      </c>
      <c r="CX9" s="146"/>
      <c r="CY9" s="143"/>
      <c r="CZ9" s="141">
        <v>0</v>
      </c>
      <c r="DA9" s="141">
        <v>0</v>
      </c>
      <c r="DB9" s="146"/>
      <c r="DC9" s="143"/>
      <c r="DD9" s="141">
        <v>0</v>
      </c>
      <c r="DE9" s="141">
        <v>0</v>
      </c>
      <c r="DF9" s="146"/>
      <c r="DG9" s="143"/>
      <c r="DH9" s="141">
        <v>0</v>
      </c>
      <c r="DI9" s="141">
        <v>0</v>
      </c>
      <c r="DJ9" s="146"/>
      <c r="DK9" s="143"/>
      <c r="DL9" s="141">
        <v>0</v>
      </c>
      <c r="DM9" s="141">
        <v>0</v>
      </c>
      <c r="DN9" s="146"/>
      <c r="DO9" s="143"/>
      <c r="DP9" s="141">
        <v>0</v>
      </c>
      <c r="DQ9" s="141">
        <v>0</v>
      </c>
      <c r="DR9" s="146"/>
      <c r="DS9" s="143"/>
      <c r="DT9" s="141">
        <v>0</v>
      </c>
      <c r="DU9" s="141">
        <v>0</v>
      </c>
    </row>
    <row r="10" spans="1:125" ht="12" customHeight="1">
      <c r="A10" s="142" t="s">
        <v>92</v>
      </c>
      <c r="B10" s="140" t="s">
        <v>396</v>
      </c>
      <c r="C10" s="142" t="s">
        <v>403</v>
      </c>
      <c r="D10" s="141">
        <f t="shared" si="0"/>
        <v>0</v>
      </c>
      <c r="E10" s="141">
        <f t="shared" si="1"/>
        <v>108379</v>
      </c>
      <c r="F10" s="146">
        <v>14217</v>
      </c>
      <c r="G10" s="143" t="s">
        <v>375</v>
      </c>
      <c r="H10" s="141">
        <v>0</v>
      </c>
      <c r="I10" s="141">
        <v>43709</v>
      </c>
      <c r="J10" s="146">
        <v>14361</v>
      </c>
      <c r="K10" s="143" t="s">
        <v>381</v>
      </c>
      <c r="L10" s="141">
        <v>0</v>
      </c>
      <c r="M10" s="141">
        <v>12333</v>
      </c>
      <c r="N10" s="146">
        <v>14362</v>
      </c>
      <c r="O10" s="143" t="s">
        <v>382</v>
      </c>
      <c r="P10" s="141">
        <v>0</v>
      </c>
      <c r="Q10" s="141">
        <v>12496</v>
      </c>
      <c r="R10" s="146">
        <v>14363</v>
      </c>
      <c r="S10" s="143" t="s">
        <v>410</v>
      </c>
      <c r="T10" s="141">
        <v>0</v>
      </c>
      <c r="U10" s="141">
        <v>10871</v>
      </c>
      <c r="V10" s="146">
        <v>14364</v>
      </c>
      <c r="W10" s="143" t="s">
        <v>383</v>
      </c>
      <c r="X10" s="141">
        <v>0</v>
      </c>
      <c r="Y10" s="141">
        <v>14533</v>
      </c>
      <c r="Z10" s="146">
        <v>14366</v>
      </c>
      <c r="AA10" s="143" t="s">
        <v>384</v>
      </c>
      <c r="AB10" s="141">
        <v>0</v>
      </c>
      <c r="AC10" s="141">
        <v>14437</v>
      </c>
      <c r="AD10" s="146"/>
      <c r="AE10" s="143"/>
      <c r="AF10" s="141">
        <v>0</v>
      </c>
      <c r="AG10" s="141">
        <v>0</v>
      </c>
      <c r="AH10" s="146"/>
      <c r="AI10" s="143"/>
      <c r="AJ10" s="141">
        <v>0</v>
      </c>
      <c r="AK10" s="141">
        <v>0</v>
      </c>
      <c r="AL10" s="146"/>
      <c r="AM10" s="143"/>
      <c r="AN10" s="141">
        <v>0</v>
      </c>
      <c r="AO10" s="141">
        <v>0</v>
      </c>
      <c r="AP10" s="146"/>
      <c r="AQ10" s="143"/>
      <c r="AR10" s="141">
        <v>0</v>
      </c>
      <c r="AS10" s="141">
        <v>0</v>
      </c>
      <c r="AT10" s="146"/>
      <c r="AU10" s="143"/>
      <c r="AV10" s="141">
        <v>0</v>
      </c>
      <c r="AW10" s="141">
        <v>0</v>
      </c>
      <c r="AX10" s="146"/>
      <c r="AY10" s="143"/>
      <c r="AZ10" s="141">
        <v>0</v>
      </c>
      <c r="BA10" s="141">
        <v>0</v>
      </c>
      <c r="BB10" s="146"/>
      <c r="BC10" s="143"/>
      <c r="BD10" s="141">
        <v>0</v>
      </c>
      <c r="BE10" s="141">
        <v>0</v>
      </c>
      <c r="BF10" s="146"/>
      <c r="BG10" s="143"/>
      <c r="BH10" s="141">
        <v>0</v>
      </c>
      <c r="BI10" s="141">
        <v>0</v>
      </c>
      <c r="BJ10" s="146"/>
      <c r="BK10" s="143"/>
      <c r="BL10" s="141">
        <v>0</v>
      </c>
      <c r="BM10" s="141">
        <v>0</v>
      </c>
      <c r="BN10" s="146"/>
      <c r="BO10" s="143"/>
      <c r="BP10" s="141">
        <v>0</v>
      </c>
      <c r="BQ10" s="141">
        <v>0</v>
      </c>
      <c r="BR10" s="146"/>
      <c r="BS10" s="143"/>
      <c r="BT10" s="141">
        <v>0</v>
      </c>
      <c r="BU10" s="141">
        <v>0</v>
      </c>
      <c r="BV10" s="146"/>
      <c r="BW10" s="143"/>
      <c r="BX10" s="141">
        <v>0</v>
      </c>
      <c r="BY10" s="141">
        <v>0</v>
      </c>
      <c r="BZ10" s="146"/>
      <c r="CA10" s="143"/>
      <c r="CB10" s="141">
        <v>0</v>
      </c>
      <c r="CC10" s="141">
        <v>0</v>
      </c>
      <c r="CD10" s="146"/>
      <c r="CE10" s="143"/>
      <c r="CF10" s="141">
        <v>0</v>
      </c>
      <c r="CG10" s="141">
        <v>0</v>
      </c>
      <c r="CH10" s="146"/>
      <c r="CI10" s="143"/>
      <c r="CJ10" s="141">
        <v>0</v>
      </c>
      <c r="CK10" s="141">
        <v>0</v>
      </c>
      <c r="CL10" s="146"/>
      <c r="CM10" s="143"/>
      <c r="CN10" s="141">
        <v>0</v>
      </c>
      <c r="CO10" s="141">
        <v>0</v>
      </c>
      <c r="CP10" s="146"/>
      <c r="CQ10" s="143"/>
      <c r="CR10" s="141">
        <v>0</v>
      </c>
      <c r="CS10" s="141">
        <v>0</v>
      </c>
      <c r="CT10" s="146"/>
      <c r="CU10" s="143"/>
      <c r="CV10" s="141">
        <v>0</v>
      </c>
      <c r="CW10" s="141">
        <v>0</v>
      </c>
      <c r="CX10" s="146"/>
      <c r="CY10" s="143"/>
      <c r="CZ10" s="141">
        <v>0</v>
      </c>
      <c r="DA10" s="141">
        <v>0</v>
      </c>
      <c r="DB10" s="146"/>
      <c r="DC10" s="143"/>
      <c r="DD10" s="141">
        <v>0</v>
      </c>
      <c r="DE10" s="141">
        <v>0</v>
      </c>
      <c r="DF10" s="146"/>
      <c r="DG10" s="143"/>
      <c r="DH10" s="141">
        <v>0</v>
      </c>
      <c r="DI10" s="141">
        <v>0</v>
      </c>
      <c r="DJ10" s="146"/>
      <c r="DK10" s="143"/>
      <c r="DL10" s="141">
        <v>0</v>
      </c>
      <c r="DM10" s="141">
        <v>0</v>
      </c>
      <c r="DN10" s="146"/>
      <c r="DO10" s="143"/>
      <c r="DP10" s="141">
        <v>0</v>
      </c>
      <c r="DQ10" s="141">
        <v>0</v>
      </c>
      <c r="DR10" s="146"/>
      <c r="DS10" s="143"/>
      <c r="DT10" s="141">
        <v>0</v>
      </c>
      <c r="DU10" s="141">
        <v>0</v>
      </c>
    </row>
    <row r="11" spans="1:125" ht="12" customHeight="1">
      <c r="A11" s="142" t="s">
        <v>92</v>
      </c>
      <c r="B11" s="140" t="s">
        <v>397</v>
      </c>
      <c r="C11" s="142" t="s">
        <v>404</v>
      </c>
      <c r="D11" s="141">
        <f t="shared" si="0"/>
        <v>225402</v>
      </c>
      <c r="E11" s="141">
        <f t="shared" si="1"/>
        <v>0</v>
      </c>
      <c r="F11" s="146">
        <v>14383</v>
      </c>
      <c r="G11" s="143" t="s">
        <v>386</v>
      </c>
      <c r="H11" s="141">
        <v>49620</v>
      </c>
      <c r="I11" s="141">
        <v>0</v>
      </c>
      <c r="J11" s="146">
        <v>14384</v>
      </c>
      <c r="K11" s="143" t="s">
        <v>387</v>
      </c>
      <c r="L11" s="141">
        <v>175782</v>
      </c>
      <c r="M11" s="141">
        <v>0</v>
      </c>
      <c r="N11" s="146"/>
      <c r="O11" s="143"/>
      <c r="P11" s="141">
        <v>0</v>
      </c>
      <c r="Q11" s="141">
        <v>0</v>
      </c>
      <c r="R11" s="146"/>
      <c r="S11" s="143"/>
      <c r="T11" s="141">
        <v>0</v>
      </c>
      <c r="U11" s="141">
        <v>0</v>
      </c>
      <c r="V11" s="146"/>
      <c r="W11" s="143"/>
      <c r="X11" s="141">
        <v>0</v>
      </c>
      <c r="Y11" s="141">
        <v>0</v>
      </c>
      <c r="Z11" s="146"/>
      <c r="AA11" s="143"/>
      <c r="AB11" s="141">
        <v>0</v>
      </c>
      <c r="AC11" s="141">
        <v>0</v>
      </c>
      <c r="AD11" s="146"/>
      <c r="AE11" s="143"/>
      <c r="AF11" s="141">
        <v>0</v>
      </c>
      <c r="AG11" s="141">
        <v>0</v>
      </c>
      <c r="AH11" s="146"/>
      <c r="AI11" s="143"/>
      <c r="AJ11" s="141">
        <v>0</v>
      </c>
      <c r="AK11" s="141">
        <v>0</v>
      </c>
      <c r="AL11" s="146"/>
      <c r="AM11" s="143"/>
      <c r="AN11" s="141">
        <v>0</v>
      </c>
      <c r="AO11" s="141">
        <v>0</v>
      </c>
      <c r="AP11" s="146"/>
      <c r="AQ11" s="143"/>
      <c r="AR11" s="141">
        <v>0</v>
      </c>
      <c r="AS11" s="141">
        <v>0</v>
      </c>
      <c r="AT11" s="146"/>
      <c r="AU11" s="143"/>
      <c r="AV11" s="141">
        <v>0</v>
      </c>
      <c r="AW11" s="141">
        <v>0</v>
      </c>
      <c r="AX11" s="146"/>
      <c r="AY11" s="143"/>
      <c r="AZ11" s="141">
        <v>0</v>
      </c>
      <c r="BA11" s="141">
        <v>0</v>
      </c>
      <c r="BB11" s="146"/>
      <c r="BC11" s="143"/>
      <c r="BD11" s="141">
        <v>0</v>
      </c>
      <c r="BE11" s="141">
        <v>0</v>
      </c>
      <c r="BF11" s="146"/>
      <c r="BG11" s="143"/>
      <c r="BH11" s="141">
        <v>0</v>
      </c>
      <c r="BI11" s="141">
        <v>0</v>
      </c>
      <c r="BJ11" s="146"/>
      <c r="BK11" s="143"/>
      <c r="BL11" s="141">
        <v>0</v>
      </c>
      <c r="BM11" s="141">
        <v>0</v>
      </c>
      <c r="BN11" s="146"/>
      <c r="BO11" s="143"/>
      <c r="BP11" s="141">
        <v>0</v>
      </c>
      <c r="BQ11" s="141">
        <v>0</v>
      </c>
      <c r="BR11" s="146"/>
      <c r="BS11" s="143"/>
      <c r="BT11" s="141">
        <v>0</v>
      </c>
      <c r="BU11" s="141">
        <v>0</v>
      </c>
      <c r="BV11" s="146"/>
      <c r="BW11" s="143"/>
      <c r="BX11" s="141">
        <v>0</v>
      </c>
      <c r="BY11" s="141">
        <v>0</v>
      </c>
      <c r="BZ11" s="146"/>
      <c r="CA11" s="143"/>
      <c r="CB11" s="141">
        <v>0</v>
      </c>
      <c r="CC11" s="141">
        <v>0</v>
      </c>
      <c r="CD11" s="146"/>
      <c r="CE11" s="143"/>
      <c r="CF11" s="141">
        <v>0</v>
      </c>
      <c r="CG11" s="141">
        <v>0</v>
      </c>
      <c r="CH11" s="146"/>
      <c r="CI11" s="143"/>
      <c r="CJ11" s="141">
        <v>0</v>
      </c>
      <c r="CK11" s="141">
        <v>0</v>
      </c>
      <c r="CL11" s="146"/>
      <c r="CM11" s="143"/>
      <c r="CN11" s="141">
        <v>0</v>
      </c>
      <c r="CO11" s="141">
        <v>0</v>
      </c>
      <c r="CP11" s="146"/>
      <c r="CQ11" s="143"/>
      <c r="CR11" s="141">
        <v>0</v>
      </c>
      <c r="CS11" s="141">
        <v>0</v>
      </c>
      <c r="CT11" s="146"/>
      <c r="CU11" s="143"/>
      <c r="CV11" s="141">
        <v>0</v>
      </c>
      <c r="CW11" s="141">
        <v>0</v>
      </c>
      <c r="CX11" s="146"/>
      <c r="CY11" s="143"/>
      <c r="CZ11" s="141">
        <v>0</v>
      </c>
      <c r="DA11" s="141">
        <v>0</v>
      </c>
      <c r="DB11" s="146"/>
      <c r="DC11" s="143"/>
      <c r="DD11" s="141">
        <v>0</v>
      </c>
      <c r="DE11" s="141">
        <v>0</v>
      </c>
      <c r="DF11" s="146"/>
      <c r="DG11" s="143"/>
      <c r="DH11" s="141">
        <v>0</v>
      </c>
      <c r="DI11" s="141">
        <v>0</v>
      </c>
      <c r="DJ11" s="146"/>
      <c r="DK11" s="143"/>
      <c r="DL11" s="141">
        <v>0</v>
      </c>
      <c r="DM11" s="141">
        <v>0</v>
      </c>
      <c r="DN11" s="146"/>
      <c r="DO11" s="143"/>
      <c r="DP11" s="141">
        <v>0</v>
      </c>
      <c r="DQ11" s="141">
        <v>0</v>
      </c>
      <c r="DR11" s="146"/>
      <c r="DS11" s="143"/>
      <c r="DT11" s="141">
        <v>0</v>
      </c>
      <c r="DU11" s="141">
        <v>0</v>
      </c>
    </row>
    <row r="12" spans="1:125" ht="12" customHeight="1">
      <c r="A12" s="142" t="s">
        <v>92</v>
      </c>
      <c r="B12" s="140" t="s">
        <v>398</v>
      </c>
      <c r="C12" s="142" t="s">
        <v>405</v>
      </c>
      <c r="D12" s="141">
        <f t="shared" si="0"/>
        <v>262629</v>
      </c>
      <c r="E12" s="141">
        <f t="shared" si="1"/>
        <v>0</v>
      </c>
      <c r="F12" s="146">
        <v>14361</v>
      </c>
      <c r="G12" s="143" t="s">
        <v>381</v>
      </c>
      <c r="H12" s="141">
        <v>71133</v>
      </c>
      <c r="I12" s="141">
        <v>0</v>
      </c>
      <c r="J12" s="146">
        <v>14362</v>
      </c>
      <c r="K12" s="143" t="s">
        <v>382</v>
      </c>
      <c r="L12" s="141">
        <v>107147</v>
      </c>
      <c r="M12" s="141">
        <v>0</v>
      </c>
      <c r="N12" s="146">
        <v>14363</v>
      </c>
      <c r="O12" s="143" t="s">
        <v>410</v>
      </c>
      <c r="P12" s="141">
        <v>84349</v>
      </c>
      <c r="Q12" s="141">
        <v>0</v>
      </c>
      <c r="R12" s="146"/>
      <c r="S12" s="143"/>
      <c r="T12" s="141">
        <v>0</v>
      </c>
      <c r="U12" s="141">
        <v>0</v>
      </c>
      <c r="V12" s="146"/>
      <c r="W12" s="143"/>
      <c r="X12" s="141">
        <v>0</v>
      </c>
      <c r="Y12" s="141">
        <v>0</v>
      </c>
      <c r="Z12" s="146"/>
      <c r="AA12" s="143"/>
      <c r="AB12" s="141">
        <v>0</v>
      </c>
      <c r="AC12" s="141">
        <v>0</v>
      </c>
      <c r="AD12" s="146"/>
      <c r="AE12" s="143"/>
      <c r="AF12" s="141">
        <v>0</v>
      </c>
      <c r="AG12" s="141">
        <v>0</v>
      </c>
      <c r="AH12" s="146"/>
      <c r="AI12" s="143"/>
      <c r="AJ12" s="141">
        <v>0</v>
      </c>
      <c r="AK12" s="141">
        <v>0</v>
      </c>
      <c r="AL12" s="146"/>
      <c r="AM12" s="143"/>
      <c r="AN12" s="141">
        <v>0</v>
      </c>
      <c r="AO12" s="141">
        <v>0</v>
      </c>
      <c r="AP12" s="146"/>
      <c r="AQ12" s="143"/>
      <c r="AR12" s="141">
        <v>0</v>
      </c>
      <c r="AS12" s="141">
        <v>0</v>
      </c>
      <c r="AT12" s="146"/>
      <c r="AU12" s="143"/>
      <c r="AV12" s="141">
        <v>0</v>
      </c>
      <c r="AW12" s="141">
        <v>0</v>
      </c>
      <c r="AX12" s="146"/>
      <c r="AY12" s="143"/>
      <c r="AZ12" s="141">
        <v>0</v>
      </c>
      <c r="BA12" s="141">
        <v>0</v>
      </c>
      <c r="BB12" s="146"/>
      <c r="BC12" s="143"/>
      <c r="BD12" s="141">
        <v>0</v>
      </c>
      <c r="BE12" s="141">
        <v>0</v>
      </c>
      <c r="BF12" s="146"/>
      <c r="BG12" s="143"/>
      <c r="BH12" s="141">
        <v>0</v>
      </c>
      <c r="BI12" s="141">
        <v>0</v>
      </c>
      <c r="BJ12" s="146"/>
      <c r="BK12" s="143"/>
      <c r="BL12" s="141">
        <v>0</v>
      </c>
      <c r="BM12" s="141">
        <v>0</v>
      </c>
      <c r="BN12" s="146"/>
      <c r="BO12" s="143"/>
      <c r="BP12" s="141">
        <v>0</v>
      </c>
      <c r="BQ12" s="141">
        <v>0</v>
      </c>
      <c r="BR12" s="146"/>
      <c r="BS12" s="143"/>
      <c r="BT12" s="141">
        <v>0</v>
      </c>
      <c r="BU12" s="141">
        <v>0</v>
      </c>
      <c r="BV12" s="146"/>
      <c r="BW12" s="143"/>
      <c r="BX12" s="141">
        <v>0</v>
      </c>
      <c r="BY12" s="141">
        <v>0</v>
      </c>
      <c r="BZ12" s="146"/>
      <c r="CA12" s="143"/>
      <c r="CB12" s="141">
        <v>0</v>
      </c>
      <c r="CC12" s="141">
        <v>0</v>
      </c>
      <c r="CD12" s="146"/>
      <c r="CE12" s="143"/>
      <c r="CF12" s="141">
        <v>0</v>
      </c>
      <c r="CG12" s="141">
        <v>0</v>
      </c>
      <c r="CH12" s="146"/>
      <c r="CI12" s="143"/>
      <c r="CJ12" s="141">
        <v>0</v>
      </c>
      <c r="CK12" s="141">
        <v>0</v>
      </c>
      <c r="CL12" s="146"/>
      <c r="CM12" s="143"/>
      <c r="CN12" s="141">
        <v>0</v>
      </c>
      <c r="CO12" s="141">
        <v>0</v>
      </c>
      <c r="CP12" s="146"/>
      <c r="CQ12" s="143"/>
      <c r="CR12" s="141">
        <v>0</v>
      </c>
      <c r="CS12" s="141">
        <v>0</v>
      </c>
      <c r="CT12" s="146"/>
      <c r="CU12" s="143"/>
      <c r="CV12" s="141">
        <v>0</v>
      </c>
      <c r="CW12" s="141">
        <v>0</v>
      </c>
      <c r="CX12" s="146"/>
      <c r="CY12" s="143"/>
      <c r="CZ12" s="141">
        <v>0</v>
      </c>
      <c r="DA12" s="141">
        <v>0</v>
      </c>
      <c r="DB12" s="146"/>
      <c r="DC12" s="143"/>
      <c r="DD12" s="141">
        <v>0</v>
      </c>
      <c r="DE12" s="141">
        <v>0</v>
      </c>
      <c r="DF12" s="146"/>
      <c r="DG12" s="143"/>
      <c r="DH12" s="141">
        <v>0</v>
      </c>
      <c r="DI12" s="141">
        <v>0</v>
      </c>
      <c r="DJ12" s="146"/>
      <c r="DK12" s="143"/>
      <c r="DL12" s="141">
        <v>0</v>
      </c>
      <c r="DM12" s="141">
        <v>0</v>
      </c>
      <c r="DN12" s="146"/>
      <c r="DO12" s="143"/>
      <c r="DP12" s="141">
        <v>0</v>
      </c>
      <c r="DQ12" s="141">
        <v>0</v>
      </c>
      <c r="DR12" s="146"/>
      <c r="DS12" s="143"/>
      <c r="DT12" s="141">
        <v>0</v>
      </c>
      <c r="DU12" s="141">
        <v>0</v>
      </c>
    </row>
    <row r="13" spans="1:125" ht="12" customHeight="1">
      <c r="A13" s="142" t="s">
        <v>92</v>
      </c>
      <c r="B13" s="140" t="s">
        <v>399</v>
      </c>
      <c r="C13" s="142" t="s">
        <v>406</v>
      </c>
      <c r="D13" s="141">
        <f t="shared" si="0"/>
        <v>280027</v>
      </c>
      <c r="E13" s="141">
        <f t="shared" si="1"/>
        <v>0</v>
      </c>
      <c r="F13" s="146">
        <v>14364</v>
      </c>
      <c r="G13" s="143" t="s">
        <v>383</v>
      </c>
      <c r="H13" s="141">
        <v>131472</v>
      </c>
      <c r="I13" s="141">
        <v>0</v>
      </c>
      <c r="J13" s="146">
        <v>14366</v>
      </c>
      <c r="K13" s="143" t="s">
        <v>384</v>
      </c>
      <c r="L13" s="141">
        <v>148555</v>
      </c>
      <c r="M13" s="141">
        <v>0</v>
      </c>
      <c r="N13" s="146"/>
      <c r="O13" s="143"/>
      <c r="P13" s="141">
        <v>0</v>
      </c>
      <c r="Q13" s="141">
        <v>0</v>
      </c>
      <c r="R13" s="146"/>
      <c r="S13" s="143"/>
      <c r="T13" s="141">
        <v>0</v>
      </c>
      <c r="U13" s="141">
        <v>0</v>
      </c>
      <c r="V13" s="146"/>
      <c r="W13" s="143"/>
      <c r="X13" s="141">
        <v>0</v>
      </c>
      <c r="Y13" s="141">
        <v>0</v>
      </c>
      <c r="Z13" s="146"/>
      <c r="AA13" s="143"/>
      <c r="AB13" s="141">
        <v>0</v>
      </c>
      <c r="AC13" s="141">
        <v>0</v>
      </c>
      <c r="AD13" s="146"/>
      <c r="AE13" s="143"/>
      <c r="AF13" s="141">
        <v>0</v>
      </c>
      <c r="AG13" s="141">
        <v>0</v>
      </c>
      <c r="AH13" s="146"/>
      <c r="AI13" s="143"/>
      <c r="AJ13" s="141">
        <v>0</v>
      </c>
      <c r="AK13" s="141">
        <v>0</v>
      </c>
      <c r="AL13" s="146"/>
      <c r="AM13" s="143"/>
      <c r="AN13" s="141">
        <v>0</v>
      </c>
      <c r="AO13" s="141">
        <v>0</v>
      </c>
      <c r="AP13" s="146"/>
      <c r="AQ13" s="143"/>
      <c r="AR13" s="141">
        <v>0</v>
      </c>
      <c r="AS13" s="141">
        <v>0</v>
      </c>
      <c r="AT13" s="146"/>
      <c r="AU13" s="143"/>
      <c r="AV13" s="141">
        <v>0</v>
      </c>
      <c r="AW13" s="141">
        <v>0</v>
      </c>
      <c r="AX13" s="146"/>
      <c r="AY13" s="143"/>
      <c r="AZ13" s="141">
        <v>0</v>
      </c>
      <c r="BA13" s="141">
        <v>0</v>
      </c>
      <c r="BB13" s="146"/>
      <c r="BC13" s="143"/>
      <c r="BD13" s="141">
        <v>0</v>
      </c>
      <c r="BE13" s="141">
        <v>0</v>
      </c>
      <c r="BF13" s="146"/>
      <c r="BG13" s="143"/>
      <c r="BH13" s="141">
        <v>0</v>
      </c>
      <c r="BI13" s="141">
        <v>0</v>
      </c>
      <c r="BJ13" s="146"/>
      <c r="BK13" s="143"/>
      <c r="BL13" s="141">
        <v>0</v>
      </c>
      <c r="BM13" s="141">
        <v>0</v>
      </c>
      <c r="BN13" s="146"/>
      <c r="BO13" s="143"/>
      <c r="BP13" s="141">
        <v>0</v>
      </c>
      <c r="BQ13" s="141">
        <v>0</v>
      </c>
      <c r="BR13" s="146"/>
      <c r="BS13" s="143"/>
      <c r="BT13" s="141">
        <v>0</v>
      </c>
      <c r="BU13" s="141">
        <v>0</v>
      </c>
      <c r="BV13" s="146"/>
      <c r="BW13" s="143"/>
      <c r="BX13" s="141">
        <v>0</v>
      </c>
      <c r="BY13" s="141">
        <v>0</v>
      </c>
      <c r="BZ13" s="146"/>
      <c r="CA13" s="143"/>
      <c r="CB13" s="141">
        <v>0</v>
      </c>
      <c r="CC13" s="141">
        <v>0</v>
      </c>
      <c r="CD13" s="146"/>
      <c r="CE13" s="143"/>
      <c r="CF13" s="141">
        <v>0</v>
      </c>
      <c r="CG13" s="141">
        <v>0</v>
      </c>
      <c r="CH13" s="146"/>
      <c r="CI13" s="143"/>
      <c r="CJ13" s="141">
        <v>0</v>
      </c>
      <c r="CK13" s="141">
        <v>0</v>
      </c>
      <c r="CL13" s="146"/>
      <c r="CM13" s="143"/>
      <c r="CN13" s="141">
        <v>0</v>
      </c>
      <c r="CO13" s="141">
        <v>0</v>
      </c>
      <c r="CP13" s="146"/>
      <c r="CQ13" s="143"/>
      <c r="CR13" s="141">
        <v>0</v>
      </c>
      <c r="CS13" s="141">
        <v>0</v>
      </c>
      <c r="CT13" s="146"/>
      <c r="CU13" s="143"/>
      <c r="CV13" s="141">
        <v>0</v>
      </c>
      <c r="CW13" s="141">
        <v>0</v>
      </c>
      <c r="CX13" s="146"/>
      <c r="CY13" s="143"/>
      <c r="CZ13" s="141">
        <v>0</v>
      </c>
      <c r="DA13" s="141">
        <v>0</v>
      </c>
      <c r="DB13" s="146"/>
      <c r="DC13" s="143"/>
      <c r="DD13" s="141">
        <v>0</v>
      </c>
      <c r="DE13" s="141">
        <v>0</v>
      </c>
      <c r="DF13" s="146"/>
      <c r="DG13" s="143"/>
      <c r="DH13" s="141">
        <v>0</v>
      </c>
      <c r="DI13" s="141">
        <v>0</v>
      </c>
      <c r="DJ13" s="146"/>
      <c r="DK13" s="143"/>
      <c r="DL13" s="141">
        <v>0</v>
      </c>
      <c r="DM13" s="141">
        <v>0</v>
      </c>
      <c r="DN13" s="146"/>
      <c r="DO13" s="143"/>
      <c r="DP13" s="141">
        <v>0</v>
      </c>
      <c r="DQ13" s="141">
        <v>0</v>
      </c>
      <c r="DR13" s="146"/>
      <c r="DS13" s="143"/>
      <c r="DT13" s="141">
        <v>0</v>
      </c>
      <c r="DU13" s="141">
        <v>0</v>
      </c>
    </row>
    <row r="14" spans="1:125" ht="12" customHeight="1">
      <c r="A14" s="142" t="s">
        <v>92</v>
      </c>
      <c r="B14" s="140" t="s">
        <v>400</v>
      </c>
      <c r="C14" s="142" t="s">
        <v>407</v>
      </c>
      <c r="D14" s="141">
        <f t="shared" si="0"/>
        <v>0</v>
      </c>
      <c r="E14" s="141">
        <f t="shared" si="1"/>
        <v>0</v>
      </c>
      <c r="F14" s="146">
        <v>14212</v>
      </c>
      <c r="G14" s="143" t="s">
        <v>411</v>
      </c>
      <c r="H14" s="141">
        <v>0</v>
      </c>
      <c r="I14" s="141">
        <v>0</v>
      </c>
      <c r="J14" s="146">
        <v>14401</v>
      </c>
      <c r="K14" s="143" t="s">
        <v>412</v>
      </c>
      <c r="L14" s="141">
        <v>0</v>
      </c>
      <c r="M14" s="141">
        <v>0</v>
      </c>
      <c r="N14" s="146">
        <v>14402</v>
      </c>
      <c r="O14" s="143" t="s">
        <v>413</v>
      </c>
      <c r="P14" s="141">
        <v>0</v>
      </c>
      <c r="Q14" s="141">
        <v>0</v>
      </c>
      <c r="R14" s="146"/>
      <c r="S14" s="143"/>
      <c r="T14" s="141">
        <v>0</v>
      </c>
      <c r="U14" s="141">
        <v>0</v>
      </c>
      <c r="V14" s="146"/>
      <c r="W14" s="143"/>
      <c r="X14" s="141">
        <v>0</v>
      </c>
      <c r="Y14" s="141">
        <v>0</v>
      </c>
      <c r="Z14" s="146"/>
      <c r="AA14" s="143"/>
      <c r="AB14" s="141">
        <v>0</v>
      </c>
      <c r="AC14" s="141">
        <v>0</v>
      </c>
      <c r="AD14" s="146"/>
      <c r="AE14" s="143"/>
      <c r="AF14" s="141">
        <v>0</v>
      </c>
      <c r="AG14" s="141">
        <v>0</v>
      </c>
      <c r="AH14" s="146"/>
      <c r="AI14" s="143"/>
      <c r="AJ14" s="141">
        <v>0</v>
      </c>
      <c r="AK14" s="141">
        <v>0</v>
      </c>
      <c r="AL14" s="146"/>
      <c r="AM14" s="143"/>
      <c r="AN14" s="141">
        <v>0</v>
      </c>
      <c r="AO14" s="141">
        <v>0</v>
      </c>
      <c r="AP14" s="146"/>
      <c r="AQ14" s="143"/>
      <c r="AR14" s="141">
        <v>0</v>
      </c>
      <c r="AS14" s="141">
        <v>0</v>
      </c>
      <c r="AT14" s="146"/>
      <c r="AU14" s="143"/>
      <c r="AV14" s="141">
        <v>0</v>
      </c>
      <c r="AW14" s="141">
        <v>0</v>
      </c>
      <c r="AX14" s="146"/>
      <c r="AY14" s="143"/>
      <c r="AZ14" s="141">
        <v>0</v>
      </c>
      <c r="BA14" s="141">
        <v>0</v>
      </c>
      <c r="BB14" s="146"/>
      <c r="BC14" s="143"/>
      <c r="BD14" s="141">
        <v>0</v>
      </c>
      <c r="BE14" s="141">
        <v>0</v>
      </c>
      <c r="BF14" s="146"/>
      <c r="BG14" s="143"/>
      <c r="BH14" s="141">
        <v>0</v>
      </c>
      <c r="BI14" s="141">
        <v>0</v>
      </c>
      <c r="BJ14" s="146"/>
      <c r="BK14" s="143"/>
      <c r="BL14" s="141">
        <v>0</v>
      </c>
      <c r="BM14" s="141">
        <v>0</v>
      </c>
      <c r="BN14" s="146"/>
      <c r="BO14" s="143"/>
      <c r="BP14" s="141">
        <v>0</v>
      </c>
      <c r="BQ14" s="141">
        <v>0</v>
      </c>
      <c r="BR14" s="146"/>
      <c r="BS14" s="143"/>
      <c r="BT14" s="141">
        <v>0</v>
      </c>
      <c r="BU14" s="141">
        <v>0</v>
      </c>
      <c r="BV14" s="146"/>
      <c r="BW14" s="143"/>
      <c r="BX14" s="141">
        <v>0</v>
      </c>
      <c r="BY14" s="141">
        <v>0</v>
      </c>
      <c r="BZ14" s="146"/>
      <c r="CA14" s="143"/>
      <c r="CB14" s="141">
        <v>0</v>
      </c>
      <c r="CC14" s="141">
        <v>0</v>
      </c>
      <c r="CD14" s="146"/>
      <c r="CE14" s="143"/>
      <c r="CF14" s="141">
        <v>0</v>
      </c>
      <c r="CG14" s="141">
        <v>0</v>
      </c>
      <c r="CH14" s="146"/>
      <c r="CI14" s="143"/>
      <c r="CJ14" s="141">
        <v>0</v>
      </c>
      <c r="CK14" s="141">
        <v>0</v>
      </c>
      <c r="CL14" s="146"/>
      <c r="CM14" s="143"/>
      <c r="CN14" s="141">
        <v>0</v>
      </c>
      <c r="CO14" s="141">
        <v>0</v>
      </c>
      <c r="CP14" s="146"/>
      <c r="CQ14" s="143"/>
      <c r="CR14" s="141">
        <v>0</v>
      </c>
      <c r="CS14" s="141">
        <v>0</v>
      </c>
      <c r="CT14" s="146"/>
      <c r="CU14" s="143"/>
      <c r="CV14" s="141">
        <v>0</v>
      </c>
      <c r="CW14" s="141">
        <v>0</v>
      </c>
      <c r="CX14" s="146"/>
      <c r="CY14" s="143"/>
      <c r="CZ14" s="141">
        <v>0</v>
      </c>
      <c r="DA14" s="141">
        <v>0</v>
      </c>
      <c r="DB14" s="146"/>
      <c r="DC14" s="143"/>
      <c r="DD14" s="141">
        <v>0</v>
      </c>
      <c r="DE14" s="141">
        <v>0</v>
      </c>
      <c r="DF14" s="146"/>
      <c r="DG14" s="143"/>
      <c r="DH14" s="141">
        <v>0</v>
      </c>
      <c r="DI14" s="141">
        <v>0</v>
      </c>
      <c r="DJ14" s="146"/>
      <c r="DK14" s="143"/>
      <c r="DL14" s="141">
        <v>0</v>
      </c>
      <c r="DM14" s="141">
        <v>0</v>
      </c>
      <c r="DN14" s="146"/>
      <c r="DO14" s="143"/>
      <c r="DP14" s="141">
        <v>0</v>
      </c>
      <c r="DQ14" s="141">
        <v>0</v>
      </c>
      <c r="DR14" s="146"/>
      <c r="DS14" s="143"/>
      <c r="DT14" s="141">
        <v>0</v>
      </c>
      <c r="DU1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419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14</v>
      </c>
      <c r="M2" s="12" t="str">
        <f>IF(L2&lt;&gt;"",VLOOKUP(L2,$AK$6:$AL$52,2,FALSE),"-")</f>
        <v>神奈川県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0" t="s">
        <v>34</v>
      </c>
      <c r="C6" s="181"/>
      <c r="D6" s="182"/>
      <c r="E6" s="23" t="s">
        <v>35</v>
      </c>
      <c r="F6" s="24" t="s">
        <v>1</v>
      </c>
      <c r="H6" s="183" t="s">
        <v>36</v>
      </c>
      <c r="I6" s="184"/>
      <c r="J6" s="184"/>
      <c r="K6" s="185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6" t="s">
        <v>37</v>
      </c>
      <c r="C7" s="187"/>
      <c r="D7" s="187"/>
      <c r="E7" s="27">
        <f aca="true" t="shared" si="0" ref="E7:E12">AF7</f>
        <v>2663611</v>
      </c>
      <c r="F7" s="27">
        <f aca="true" t="shared" si="1" ref="F7:F12">AF14</f>
        <v>4168</v>
      </c>
      <c r="H7" s="188" t="s">
        <v>38</v>
      </c>
      <c r="I7" s="188" t="s">
        <v>39</v>
      </c>
      <c r="J7" s="201" t="s">
        <v>40</v>
      </c>
      <c r="K7" s="203"/>
      <c r="L7" s="27">
        <f aca="true" t="shared" si="2" ref="L7:L12">AF21</f>
        <v>113943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2663611</v>
      </c>
      <c r="AG7" s="137"/>
      <c r="AH7" s="11" t="str">
        <f>'廃棄物事業経費（市町村）'!B7</f>
        <v>14000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6" t="s">
        <v>41</v>
      </c>
      <c r="C8" s="187"/>
      <c r="D8" s="187"/>
      <c r="E8" s="27">
        <f t="shared" si="0"/>
        <v>17180</v>
      </c>
      <c r="F8" s="27">
        <f t="shared" si="1"/>
        <v>32559</v>
      </c>
      <c r="H8" s="189"/>
      <c r="I8" s="189"/>
      <c r="J8" s="183" t="s">
        <v>42</v>
      </c>
      <c r="K8" s="185"/>
      <c r="L8" s="27">
        <f t="shared" si="2"/>
        <v>13268692</v>
      </c>
      <c r="M8" s="27">
        <f t="shared" si="3"/>
        <v>826738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17180</v>
      </c>
      <c r="AG8" s="137"/>
      <c r="AH8" s="11" t="str">
        <f>'廃棄物事業経費（市町村）'!B8</f>
        <v>14100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6" t="s">
        <v>43</v>
      </c>
      <c r="C9" s="187"/>
      <c r="D9" s="187"/>
      <c r="E9" s="27">
        <f t="shared" si="0"/>
        <v>8170820</v>
      </c>
      <c r="F9" s="27">
        <f t="shared" si="1"/>
        <v>575200</v>
      </c>
      <c r="H9" s="189"/>
      <c r="I9" s="189"/>
      <c r="J9" s="201" t="s">
        <v>44</v>
      </c>
      <c r="K9" s="203"/>
      <c r="L9" s="27">
        <f t="shared" si="2"/>
        <v>319348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8170820</v>
      </c>
      <c r="AG9" s="137"/>
      <c r="AH9" s="11" t="str">
        <f>'廃棄物事業経費（市町村）'!B9</f>
        <v>14130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6" t="s">
        <v>45</v>
      </c>
      <c r="C10" s="187"/>
      <c r="D10" s="187"/>
      <c r="E10" s="27">
        <f t="shared" si="0"/>
        <v>13598053</v>
      </c>
      <c r="F10" s="27">
        <f t="shared" si="1"/>
        <v>771316</v>
      </c>
      <c r="H10" s="189"/>
      <c r="I10" s="190"/>
      <c r="J10" s="201" t="s">
        <v>46</v>
      </c>
      <c r="K10" s="203"/>
      <c r="L10" s="27">
        <f t="shared" si="2"/>
        <v>153047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13598053</v>
      </c>
      <c r="AG10" s="137"/>
      <c r="AH10" s="11" t="str">
        <f>'廃棄物事業経費（市町村）'!B10</f>
        <v>14201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1" t="s">
        <v>304</v>
      </c>
      <c r="C11" s="187"/>
      <c r="D11" s="187"/>
      <c r="E11" s="27">
        <f t="shared" si="0"/>
        <v>4530049</v>
      </c>
      <c r="F11" s="27">
        <f t="shared" si="1"/>
        <v>474316</v>
      </c>
      <c r="H11" s="189"/>
      <c r="I11" s="192" t="s">
        <v>47</v>
      </c>
      <c r="J11" s="192"/>
      <c r="K11" s="192"/>
      <c r="L11" s="27">
        <f t="shared" si="2"/>
        <v>298167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4530049</v>
      </c>
      <c r="AG11" s="137"/>
      <c r="AH11" s="11" t="str">
        <f>'廃棄物事業経費（市町村）'!B11</f>
        <v>14203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6" t="s">
        <v>46</v>
      </c>
      <c r="C12" s="187"/>
      <c r="D12" s="187"/>
      <c r="E12" s="27">
        <f t="shared" si="0"/>
        <v>10100014</v>
      </c>
      <c r="F12" s="27">
        <f t="shared" si="1"/>
        <v>208857</v>
      </c>
      <c r="H12" s="189"/>
      <c r="I12" s="192" t="s">
        <v>48</v>
      </c>
      <c r="J12" s="192"/>
      <c r="K12" s="192"/>
      <c r="L12" s="27">
        <f t="shared" si="2"/>
        <v>332854</v>
      </c>
      <c r="M12" s="27">
        <f t="shared" si="3"/>
        <v>2804</v>
      </c>
      <c r="AC12" s="25" t="s">
        <v>46</v>
      </c>
      <c r="AD12" s="138" t="s">
        <v>62</v>
      </c>
      <c r="AE12" s="137" t="s">
        <v>68</v>
      </c>
      <c r="AF12" s="133">
        <f ca="1" t="shared" si="4"/>
        <v>10100014</v>
      </c>
      <c r="AG12" s="137"/>
      <c r="AH12" s="11" t="str">
        <f>'廃棄物事業経費（市町村）'!B12</f>
        <v>14204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3" t="s">
        <v>49</v>
      </c>
      <c r="C13" s="194"/>
      <c r="D13" s="194"/>
      <c r="E13" s="28">
        <f>SUM(E7:E12)</f>
        <v>39079727</v>
      </c>
      <c r="F13" s="28">
        <f>SUM(F7:F12)</f>
        <v>2066416</v>
      </c>
      <c r="H13" s="189"/>
      <c r="I13" s="180" t="s">
        <v>32</v>
      </c>
      <c r="J13" s="195"/>
      <c r="K13" s="196"/>
      <c r="L13" s="29">
        <f>SUM(L7:L12)</f>
        <v>14486051</v>
      </c>
      <c r="M13" s="29">
        <f>SUM(M7:M12)</f>
        <v>829542</v>
      </c>
      <c r="AC13" s="25" t="s">
        <v>51</v>
      </c>
      <c r="AD13" s="138" t="s">
        <v>62</v>
      </c>
      <c r="AE13" s="137" t="s">
        <v>69</v>
      </c>
      <c r="AF13" s="133">
        <f ca="1" t="shared" si="4"/>
        <v>92762777</v>
      </c>
      <c r="AG13" s="137"/>
      <c r="AH13" s="11" t="str">
        <f>'廃棄物事業経費（市町村）'!B13</f>
        <v>14205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7" t="s">
        <v>50</v>
      </c>
      <c r="D14" s="198"/>
      <c r="E14" s="32">
        <f>E13-E11</f>
        <v>34549678</v>
      </c>
      <c r="F14" s="32">
        <f>F13-F11</f>
        <v>1592100</v>
      </c>
      <c r="H14" s="190"/>
      <c r="I14" s="30"/>
      <c r="J14" s="34"/>
      <c r="K14" s="31" t="s">
        <v>50</v>
      </c>
      <c r="L14" s="33">
        <f>L13-L12</f>
        <v>14153197</v>
      </c>
      <c r="M14" s="33">
        <f>M13-M12</f>
        <v>826738</v>
      </c>
      <c r="AC14" s="25" t="s">
        <v>37</v>
      </c>
      <c r="AD14" s="138" t="s">
        <v>62</v>
      </c>
      <c r="AE14" s="137" t="s">
        <v>70</v>
      </c>
      <c r="AF14" s="133">
        <f ca="1" t="shared" si="4"/>
        <v>4168</v>
      </c>
      <c r="AG14" s="137"/>
      <c r="AH14" s="11" t="str">
        <f>'廃棄物事業経費（市町村）'!B14</f>
        <v>14206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6" t="s">
        <v>51</v>
      </c>
      <c r="C15" s="187"/>
      <c r="D15" s="187"/>
      <c r="E15" s="27">
        <f>AF13</f>
        <v>92762777</v>
      </c>
      <c r="F15" s="27">
        <f>AF20</f>
        <v>6601569</v>
      </c>
      <c r="H15" s="204" t="s">
        <v>52</v>
      </c>
      <c r="I15" s="188" t="s">
        <v>53</v>
      </c>
      <c r="J15" s="26" t="s">
        <v>131</v>
      </c>
      <c r="K15" s="37"/>
      <c r="L15" s="27">
        <f>AF27</f>
        <v>10760189</v>
      </c>
      <c r="M15" s="27">
        <f>AF48</f>
        <v>811704</v>
      </c>
      <c r="AC15" s="25" t="s">
        <v>41</v>
      </c>
      <c r="AD15" s="138" t="s">
        <v>62</v>
      </c>
      <c r="AE15" s="137" t="s">
        <v>71</v>
      </c>
      <c r="AF15" s="133">
        <f ca="1" t="shared" si="4"/>
        <v>32559</v>
      </c>
      <c r="AG15" s="137"/>
      <c r="AH15" s="11" t="str">
        <f>'廃棄物事業経費（市町村）'!B15</f>
        <v>14207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9" t="s">
        <v>2</v>
      </c>
      <c r="C16" s="200"/>
      <c r="D16" s="200"/>
      <c r="E16" s="28">
        <f>SUM(E13,E15)</f>
        <v>131842504</v>
      </c>
      <c r="F16" s="28">
        <f>SUM(F13,F15)</f>
        <v>8667985</v>
      </c>
      <c r="H16" s="205"/>
      <c r="I16" s="189"/>
      <c r="J16" s="189" t="s">
        <v>183</v>
      </c>
      <c r="K16" s="23" t="s">
        <v>132</v>
      </c>
      <c r="L16" s="27">
        <f>AF28</f>
        <v>32526983</v>
      </c>
      <c r="M16" s="27">
        <f aca="true" t="shared" si="5" ref="M16:M28">AF49</f>
        <v>1781757</v>
      </c>
      <c r="AC16" s="25" t="s">
        <v>43</v>
      </c>
      <c r="AD16" s="138" t="s">
        <v>62</v>
      </c>
      <c r="AE16" s="137" t="s">
        <v>72</v>
      </c>
      <c r="AF16" s="133">
        <f ca="1" t="shared" si="4"/>
        <v>575200</v>
      </c>
      <c r="AG16" s="137"/>
      <c r="AH16" s="11" t="str">
        <f>'廃棄物事業経費（市町村）'!B16</f>
        <v>14208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7" t="s">
        <v>50</v>
      </c>
      <c r="D17" s="198"/>
      <c r="E17" s="32">
        <f>SUM(E14:E15)</f>
        <v>127312455</v>
      </c>
      <c r="F17" s="32">
        <f>SUM(F14:F15)</f>
        <v>8193669</v>
      </c>
      <c r="H17" s="205"/>
      <c r="I17" s="189"/>
      <c r="J17" s="189"/>
      <c r="K17" s="23" t="s">
        <v>133</v>
      </c>
      <c r="L17" s="27">
        <f>AF29</f>
        <v>10198605</v>
      </c>
      <c r="M17" s="27">
        <f t="shared" si="5"/>
        <v>667576</v>
      </c>
      <c r="AC17" s="25" t="s">
        <v>45</v>
      </c>
      <c r="AD17" s="138" t="s">
        <v>62</v>
      </c>
      <c r="AE17" s="137" t="s">
        <v>73</v>
      </c>
      <c r="AF17" s="133">
        <f ca="1" t="shared" si="4"/>
        <v>771316</v>
      </c>
      <c r="AG17" s="137"/>
      <c r="AH17" s="11" t="str">
        <f>'廃棄物事業経費（市町村）'!B17</f>
        <v>14209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5"/>
      <c r="I18" s="190"/>
      <c r="J18" s="190"/>
      <c r="K18" s="23" t="s">
        <v>134</v>
      </c>
      <c r="L18" s="27">
        <f>AF30</f>
        <v>454323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474316</v>
      </c>
      <c r="AG18" s="137"/>
      <c r="AH18" s="11" t="str">
        <f>'廃棄物事業経費（市町村）'!B18</f>
        <v>14210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5"/>
      <c r="I19" s="188" t="s">
        <v>54</v>
      </c>
      <c r="J19" s="201" t="s">
        <v>55</v>
      </c>
      <c r="K19" s="203"/>
      <c r="L19" s="27">
        <f aca="true" t="shared" si="6" ref="L19:L28">AF31</f>
        <v>5892369</v>
      </c>
      <c r="M19" s="27">
        <f t="shared" si="5"/>
        <v>478376</v>
      </c>
      <c r="AC19" s="25" t="s">
        <v>46</v>
      </c>
      <c r="AD19" s="138" t="s">
        <v>62</v>
      </c>
      <c r="AE19" s="137" t="s">
        <v>75</v>
      </c>
      <c r="AF19" s="133">
        <f ca="1" t="shared" si="4"/>
        <v>208857</v>
      </c>
      <c r="AG19" s="137"/>
      <c r="AH19" s="11" t="str">
        <f>'廃棄物事業経費（市町村）'!B19</f>
        <v>14211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1" t="s">
        <v>267</v>
      </c>
      <c r="C20" s="191"/>
      <c r="D20" s="191"/>
      <c r="E20" s="39">
        <f>E11</f>
        <v>4530049</v>
      </c>
      <c r="F20" s="39">
        <f>F11</f>
        <v>474316</v>
      </c>
      <c r="H20" s="205"/>
      <c r="I20" s="189"/>
      <c r="J20" s="201" t="s">
        <v>56</v>
      </c>
      <c r="K20" s="203"/>
      <c r="L20" s="27">
        <f t="shared" si="6"/>
        <v>13891010</v>
      </c>
      <c r="M20" s="27">
        <f t="shared" si="5"/>
        <v>1257841</v>
      </c>
      <c r="AC20" s="25" t="s">
        <v>51</v>
      </c>
      <c r="AD20" s="138" t="s">
        <v>62</v>
      </c>
      <c r="AE20" s="137" t="s">
        <v>76</v>
      </c>
      <c r="AF20" s="133">
        <f ca="1" t="shared" si="4"/>
        <v>6601569</v>
      </c>
      <c r="AG20" s="137"/>
      <c r="AH20" s="11" t="str">
        <f>'廃棄物事業経費（市町村）'!B20</f>
        <v>14212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1" t="s">
        <v>60</v>
      </c>
      <c r="C21" s="186"/>
      <c r="D21" s="186"/>
      <c r="E21" s="39">
        <f>L12+L27</f>
        <v>4530049</v>
      </c>
      <c r="F21" s="39">
        <f>M12+M27</f>
        <v>474316</v>
      </c>
      <c r="H21" s="205"/>
      <c r="I21" s="190"/>
      <c r="J21" s="201" t="s">
        <v>57</v>
      </c>
      <c r="K21" s="203"/>
      <c r="L21" s="27">
        <f t="shared" si="6"/>
        <v>7334277</v>
      </c>
      <c r="M21" s="27">
        <f t="shared" si="5"/>
        <v>82075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113943</v>
      </c>
      <c r="AG21" s="137"/>
      <c r="AH21" s="11" t="str">
        <f>'廃棄物事業経費（市町村）'!B21</f>
        <v>14213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5"/>
      <c r="I22" s="201" t="s">
        <v>58</v>
      </c>
      <c r="J22" s="202"/>
      <c r="K22" s="203"/>
      <c r="L22" s="27">
        <f t="shared" si="6"/>
        <v>1305893</v>
      </c>
      <c r="M22" s="27">
        <f t="shared" si="5"/>
        <v>37451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13268692</v>
      </c>
      <c r="AH22" s="11" t="str">
        <f>'廃棄物事業経費（市町村）'!B22</f>
        <v>14214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5"/>
      <c r="I23" s="188" t="s">
        <v>59</v>
      </c>
      <c r="J23" s="180" t="s">
        <v>55</v>
      </c>
      <c r="K23" s="196"/>
      <c r="L23" s="27">
        <f t="shared" si="6"/>
        <v>10582855</v>
      </c>
      <c r="M23" s="27">
        <f t="shared" si="5"/>
        <v>1323761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319348</v>
      </c>
      <c r="AH23" s="11" t="str">
        <f>'廃棄物事業経費（市町村）'!B23</f>
        <v>14215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5"/>
      <c r="I24" s="189"/>
      <c r="J24" s="201" t="s">
        <v>56</v>
      </c>
      <c r="K24" s="203"/>
      <c r="L24" s="27">
        <f t="shared" si="6"/>
        <v>13186118</v>
      </c>
      <c r="M24" s="27">
        <f t="shared" si="5"/>
        <v>591675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153047</v>
      </c>
      <c r="AH24" s="11" t="str">
        <f>'廃棄物事業経費（市町村）'!B24</f>
        <v>14216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5"/>
      <c r="I25" s="189"/>
      <c r="J25" s="201" t="s">
        <v>57</v>
      </c>
      <c r="K25" s="203"/>
      <c r="L25" s="27">
        <f t="shared" si="6"/>
        <v>2417935</v>
      </c>
      <c r="M25" s="27">
        <f t="shared" si="5"/>
        <v>17403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298167</v>
      </c>
      <c r="AH25" s="11" t="str">
        <f>'廃棄物事業経費（市町村）'!B25</f>
        <v>14217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5"/>
      <c r="I26" s="190"/>
      <c r="J26" s="207" t="s">
        <v>46</v>
      </c>
      <c r="K26" s="208"/>
      <c r="L26" s="27">
        <f t="shared" si="6"/>
        <v>138757</v>
      </c>
      <c r="M26" s="27">
        <f t="shared" si="5"/>
        <v>11689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332854</v>
      </c>
      <c r="AH26" s="11" t="str">
        <f>'廃棄物事業経費（市町村）'!B26</f>
        <v>14218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5"/>
      <c r="I27" s="201" t="s">
        <v>48</v>
      </c>
      <c r="J27" s="202"/>
      <c r="K27" s="203"/>
      <c r="L27" s="27">
        <f t="shared" si="6"/>
        <v>4197195</v>
      </c>
      <c r="M27" s="27">
        <f t="shared" si="5"/>
        <v>471512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10760189</v>
      </c>
      <c r="AH27" s="11" t="str">
        <f>'廃棄物事業経費（市町村）'!B27</f>
        <v>14301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5"/>
      <c r="I28" s="201" t="s">
        <v>61</v>
      </c>
      <c r="J28" s="202"/>
      <c r="K28" s="203"/>
      <c r="L28" s="27">
        <f t="shared" si="6"/>
        <v>150795</v>
      </c>
      <c r="M28" s="27">
        <f t="shared" si="5"/>
        <v>3332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32526983</v>
      </c>
      <c r="AH28" s="11" t="str">
        <f>'廃棄物事業経費（市町村）'!B28</f>
        <v>14321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5"/>
      <c r="I29" s="180" t="s">
        <v>32</v>
      </c>
      <c r="J29" s="195"/>
      <c r="K29" s="196"/>
      <c r="L29" s="29">
        <f>SUM(L15:L28)</f>
        <v>113037304</v>
      </c>
      <c r="M29" s="29">
        <f>SUM(M15:M28)</f>
        <v>7536152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10198605</v>
      </c>
      <c r="AH29" s="11" t="str">
        <f>'廃棄物事業経費（市町村）'!B29</f>
        <v>14341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6"/>
      <c r="I30" s="30"/>
      <c r="J30" s="34"/>
      <c r="K30" s="31" t="s">
        <v>50</v>
      </c>
      <c r="L30" s="33">
        <f>L29-L27</f>
        <v>108840109</v>
      </c>
      <c r="M30" s="33">
        <f>M29-M27</f>
        <v>7064640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454323</v>
      </c>
      <c r="AH30" s="11" t="str">
        <f>'廃棄物事業経費（市町村）'!B30</f>
        <v>14342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1" t="s">
        <v>46</v>
      </c>
      <c r="I31" s="202"/>
      <c r="J31" s="202"/>
      <c r="K31" s="203"/>
      <c r="L31" s="27">
        <f>AF41</f>
        <v>4319149</v>
      </c>
      <c r="M31" s="27">
        <f>AF62</f>
        <v>302291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5892369</v>
      </c>
      <c r="AH31" s="11" t="str">
        <f>'廃棄物事業経費（市町村）'!B31</f>
        <v>14361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0" t="s">
        <v>2</v>
      </c>
      <c r="I32" s="195"/>
      <c r="J32" s="195"/>
      <c r="K32" s="196"/>
      <c r="L32" s="29">
        <f>SUM(L13,L29,L31)</f>
        <v>131842504</v>
      </c>
      <c r="M32" s="29">
        <f>SUM(M13,M29,M31)</f>
        <v>8667985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13891010</v>
      </c>
      <c r="AH32" s="11" t="str">
        <f>'廃棄物事業経費（市町村）'!B32</f>
        <v>14362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127312455</v>
      </c>
      <c r="M33" s="33">
        <f>SUM(M14,M30,M31)</f>
        <v>8193669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7334277</v>
      </c>
      <c r="AH33" s="11" t="str">
        <f>'廃棄物事業経費（市町村）'!B33</f>
        <v>14363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1305893</v>
      </c>
      <c r="AH34" s="11" t="str">
        <f>'廃棄物事業経費（市町村）'!B34</f>
        <v>14364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10582855</v>
      </c>
      <c r="AH35" s="11" t="str">
        <f>'廃棄物事業経費（市町村）'!B35</f>
        <v>14366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13186118</v>
      </c>
      <c r="AH36" s="11" t="str">
        <f>'廃棄物事業経費（市町村）'!B36</f>
        <v>14382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2417935</v>
      </c>
      <c r="AH37" s="11" t="str">
        <f>'廃棄物事業経費（市町村）'!B37</f>
        <v>14383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138757</v>
      </c>
      <c r="AH38" s="11" t="str">
        <f>'廃棄物事業経費（市町村）'!B38</f>
        <v>14384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4197195</v>
      </c>
      <c r="AH39" s="11" t="str">
        <f>'廃棄物事業経費（市町村）'!B39</f>
        <v>14401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150795</v>
      </c>
      <c r="AH40" s="11" t="str">
        <f>'廃棄物事業経費（市町村）'!B40</f>
        <v>14402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4319149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826738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2804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811704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1781757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667576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478376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1257841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82075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37451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1323761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591675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17403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11689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471512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3332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302291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2010-04-10T01:51:37Z</dcterms:modified>
  <cp:category/>
  <cp:version/>
  <cp:contentType/>
  <cp:contentStatus/>
</cp:coreProperties>
</file>