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<sst xmlns="http://schemas.openxmlformats.org/spreadsheetml/2006/main" count="2018" uniqueCount="415">
  <si>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</si>
  <si>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</si>
  <si>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</si>
  <si>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</si>
  <si>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</si>
  <si>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</si>
  <si>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</si>
  <si>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</si>
  <si>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</si>
  <si>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</si>
  <si>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</si>
  <si>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</si>
  <si>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</si>
  <si>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</si>
  <si>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</si>
  <si>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</si>
  <si>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</si>
  <si>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</si>
  <si>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</si>
  <si>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</si>
  <si>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</si>
  <si>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</si>
  <si>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</si>
  <si>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</si>
  <si>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</si>
  <si>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</si>
  <si>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</si>
  <si>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</si>
  <si>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</si>
  <si>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</si>
  <si>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</si>
  <si>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</si>
  <si>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</si>
  <si>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</si>
  <si>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</si>
  <si>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</si>
  <si>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</si>
  <si>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</si>
  <si>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</si>
  <si>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</si>
  <si>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</si>
  <si>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</si>
  <si>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</si>
  <si>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</si>
  <si>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</si>
  <si>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</si>
  <si>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</si>
  <si>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</si>
  <si>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</si>
  <si>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</si>
  <si>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</si>
  <si>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</si>
  <si>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</si>
  <si>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</si>
  <si>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</si>
  <si>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</si>
  <si>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</si>
  <si>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</si>
  <si>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</si>
  <si>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</si>
  <si>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</si>
  <si>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</si>
  <si>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</si>
  <si>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</si>
  <si>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</si>
  <si>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</si>
  <si>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</si>
  <si>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</si>
  <si>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</si>
  <si>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</si>
  <si>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</si>
  <si>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</si>
  <si>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</si>
  <si>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</si>
  <si>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</si>
  <si>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</si>
  <si>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</si>
  <si>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</si>
  <si>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</si>
  <si>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</si>
  <si>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</si>
  <si>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</si>
  <si>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</si>
  <si>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</si>
  <si>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</si>
  <si>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</si>
  <si>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</si>
  <si>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</si>
  <si>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</si>
  <si>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</si>
  <si>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</si>
  <si>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</si>
  <si>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</si>
  <si>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</si>
  <si>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</si>
  <si>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</si>
  <si>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</si>
  <si>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</si>
  <si>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</si>
  <si>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</si>
  <si>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</si>
  <si>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</si>
  <si>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</si>
  <si>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</si>
  <si>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</si>
  <si>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</si>
  <si>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</si>
  <si>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</si>
  <si>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</si>
  <si>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</si>
  <si>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</si>
  <si>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</si>
  <si>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</si>
  <si>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</si>
  <si>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</si>
  <si>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</si>
  <si>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</si>
  <si>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</si>
  <si>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</si>
  <si>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</si>
  <si>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</si>
  <si>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</si>
  <si>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</si>
  <si>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</si>
  <si>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</si>
  <si>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</si>
  <si>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</si>
  <si>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</si>
  <si>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</si>
  <si>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</si>
  <si>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</si>
  <si>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</si>
  <si>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</si>
  <si>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</si>
  <si>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</si>
  <si>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</si>
  <si>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</si>
  <si>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</si>
  <si>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</si>
  <si>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</si>
  <si>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</si>
  <si>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</si>
  <si>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</si>
  <si>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</si>
  <si>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</si>
  <si>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</si>
  <si>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</si>
  <si>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</si>
  <si>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</si>
  <si>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</si>
  <si>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</si>
  <si>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</si>
  <si>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</si>
  <si>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</si>
  <si>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</si>
  <si>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</si>
  <si>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</si>
  <si>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</si>
  <si>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</si>
  <si>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</si>
  <si>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</si>
  <si>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</si>
  <si>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</si>
  <si>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</si>
  <si>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</si>
  <si>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</si>
  <si>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</si>
  <si>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</si>
  <si>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</si>
  <si>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</si>
  <si>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</si>
  <si>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</si>
  <si>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</si>
  <si>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</si>
  <si>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</si>
  <si>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</si>
  <si>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</si>
  <si>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</si>
  <si>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</si>
  <si>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</si>
  <si>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</si>
  <si>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</si>
  <si>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</si>
  <si>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</si>
  <si>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</si>
  <si>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</si>
  <si>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</si>
  <si>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</si>
  <si>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</si>
  <si>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</si>
  <si>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</si>
  <si>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</si>
  <si>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</si>
  <si>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</si>
  <si>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</si>
  <si>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</si>
  <si>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</si>
  <si>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</si>
  <si>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</si>
  <si>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</si>
  <si>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</si>
  <si>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</si>
  <si>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</si>
  <si>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</si>
  <si>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</si>
  <si>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</si>
  <si>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</si>
  <si>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</si>
  <si>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</si>
  <si>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</si>
  <si>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</si>
  <si>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</si>
  <si>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</si>
  <si>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</si>
  <si>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</si>
  <si>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</si>
  <si>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</si>
  <si>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</si>
  <si>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</si>
  <si>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</si>
  <si>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</si>
  <si>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</si>
  <si>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</si>
  <si>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</si>
  <si>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</si>
  <si>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</si>
  <si>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</si>
  <si>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</si>
  <si>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</si>
  <si>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</si>
  <si>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</si>
  <si>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</si>
  <si>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</si>
  <si>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</si>
  <si>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</si>
  <si>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</si>
  <si>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</si>
  <si>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</si>
  <si>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</si>
  <si>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</si>
  <si>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</si>
  <si>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</si>
  <si>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</si>
  <si>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</si>
  <si>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</si>
  <si>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</si>
  <si>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</si>
  <si>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</si>
  <si>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</si>
  <si>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</si>
  <si>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</si>
  <si>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</si>
  <si>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</si>
  <si>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</si>
  <si>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</si>
  <si>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</si>
  <si>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</si>
  <si>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</si>
  <si>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</si>
  <si>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</si>
  <si>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</si>
  <si>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</si>
  <si>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</si>
  <si>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</si>
  <si>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</si>
  <si>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</si>
  <si>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</si>
  <si>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</si>
  <si>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</si>
  <si>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</si>
  <si>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</si>
  <si>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</si>
  <si>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</si>
  <si>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</si>
  <si>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</si>
  <si>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</si>
  <si>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</si>
  <si>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</si>
  <si>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</si>
  <si>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</si>
  <si>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</si>
  <si>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</si>
  <si>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</si>
  <si>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</si>
  <si>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</si>
  <si>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</si>
  <si>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</si>
  <si>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</si>
  <si>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</si>
  <si>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</si>
  <si>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</si>
  <si>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</si>
  <si>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</si>
  <si>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</si>
  <si>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</si>
  <si>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</si>
  <si>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</si>
  <si>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</si>
  <si>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</si>
  <si>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</si>
  <si>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</si>
  <si>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</si>
  <si>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</si>
  <si>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</si>
  <si>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</si>
  <si>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</si>
  <si>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</si>
  <si>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</si>
  <si>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</si>
  <si>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</si>
  <si>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</si>
  <si>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</si>
  <si>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</si>
  <si>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</si>
  <si>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</si>
  <si>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</si>
  <si>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</si>
  <si>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</si>
  <si>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</si>
  <si>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</si>
  <si>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</si>
  <si>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</si>
  <si>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</si>
  <si>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</si>
  <si>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</si>
  <si>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</si>
  <si>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</si>
  <si>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</si>
  <si>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</si>
  <si>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</si>
  <si>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</si>
  <si>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</si>
  <si>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</si>
  <si>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</si>
  <si>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</si>
  <si>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</si>
  <si>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</si>
  <si>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</si>
  <si>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</si>
  <si>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</si>
  <si>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</si>
  <si>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</si>
  <si>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</si>
  <si>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</si>
  <si>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</si>
  <si>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</si>
  <si>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</si>
  <si>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</si>
  <si>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</si>
  <si>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</si>
  <si>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</si>
  <si>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</si>
  <si>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</si>
  <si>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</si>
  <si>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</si>
  <si>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</si>
  <si>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</si>
  <si>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</si>
  <si>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</si>
  <si>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</si>
  <si>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</si>
  <si>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</si>
  <si>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</si>
  <si>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</si>
  <si>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</si>
  <si>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</si>
  <si>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</si>
  <si>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</si>
  <si>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</si>
  <si>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</si>
  <si>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</si>
  <si>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</si>
  <si>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</si>
  <si>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</si>
  <si>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</si>
  <si>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</si>
  <si>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秋田県</t>
  </si>
  <si>
    <t>05838</t>
  </si>
  <si>
    <t>05839</t>
  </si>
  <si>
    <t>05850</t>
  </si>
  <si>
    <t>05851</t>
  </si>
  <si>
    <t>05854</t>
  </si>
  <si>
    <t>05861</t>
  </si>
  <si>
    <t>05867</t>
  </si>
  <si>
    <t>05874</t>
  </si>
  <si>
    <t>05882</t>
  </si>
  <si>
    <t>05884</t>
  </si>
  <si>
    <t>北秋田市周辺衛生施設組合</t>
  </si>
  <si>
    <t>北秋田市上小阿仁村生活環境施設組合</t>
  </si>
  <si>
    <t>湯沢雄勝広域市町村圏組合</t>
  </si>
  <si>
    <t>大仙美郷環境事業組合</t>
  </si>
  <si>
    <t>本荘由利広域市町村圏組合</t>
  </si>
  <si>
    <t>能代山本広域市町村圏組合</t>
  </si>
  <si>
    <t>鹿角広域行政組合</t>
  </si>
  <si>
    <t>男鹿地区衛生処理一部事務組合</t>
  </si>
  <si>
    <t>八・井衛生処理施設組合</t>
  </si>
  <si>
    <t>八郎湖周辺清掃事務組合</t>
  </si>
  <si>
    <t>05844</t>
  </si>
  <si>
    <t>北秋田周辺衛生施設組合</t>
  </si>
  <si>
    <t>男鹿地区衛生一部事務組合</t>
  </si>
  <si>
    <t>本荘由利広域
市町村県組合</t>
  </si>
  <si>
    <t>北秋田市周辺市町村衛生組合</t>
  </si>
  <si>
    <t>八郎潟町・井川町衛生処理施設組合</t>
  </si>
  <si>
    <t>八郎湖周辺
清掃事務組合</t>
  </si>
  <si>
    <t>北秋田市上小阿仁村環境施設組合</t>
  </si>
  <si>
    <t/>
  </si>
  <si>
    <t>05000</t>
  </si>
  <si>
    <t>合計</t>
  </si>
  <si>
    <t>秋田県</t>
  </si>
  <si>
    <t>05000</t>
  </si>
  <si>
    <t>合計</t>
  </si>
  <si>
    <t>秋田県</t>
  </si>
  <si>
    <t>05000</t>
  </si>
  <si>
    <t>合計</t>
  </si>
  <si>
    <t>05000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</si>
</sst>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408</v>
      </c>
      <c r="B7" s="140" t="s">
        <v>409</v>
      </c>
      <c r="C7" s="139" t="s">
        <v>410</v>
      </c>
      <c r="D7" s="141">
        <f aca="true" t="shared" si="0" ref="D7:AI7">SUM(D8:D32)</f>
        <v>12185729</v>
      </c>
      <c r="E7" s="141">
        <f t="shared" si="0"/>
        <v>2526560</v>
      </c>
      <c r="F7" s="141">
        <f t="shared" si="0"/>
        <v>11754</v>
      </c>
      <c r="G7" s="141">
        <f t="shared" si="0"/>
        <v>19144</v>
      </c>
      <c r="H7" s="141">
        <f t="shared" si="0"/>
        <v>110200</v>
      </c>
      <c r="I7" s="141">
        <f t="shared" si="0"/>
        <v>1430521</v>
      </c>
      <c r="J7" s="141">
        <f t="shared" si="0"/>
        <v>0</v>
      </c>
      <c r="K7" s="141">
        <f t="shared" si="0"/>
        <v>954941</v>
      </c>
      <c r="L7" s="141">
        <f t="shared" si="0"/>
        <v>9659169</v>
      </c>
      <c r="M7" s="141">
        <f t="shared" si="0"/>
        <v>3244177</v>
      </c>
      <c r="N7" s="141">
        <f t="shared" si="0"/>
        <v>204403</v>
      </c>
      <c r="O7" s="141">
        <f t="shared" si="0"/>
        <v>162214</v>
      </c>
      <c r="P7" s="141">
        <f t="shared" si="0"/>
        <v>6127</v>
      </c>
      <c r="Q7" s="141">
        <f t="shared" si="0"/>
        <v>3200</v>
      </c>
      <c r="R7" s="141">
        <f t="shared" si="0"/>
        <v>29241</v>
      </c>
      <c r="S7" s="141">
        <f t="shared" si="0"/>
        <v>0</v>
      </c>
      <c r="T7" s="141">
        <f t="shared" si="0"/>
        <v>3621</v>
      </c>
      <c r="U7" s="141">
        <f t="shared" si="0"/>
        <v>3039774</v>
      </c>
      <c r="V7" s="141">
        <f t="shared" si="0"/>
        <v>15429906</v>
      </c>
      <c r="W7" s="141">
        <f t="shared" si="0"/>
        <v>2730963</v>
      </c>
      <c r="X7" s="141">
        <f t="shared" si="0"/>
        <v>173968</v>
      </c>
      <c r="Y7" s="141">
        <f t="shared" si="0"/>
        <v>25271</v>
      </c>
      <c r="Z7" s="141">
        <f t="shared" si="0"/>
        <v>113400</v>
      </c>
      <c r="AA7" s="141">
        <f t="shared" si="0"/>
        <v>1459762</v>
      </c>
      <c r="AB7" s="141">
        <f t="shared" si="0"/>
        <v>0</v>
      </c>
      <c r="AC7" s="141">
        <f t="shared" si="0"/>
        <v>958562</v>
      </c>
      <c r="AD7" s="141">
        <f t="shared" si="0"/>
        <v>12698943</v>
      </c>
      <c r="AE7" s="141">
        <f t="shared" si="0"/>
        <v>212281</v>
      </c>
      <c r="AF7" s="141">
        <f t="shared" si="0"/>
        <v>211091</v>
      </c>
      <c r="AG7" s="141">
        <f t="shared" si="0"/>
        <v>0</v>
      </c>
      <c r="AH7" s="141">
        <f t="shared" si="0"/>
        <v>178274</v>
      </c>
      <c r="AI7" s="141">
        <f t="shared" si="0"/>
        <v>30191</v>
      </c>
      <c r="AJ7" s="141">
        <f aca="true" t="shared" si="1" ref="AJ7:BO7">SUM(AJ8:AJ32)</f>
        <v>2626</v>
      </c>
      <c r="AK7" s="141">
        <f t="shared" si="1"/>
        <v>1190</v>
      </c>
      <c r="AL7" s="141">
        <f t="shared" si="1"/>
        <v>76601</v>
      </c>
      <c r="AM7" s="141">
        <f t="shared" si="1"/>
        <v>9548968</v>
      </c>
      <c r="AN7" s="141">
        <f t="shared" si="1"/>
        <v>2170150</v>
      </c>
      <c r="AO7" s="141">
        <f t="shared" si="1"/>
        <v>943877</v>
      </c>
      <c r="AP7" s="141">
        <f t="shared" si="1"/>
        <v>312916</v>
      </c>
      <c r="AQ7" s="141">
        <f t="shared" si="1"/>
        <v>870185</v>
      </c>
      <c r="AR7" s="141">
        <f t="shared" si="1"/>
        <v>43172</v>
      </c>
      <c r="AS7" s="141">
        <f t="shared" si="1"/>
        <v>2208589</v>
      </c>
      <c r="AT7" s="141">
        <f t="shared" si="1"/>
        <v>92903</v>
      </c>
      <c r="AU7" s="141">
        <f t="shared" si="1"/>
        <v>1925836</v>
      </c>
      <c r="AV7" s="141">
        <f t="shared" si="1"/>
        <v>189850</v>
      </c>
      <c r="AW7" s="141">
        <f t="shared" si="1"/>
        <v>0</v>
      </c>
      <c r="AX7" s="141">
        <f t="shared" si="1"/>
        <v>5166370</v>
      </c>
      <c r="AY7" s="141">
        <f t="shared" si="1"/>
        <v>3019829</v>
      </c>
      <c r="AZ7" s="141">
        <f t="shared" si="1"/>
        <v>1823850</v>
      </c>
      <c r="BA7" s="141">
        <f t="shared" si="1"/>
        <v>171987</v>
      </c>
      <c r="BB7" s="141">
        <f t="shared" si="1"/>
        <v>150704</v>
      </c>
      <c r="BC7" s="141">
        <f t="shared" si="1"/>
        <v>1997869</v>
      </c>
      <c r="BD7" s="141">
        <f t="shared" si="1"/>
        <v>3859</v>
      </c>
      <c r="BE7" s="141">
        <f t="shared" si="1"/>
        <v>350010</v>
      </c>
      <c r="BF7" s="141">
        <f t="shared" si="1"/>
        <v>10111259</v>
      </c>
      <c r="BG7" s="141">
        <f t="shared" si="1"/>
        <v>197490</v>
      </c>
      <c r="BH7" s="141">
        <f t="shared" si="1"/>
        <v>197490</v>
      </c>
      <c r="BI7" s="141">
        <f t="shared" si="1"/>
        <v>9979</v>
      </c>
      <c r="BJ7" s="141">
        <f t="shared" si="1"/>
        <v>187511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1336565</v>
      </c>
      <c r="BP7" s="141">
        <f aca="true" t="shared" si="2" ref="BP7:CU7">SUM(BP8:BP32)</f>
        <v>580016</v>
      </c>
      <c r="BQ7" s="141">
        <f t="shared" si="2"/>
        <v>361078</v>
      </c>
      <c r="BR7" s="141">
        <f t="shared" si="2"/>
        <v>0</v>
      </c>
      <c r="BS7" s="141">
        <f t="shared" si="2"/>
        <v>218938</v>
      </c>
      <c r="BT7" s="141">
        <f t="shared" si="2"/>
        <v>0</v>
      </c>
      <c r="BU7" s="141">
        <f t="shared" si="2"/>
        <v>619659</v>
      </c>
      <c r="BV7" s="141">
        <f t="shared" si="2"/>
        <v>0</v>
      </c>
      <c r="BW7" s="141">
        <f t="shared" si="2"/>
        <v>619219</v>
      </c>
      <c r="BX7" s="141">
        <f t="shared" si="2"/>
        <v>440</v>
      </c>
      <c r="BY7" s="141">
        <f t="shared" si="2"/>
        <v>0</v>
      </c>
      <c r="BZ7" s="141">
        <f t="shared" si="2"/>
        <v>136890</v>
      </c>
      <c r="CA7" s="141">
        <f t="shared" si="2"/>
        <v>6060</v>
      </c>
      <c r="CB7" s="141">
        <f t="shared" si="2"/>
        <v>90935</v>
      </c>
      <c r="CC7" s="141">
        <f t="shared" si="2"/>
        <v>4991</v>
      </c>
      <c r="CD7" s="141">
        <f t="shared" si="2"/>
        <v>34904</v>
      </c>
      <c r="CE7" s="141">
        <f t="shared" si="2"/>
        <v>1655400</v>
      </c>
      <c r="CF7" s="141">
        <f t="shared" si="2"/>
        <v>0</v>
      </c>
      <c r="CG7" s="141">
        <f t="shared" si="2"/>
        <v>54722</v>
      </c>
      <c r="CH7" s="141">
        <f t="shared" si="2"/>
        <v>1588777</v>
      </c>
      <c r="CI7" s="141">
        <f t="shared" si="2"/>
        <v>409771</v>
      </c>
      <c r="CJ7" s="141">
        <f t="shared" si="2"/>
        <v>408581</v>
      </c>
      <c r="CK7" s="141">
        <f t="shared" si="2"/>
        <v>9979</v>
      </c>
      <c r="CL7" s="141">
        <f t="shared" si="2"/>
        <v>365785</v>
      </c>
      <c r="CM7" s="141">
        <f t="shared" si="2"/>
        <v>30191</v>
      </c>
      <c r="CN7" s="141">
        <f t="shared" si="2"/>
        <v>2626</v>
      </c>
      <c r="CO7" s="141">
        <f t="shared" si="2"/>
        <v>1190</v>
      </c>
      <c r="CP7" s="141">
        <f t="shared" si="2"/>
        <v>76601</v>
      </c>
      <c r="CQ7" s="141">
        <f t="shared" si="2"/>
        <v>10885533</v>
      </c>
      <c r="CR7" s="141">
        <f t="shared" si="2"/>
        <v>2750166</v>
      </c>
      <c r="CS7" s="141">
        <f t="shared" si="2"/>
        <v>1304955</v>
      </c>
      <c r="CT7" s="141">
        <f t="shared" si="2"/>
        <v>312916</v>
      </c>
      <c r="CU7" s="141">
        <f t="shared" si="2"/>
        <v>1089123</v>
      </c>
      <c r="CV7" s="141">
        <f aca="true" t="shared" si="3" ref="CV7:DJ7">SUM(CV8:CV32)</f>
        <v>43172</v>
      </c>
      <c r="CW7" s="141">
        <f t="shared" si="3"/>
        <v>2828248</v>
      </c>
      <c r="CX7" s="141">
        <f t="shared" si="3"/>
        <v>92903</v>
      </c>
      <c r="CY7" s="141">
        <f t="shared" si="3"/>
        <v>2545055</v>
      </c>
      <c r="CZ7" s="141">
        <f t="shared" si="3"/>
        <v>190290</v>
      </c>
      <c r="DA7" s="141">
        <f t="shared" si="3"/>
        <v>0</v>
      </c>
      <c r="DB7" s="141">
        <f t="shared" si="3"/>
        <v>5303260</v>
      </c>
      <c r="DC7" s="141">
        <f t="shared" si="3"/>
        <v>3025889</v>
      </c>
      <c r="DD7" s="141">
        <f t="shared" si="3"/>
        <v>1914785</v>
      </c>
      <c r="DE7" s="141">
        <f t="shared" si="3"/>
        <v>176978</v>
      </c>
      <c r="DF7" s="141">
        <f t="shared" si="3"/>
        <v>185608</v>
      </c>
      <c r="DG7" s="141">
        <f t="shared" si="3"/>
        <v>3653269</v>
      </c>
      <c r="DH7" s="141">
        <f t="shared" si="3"/>
        <v>3859</v>
      </c>
      <c r="DI7" s="141">
        <f t="shared" si="3"/>
        <v>404732</v>
      </c>
      <c r="DJ7" s="141">
        <f t="shared" si="3"/>
        <v>11700036</v>
      </c>
    </row>
    <row r="8" spans="1:114" ht="12" customHeight="1">
      <c r="A8" s="142" t="s">
        <v>83</v>
      </c>
      <c r="B8" s="140" t="s">
        <v>326</v>
      </c>
      <c r="C8" s="142" t="s">
        <v>351</v>
      </c>
      <c r="D8" s="141">
        <f>SUM(E8,+L8)</f>
        <v>3908981</v>
      </c>
      <c r="E8" s="141">
        <f>SUM(F8:I8)+K8</f>
        <v>962968</v>
      </c>
      <c r="F8" s="141">
        <v>5320</v>
      </c>
      <c r="G8" s="141">
        <v>16746</v>
      </c>
      <c r="H8" s="141">
        <v>0</v>
      </c>
      <c r="I8" s="141">
        <v>507330</v>
      </c>
      <c r="J8" s="141"/>
      <c r="K8" s="141">
        <v>433572</v>
      </c>
      <c r="L8" s="141">
        <v>2946013</v>
      </c>
      <c r="M8" s="141">
        <f>SUM(N8,+U8)</f>
        <v>551657</v>
      </c>
      <c r="N8" s="141">
        <f>SUM(O8:R8)+T8</f>
        <v>4972</v>
      </c>
      <c r="O8" s="141">
        <v>2997</v>
      </c>
      <c r="P8" s="141">
        <v>1948</v>
      </c>
      <c r="Q8" s="141">
        <v>0</v>
      </c>
      <c r="R8" s="141">
        <v>27</v>
      </c>
      <c r="S8" s="141"/>
      <c r="T8" s="141">
        <v>0</v>
      </c>
      <c r="U8" s="141">
        <v>546685</v>
      </c>
      <c r="V8" s="141">
        <f aca="true" t="shared" si="4" ref="V8:AD8">+SUM(D8,M8)</f>
        <v>4460638</v>
      </c>
      <c r="W8" s="141">
        <f t="shared" si="4"/>
        <v>967940</v>
      </c>
      <c r="X8" s="141">
        <f t="shared" si="4"/>
        <v>8317</v>
      </c>
      <c r="Y8" s="141">
        <f t="shared" si="4"/>
        <v>18694</v>
      </c>
      <c r="Z8" s="141">
        <f t="shared" si="4"/>
        <v>0</v>
      </c>
      <c r="AA8" s="141">
        <f t="shared" si="4"/>
        <v>507357</v>
      </c>
      <c r="AB8" s="141">
        <f t="shared" si="4"/>
        <v>0</v>
      </c>
      <c r="AC8" s="141">
        <f t="shared" si="4"/>
        <v>433572</v>
      </c>
      <c r="AD8" s="141">
        <f t="shared" si="4"/>
        <v>3492698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3819127</v>
      </c>
      <c r="AN8" s="141">
        <f>SUM(AO8:AR8)</f>
        <v>1071703</v>
      </c>
      <c r="AO8" s="141">
        <v>317020</v>
      </c>
      <c r="AP8" s="141">
        <v>280480</v>
      </c>
      <c r="AQ8" s="141">
        <v>467673</v>
      </c>
      <c r="AR8" s="141">
        <v>6530</v>
      </c>
      <c r="AS8" s="141">
        <f>SUM(AT8:AV8)</f>
        <v>984713</v>
      </c>
      <c r="AT8" s="141">
        <v>21140</v>
      </c>
      <c r="AU8" s="141">
        <v>942028</v>
      </c>
      <c r="AV8" s="141">
        <v>21545</v>
      </c>
      <c r="AW8" s="141">
        <v>0</v>
      </c>
      <c r="AX8" s="141">
        <f>SUM(AY8:BB8)</f>
        <v>1762711</v>
      </c>
      <c r="AY8" s="141">
        <v>906671</v>
      </c>
      <c r="AZ8" s="141">
        <v>849617</v>
      </c>
      <c r="BA8" s="141">
        <v>5773</v>
      </c>
      <c r="BB8" s="141">
        <v>650</v>
      </c>
      <c r="BC8" s="141">
        <v>0</v>
      </c>
      <c r="BD8" s="141">
        <v>0</v>
      </c>
      <c r="BE8" s="141">
        <v>89854</v>
      </c>
      <c r="BF8" s="141">
        <f>SUM(AE8,+AM8,+BE8)</f>
        <v>3908981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497058</v>
      </c>
      <c r="BP8" s="141">
        <f>SUM(BQ8:BT8)</f>
        <v>299984</v>
      </c>
      <c r="BQ8" s="141">
        <v>159689</v>
      </c>
      <c r="BR8" s="141">
        <v>0</v>
      </c>
      <c r="BS8" s="141">
        <v>140295</v>
      </c>
      <c r="BT8" s="141">
        <v>0</v>
      </c>
      <c r="BU8" s="141">
        <f>SUM(BV8:BX8)</f>
        <v>162170</v>
      </c>
      <c r="BV8" s="141">
        <v>0</v>
      </c>
      <c r="BW8" s="141">
        <v>162170</v>
      </c>
      <c r="BX8" s="141">
        <v>0</v>
      </c>
      <c r="BY8" s="141">
        <v>0</v>
      </c>
      <c r="BZ8" s="141">
        <f>SUM(CA8:CD8)</f>
        <v>34904</v>
      </c>
      <c r="CA8" s="141">
        <v>0</v>
      </c>
      <c r="CB8" s="141">
        <v>0</v>
      </c>
      <c r="CC8" s="141">
        <v>0</v>
      </c>
      <c r="CD8" s="141">
        <v>34904</v>
      </c>
      <c r="CE8" s="141">
        <v>0</v>
      </c>
      <c r="CF8" s="141">
        <v>0</v>
      </c>
      <c r="CG8" s="141">
        <v>54599</v>
      </c>
      <c r="CH8" s="141">
        <f>SUM(BG8,+BO8,+CG8)</f>
        <v>551657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4316185</v>
      </c>
      <c r="CR8" s="141">
        <f t="shared" si="5"/>
        <v>1371687</v>
      </c>
      <c r="CS8" s="141">
        <f t="shared" si="5"/>
        <v>476709</v>
      </c>
      <c r="CT8" s="141">
        <f t="shared" si="5"/>
        <v>280480</v>
      </c>
      <c r="CU8" s="141">
        <f t="shared" si="5"/>
        <v>607968</v>
      </c>
      <c r="CV8" s="141">
        <f t="shared" si="5"/>
        <v>6530</v>
      </c>
      <c r="CW8" s="141">
        <f t="shared" si="5"/>
        <v>1146883</v>
      </c>
      <c r="CX8" s="141">
        <f t="shared" si="5"/>
        <v>21140</v>
      </c>
      <c r="CY8" s="141">
        <f t="shared" si="5"/>
        <v>1104198</v>
      </c>
      <c r="CZ8" s="141">
        <f t="shared" si="5"/>
        <v>21545</v>
      </c>
      <c r="DA8" s="141">
        <f t="shared" si="5"/>
        <v>0</v>
      </c>
      <c r="DB8" s="141">
        <f t="shared" si="5"/>
        <v>1797615</v>
      </c>
      <c r="DC8" s="141">
        <f t="shared" si="5"/>
        <v>906671</v>
      </c>
      <c r="DD8" s="141">
        <f t="shared" si="5"/>
        <v>849617</v>
      </c>
      <c r="DE8" s="141">
        <f t="shared" si="5"/>
        <v>5773</v>
      </c>
      <c r="DF8" s="141">
        <f t="shared" si="5"/>
        <v>35554</v>
      </c>
      <c r="DG8" s="141">
        <f t="shared" si="5"/>
        <v>0</v>
      </c>
      <c r="DH8" s="141">
        <f t="shared" si="5"/>
        <v>0</v>
      </c>
      <c r="DI8" s="141">
        <f t="shared" si="5"/>
        <v>144453</v>
      </c>
      <c r="DJ8" s="141">
        <f t="shared" si="5"/>
        <v>4460638</v>
      </c>
    </row>
    <row r="9" spans="1:114" ht="12" customHeight="1">
      <c r="A9" s="142" t="s">
        <v>83</v>
      </c>
      <c r="B9" s="140" t="s">
        <v>327</v>
      </c>
      <c r="C9" s="142" t="s">
        <v>352</v>
      </c>
      <c r="D9" s="141">
        <f aca="true" t="shared" si="6" ref="D9:D32">SUM(E9,+L9)</f>
        <v>603609</v>
      </c>
      <c r="E9" s="141">
        <f aca="true" t="shared" si="7" ref="E9:E32">SUM(F9:I9)+K9</f>
        <v>159556</v>
      </c>
      <c r="F9" s="141">
        <v>0</v>
      </c>
      <c r="G9" s="141">
        <v>0</v>
      </c>
      <c r="H9" s="141">
        <v>0</v>
      </c>
      <c r="I9" s="141">
        <v>124765</v>
      </c>
      <c r="J9" s="141"/>
      <c r="K9" s="141">
        <v>34791</v>
      </c>
      <c r="L9" s="141">
        <v>444053</v>
      </c>
      <c r="M9" s="141">
        <f aca="true" t="shared" si="8" ref="M9:M32">SUM(N9,+U9)</f>
        <v>213092</v>
      </c>
      <c r="N9" s="141">
        <f aca="true" t="shared" si="9" ref="N9:N32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213092</v>
      </c>
      <c r="V9" s="141">
        <f aca="true" t="shared" si="10" ref="V9:V32">+SUM(D9,M9)</f>
        <v>816701</v>
      </c>
      <c r="W9" s="141">
        <f aca="true" t="shared" si="11" ref="W9:W32">+SUM(E9,N9)</f>
        <v>159556</v>
      </c>
      <c r="X9" s="141">
        <f aca="true" t="shared" si="12" ref="X9:X32">+SUM(F9,O9)</f>
        <v>0</v>
      </c>
      <c r="Y9" s="141">
        <f aca="true" t="shared" si="13" ref="Y9:Y32">+SUM(G9,P9)</f>
        <v>0</v>
      </c>
      <c r="Z9" s="141">
        <f aca="true" t="shared" si="14" ref="Z9:Z32">+SUM(H9,Q9)</f>
        <v>0</v>
      </c>
      <c r="AA9" s="141">
        <f aca="true" t="shared" si="15" ref="AA9:AA32">+SUM(I9,R9)</f>
        <v>124765</v>
      </c>
      <c r="AB9" s="141">
        <f aca="true" t="shared" si="16" ref="AB9:AB32">+SUM(J9,S9)</f>
        <v>0</v>
      </c>
      <c r="AC9" s="141">
        <f aca="true" t="shared" si="17" ref="AC9:AC32">+SUM(K9,T9)</f>
        <v>34791</v>
      </c>
      <c r="AD9" s="141">
        <f aca="true" t="shared" si="18" ref="AD9:AD32">+SUM(L9,U9)</f>
        <v>657145</v>
      </c>
      <c r="AE9" s="141">
        <f aca="true" t="shared" si="19" ref="AE9:AE32">SUM(AF9,+AK9)</f>
        <v>28070</v>
      </c>
      <c r="AF9" s="141">
        <f aca="true" t="shared" si="20" ref="AF9:AF32">SUM(AG9:AJ9)</f>
        <v>28070</v>
      </c>
      <c r="AG9" s="141">
        <v>0</v>
      </c>
      <c r="AH9" s="141">
        <v>0</v>
      </c>
      <c r="AI9" s="141">
        <v>28070</v>
      </c>
      <c r="AJ9" s="141">
        <v>0</v>
      </c>
      <c r="AK9" s="141">
        <v>0</v>
      </c>
      <c r="AL9" s="141">
        <v>0</v>
      </c>
      <c r="AM9" s="141">
        <f aca="true" t="shared" si="21" ref="AM9:AM32">SUM(AN9,AS9,AW9,AX9,BD9)</f>
        <v>333657</v>
      </c>
      <c r="AN9" s="141">
        <f aca="true" t="shared" si="22" ref="AN9:AN32">SUM(AO9:AR9)</f>
        <v>67534</v>
      </c>
      <c r="AO9" s="141">
        <v>33294</v>
      </c>
      <c r="AP9" s="141">
        <v>25624</v>
      </c>
      <c r="AQ9" s="141">
        <v>0</v>
      </c>
      <c r="AR9" s="141">
        <v>8616</v>
      </c>
      <c r="AS9" s="141">
        <f aca="true" t="shared" si="23" ref="AS9:AS32">SUM(AT9:AV9)</f>
        <v>70103</v>
      </c>
      <c r="AT9" s="141">
        <v>53344</v>
      </c>
      <c r="AU9" s="141">
        <v>458</v>
      </c>
      <c r="AV9" s="141">
        <v>16301</v>
      </c>
      <c r="AW9" s="141">
        <v>0</v>
      </c>
      <c r="AX9" s="141">
        <f aca="true" t="shared" si="24" ref="AX9:AX32">SUM(AY9:BB9)</f>
        <v>196020</v>
      </c>
      <c r="AY9" s="141">
        <v>166092</v>
      </c>
      <c r="AZ9" s="141">
        <v>15069</v>
      </c>
      <c r="BA9" s="141">
        <v>12607</v>
      </c>
      <c r="BB9" s="141">
        <v>2252</v>
      </c>
      <c r="BC9" s="141">
        <v>241882</v>
      </c>
      <c r="BD9" s="141">
        <v>0</v>
      </c>
      <c r="BE9" s="141">
        <v>0</v>
      </c>
      <c r="BF9" s="141">
        <f aca="true" t="shared" si="25" ref="BF9:BF32">SUM(AE9,+AM9,+BE9)</f>
        <v>361727</v>
      </c>
      <c r="BG9" s="141">
        <f aca="true" t="shared" si="26" ref="BG9:BG32">SUM(BH9,+BM9)</f>
        <v>0</v>
      </c>
      <c r="BH9" s="141">
        <f aca="true" t="shared" si="27" ref="BH9:BH3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2">SUM(BP9,BU9,BY9,BZ9,CF9)</f>
        <v>0</v>
      </c>
      <c r="BP9" s="141">
        <f aca="true" t="shared" si="29" ref="BP9:BP32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32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32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213092</v>
      </c>
      <c r="CF9" s="141">
        <v>0</v>
      </c>
      <c r="CG9" s="141">
        <v>0</v>
      </c>
      <c r="CH9" s="141">
        <f aca="true" t="shared" si="32" ref="CH9:CH32">SUM(BG9,+BO9,+CG9)</f>
        <v>0</v>
      </c>
      <c r="CI9" s="141">
        <f aca="true" t="shared" si="33" ref="CI9:CI32">SUM(AE9,+BG9)</f>
        <v>28070</v>
      </c>
      <c r="CJ9" s="141">
        <f aca="true" t="shared" si="34" ref="CJ9:CJ32">SUM(AF9,+BH9)</f>
        <v>28070</v>
      </c>
      <c r="CK9" s="141">
        <f aca="true" t="shared" si="35" ref="CK9:CK32">SUM(AG9,+BI9)</f>
        <v>0</v>
      </c>
      <c r="CL9" s="141">
        <f aca="true" t="shared" si="36" ref="CL9:CL32">SUM(AH9,+BJ9)</f>
        <v>0</v>
      </c>
      <c r="CM9" s="141">
        <f aca="true" t="shared" si="37" ref="CM9:CM32">SUM(AI9,+BK9)</f>
        <v>28070</v>
      </c>
      <c r="CN9" s="141">
        <f aca="true" t="shared" si="38" ref="CN9:CN32">SUM(AJ9,+BL9)</f>
        <v>0</v>
      </c>
      <c r="CO9" s="141">
        <f aca="true" t="shared" si="39" ref="CO9:CO32">SUM(AK9,+BM9)</f>
        <v>0</v>
      </c>
      <c r="CP9" s="141">
        <f aca="true" t="shared" si="40" ref="CP9:CP32">SUM(AL9,+BN9)</f>
        <v>0</v>
      </c>
      <c r="CQ9" s="141">
        <f aca="true" t="shared" si="41" ref="CQ9:CQ32">SUM(AM9,+BO9)</f>
        <v>333657</v>
      </c>
      <c r="CR9" s="141">
        <f aca="true" t="shared" si="42" ref="CR9:CR32">SUM(AN9,+BP9)</f>
        <v>67534</v>
      </c>
      <c r="CS9" s="141">
        <f aca="true" t="shared" si="43" ref="CS9:CS32">SUM(AO9,+BQ9)</f>
        <v>33294</v>
      </c>
      <c r="CT9" s="141">
        <f aca="true" t="shared" si="44" ref="CT9:CT32">SUM(AP9,+BR9)</f>
        <v>25624</v>
      </c>
      <c r="CU9" s="141">
        <f aca="true" t="shared" si="45" ref="CU9:CU32">SUM(AQ9,+BS9)</f>
        <v>0</v>
      </c>
      <c r="CV9" s="141">
        <f aca="true" t="shared" si="46" ref="CV9:CV32">SUM(AR9,+BT9)</f>
        <v>8616</v>
      </c>
      <c r="CW9" s="141">
        <f aca="true" t="shared" si="47" ref="CW9:CW32">SUM(AS9,+BU9)</f>
        <v>70103</v>
      </c>
      <c r="CX9" s="141">
        <f aca="true" t="shared" si="48" ref="CX9:CX32">SUM(AT9,+BV9)</f>
        <v>53344</v>
      </c>
      <c r="CY9" s="141">
        <f aca="true" t="shared" si="49" ref="CY9:CY32">SUM(AU9,+BW9)</f>
        <v>458</v>
      </c>
      <c r="CZ9" s="141">
        <f aca="true" t="shared" si="50" ref="CZ9:CZ32">SUM(AV9,+BX9)</f>
        <v>16301</v>
      </c>
      <c r="DA9" s="141">
        <f aca="true" t="shared" si="51" ref="DA9:DA32">SUM(AW9,+BY9)</f>
        <v>0</v>
      </c>
      <c r="DB9" s="141">
        <f aca="true" t="shared" si="52" ref="DB9:DB32">SUM(AX9,+BZ9)</f>
        <v>196020</v>
      </c>
      <c r="DC9" s="141">
        <f aca="true" t="shared" si="53" ref="DC9:DC32">SUM(AY9,+CA9)</f>
        <v>166092</v>
      </c>
      <c r="DD9" s="141">
        <f aca="true" t="shared" si="54" ref="DD9:DD32">SUM(AZ9,+CB9)</f>
        <v>15069</v>
      </c>
      <c r="DE9" s="141">
        <f aca="true" t="shared" si="55" ref="DE9:DE32">SUM(BA9,+CC9)</f>
        <v>12607</v>
      </c>
      <c r="DF9" s="141">
        <f aca="true" t="shared" si="56" ref="DF9:DF32">SUM(BB9,+CD9)</f>
        <v>2252</v>
      </c>
      <c r="DG9" s="141">
        <f aca="true" t="shared" si="57" ref="DG9:DG32">SUM(BC9,+CE9)</f>
        <v>454974</v>
      </c>
      <c r="DH9" s="141">
        <f aca="true" t="shared" si="58" ref="DH9:DH32">SUM(BD9,+CF9)</f>
        <v>0</v>
      </c>
      <c r="DI9" s="141">
        <f aca="true" t="shared" si="59" ref="DI9:DI32">SUM(BE9,+CG9)</f>
        <v>0</v>
      </c>
      <c r="DJ9" s="141">
        <f aca="true" t="shared" si="60" ref="DJ9:DJ32">SUM(BF9,+CH9)</f>
        <v>361727</v>
      </c>
    </row>
    <row r="10" spans="1:114" ht="12" customHeight="1">
      <c r="A10" s="142" t="s">
        <v>83</v>
      </c>
      <c r="B10" s="140" t="s">
        <v>328</v>
      </c>
      <c r="C10" s="142" t="s">
        <v>353</v>
      </c>
      <c r="D10" s="141">
        <f t="shared" si="6"/>
        <v>846994</v>
      </c>
      <c r="E10" s="141">
        <f t="shared" si="7"/>
        <v>291629</v>
      </c>
      <c r="F10" s="141">
        <v>0</v>
      </c>
      <c r="G10" s="141">
        <v>0</v>
      </c>
      <c r="H10" s="141">
        <v>0</v>
      </c>
      <c r="I10" s="141">
        <v>203777</v>
      </c>
      <c r="J10" s="141"/>
      <c r="K10" s="141">
        <v>87852</v>
      </c>
      <c r="L10" s="141">
        <v>555365</v>
      </c>
      <c r="M10" s="141">
        <f t="shared" si="8"/>
        <v>239263</v>
      </c>
      <c r="N10" s="141">
        <f t="shared" si="9"/>
        <v>14376</v>
      </c>
      <c r="O10" s="141">
        <v>0</v>
      </c>
      <c r="P10" s="141">
        <v>0</v>
      </c>
      <c r="Q10" s="141">
        <v>0</v>
      </c>
      <c r="R10" s="141">
        <v>14376</v>
      </c>
      <c r="S10" s="141"/>
      <c r="T10" s="141">
        <v>0</v>
      </c>
      <c r="U10" s="141">
        <v>224887</v>
      </c>
      <c r="V10" s="141">
        <f t="shared" si="10"/>
        <v>1086257</v>
      </c>
      <c r="W10" s="141">
        <f t="shared" si="11"/>
        <v>306005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218153</v>
      </c>
      <c r="AB10" s="141">
        <f t="shared" si="16"/>
        <v>0</v>
      </c>
      <c r="AC10" s="141">
        <f t="shared" si="17"/>
        <v>87852</v>
      </c>
      <c r="AD10" s="141">
        <f t="shared" si="18"/>
        <v>780252</v>
      </c>
      <c r="AE10" s="141">
        <f t="shared" si="19"/>
        <v>1190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1190</v>
      </c>
      <c r="AL10" s="141">
        <v>0</v>
      </c>
      <c r="AM10" s="141">
        <f t="shared" si="21"/>
        <v>841931</v>
      </c>
      <c r="AN10" s="141">
        <f t="shared" si="22"/>
        <v>270272</v>
      </c>
      <c r="AO10" s="141">
        <v>73810</v>
      </c>
      <c r="AP10" s="141">
        <v>0</v>
      </c>
      <c r="AQ10" s="141">
        <v>179027</v>
      </c>
      <c r="AR10" s="141">
        <v>17435</v>
      </c>
      <c r="AS10" s="141">
        <f t="shared" si="23"/>
        <v>329755</v>
      </c>
      <c r="AT10" s="141">
        <v>0</v>
      </c>
      <c r="AU10" s="141">
        <v>298312</v>
      </c>
      <c r="AV10" s="141">
        <v>31443</v>
      </c>
      <c r="AW10" s="141">
        <v>0</v>
      </c>
      <c r="AX10" s="141">
        <f t="shared" si="24"/>
        <v>241904</v>
      </c>
      <c r="AY10" s="141">
        <v>241904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3873</v>
      </c>
      <c r="BF10" s="141">
        <f t="shared" si="25"/>
        <v>846994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239263</v>
      </c>
      <c r="BP10" s="141">
        <f t="shared" si="29"/>
        <v>80395</v>
      </c>
      <c r="BQ10" s="141">
        <v>51435</v>
      </c>
      <c r="BR10" s="141">
        <v>0</v>
      </c>
      <c r="BS10" s="141">
        <v>28960</v>
      </c>
      <c r="BT10" s="141">
        <v>0</v>
      </c>
      <c r="BU10" s="141">
        <f t="shared" si="30"/>
        <v>158868</v>
      </c>
      <c r="BV10" s="141">
        <v>0</v>
      </c>
      <c r="BW10" s="141">
        <v>158868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239263</v>
      </c>
      <c r="CI10" s="141">
        <f t="shared" si="33"/>
        <v>1190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1190</v>
      </c>
      <c r="CP10" s="141">
        <f t="shared" si="40"/>
        <v>0</v>
      </c>
      <c r="CQ10" s="141">
        <f t="shared" si="41"/>
        <v>1081194</v>
      </c>
      <c r="CR10" s="141">
        <f t="shared" si="42"/>
        <v>350667</v>
      </c>
      <c r="CS10" s="141">
        <f t="shared" si="43"/>
        <v>125245</v>
      </c>
      <c r="CT10" s="141">
        <f t="shared" si="44"/>
        <v>0</v>
      </c>
      <c r="CU10" s="141">
        <f t="shared" si="45"/>
        <v>207987</v>
      </c>
      <c r="CV10" s="141">
        <f t="shared" si="46"/>
        <v>17435</v>
      </c>
      <c r="CW10" s="141">
        <f t="shared" si="47"/>
        <v>488623</v>
      </c>
      <c r="CX10" s="141">
        <f t="shared" si="48"/>
        <v>0</v>
      </c>
      <c r="CY10" s="141">
        <f t="shared" si="49"/>
        <v>457180</v>
      </c>
      <c r="CZ10" s="141">
        <f t="shared" si="50"/>
        <v>31443</v>
      </c>
      <c r="DA10" s="141">
        <f t="shared" si="51"/>
        <v>0</v>
      </c>
      <c r="DB10" s="141">
        <f t="shared" si="52"/>
        <v>241904</v>
      </c>
      <c r="DC10" s="141">
        <f t="shared" si="53"/>
        <v>241904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3873</v>
      </c>
      <c r="DJ10" s="141">
        <f t="shared" si="60"/>
        <v>1086257</v>
      </c>
    </row>
    <row r="11" spans="1:114" ht="12" customHeight="1">
      <c r="A11" s="142" t="s">
        <v>83</v>
      </c>
      <c r="B11" s="140" t="s">
        <v>329</v>
      </c>
      <c r="C11" s="142" t="s">
        <v>354</v>
      </c>
      <c r="D11" s="141">
        <f t="shared" si="6"/>
        <v>1051058</v>
      </c>
      <c r="E11" s="141">
        <f t="shared" si="7"/>
        <v>61924</v>
      </c>
      <c r="F11" s="141">
        <v>0</v>
      </c>
      <c r="G11" s="141">
        <v>0</v>
      </c>
      <c r="H11" s="141">
        <v>0</v>
      </c>
      <c r="I11" s="141">
        <v>54554</v>
      </c>
      <c r="J11" s="141"/>
      <c r="K11" s="141">
        <v>7370</v>
      </c>
      <c r="L11" s="141">
        <v>989134</v>
      </c>
      <c r="M11" s="141">
        <f t="shared" si="8"/>
        <v>348565</v>
      </c>
      <c r="N11" s="141">
        <f t="shared" si="9"/>
        <v>6599</v>
      </c>
      <c r="O11" s="141">
        <v>0</v>
      </c>
      <c r="P11" s="141">
        <v>0</v>
      </c>
      <c r="Q11" s="141">
        <v>0</v>
      </c>
      <c r="R11" s="141">
        <v>6583</v>
      </c>
      <c r="S11" s="141"/>
      <c r="T11" s="141">
        <v>16</v>
      </c>
      <c r="U11" s="141">
        <v>341966</v>
      </c>
      <c r="V11" s="141">
        <f t="shared" si="10"/>
        <v>1399623</v>
      </c>
      <c r="W11" s="141">
        <f t="shared" si="11"/>
        <v>68523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61137</v>
      </c>
      <c r="AB11" s="141">
        <f t="shared" si="16"/>
        <v>0</v>
      </c>
      <c r="AC11" s="141">
        <f t="shared" si="17"/>
        <v>7386</v>
      </c>
      <c r="AD11" s="141">
        <f t="shared" si="18"/>
        <v>1331100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1051058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1051058</v>
      </c>
      <c r="AY11" s="141">
        <v>210065</v>
      </c>
      <c r="AZ11" s="141">
        <v>801376</v>
      </c>
      <c r="BA11" s="141">
        <v>39617</v>
      </c>
      <c r="BB11" s="141">
        <v>0</v>
      </c>
      <c r="BC11" s="141">
        <v>0</v>
      </c>
      <c r="BD11" s="141">
        <v>0</v>
      </c>
      <c r="BE11" s="141">
        <v>0</v>
      </c>
      <c r="BF11" s="141">
        <f t="shared" si="25"/>
        <v>1051058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348565</v>
      </c>
      <c r="BP11" s="141">
        <f t="shared" si="29"/>
        <v>93216</v>
      </c>
      <c r="BQ11" s="141">
        <v>93216</v>
      </c>
      <c r="BR11" s="141">
        <v>0</v>
      </c>
      <c r="BS11" s="141">
        <v>0</v>
      </c>
      <c r="BT11" s="141">
        <v>0</v>
      </c>
      <c r="BU11" s="141">
        <f t="shared" si="30"/>
        <v>191471</v>
      </c>
      <c r="BV11" s="141">
        <v>0</v>
      </c>
      <c r="BW11" s="141">
        <v>191471</v>
      </c>
      <c r="BX11" s="141">
        <v>0</v>
      </c>
      <c r="BY11" s="141">
        <v>0</v>
      </c>
      <c r="BZ11" s="141">
        <f t="shared" si="31"/>
        <v>63878</v>
      </c>
      <c r="CA11" s="141">
        <v>6060</v>
      </c>
      <c r="CB11" s="141">
        <v>53193</v>
      </c>
      <c r="CC11" s="141">
        <v>4625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348565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1399623</v>
      </c>
      <c r="CR11" s="141">
        <f t="shared" si="42"/>
        <v>93216</v>
      </c>
      <c r="CS11" s="141">
        <f t="shared" si="43"/>
        <v>93216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191471</v>
      </c>
      <c r="CX11" s="141">
        <f t="shared" si="48"/>
        <v>0</v>
      </c>
      <c r="CY11" s="141">
        <f t="shared" si="49"/>
        <v>191471</v>
      </c>
      <c r="CZ11" s="141">
        <f t="shared" si="50"/>
        <v>0</v>
      </c>
      <c r="DA11" s="141">
        <f t="shared" si="51"/>
        <v>0</v>
      </c>
      <c r="DB11" s="141">
        <f t="shared" si="52"/>
        <v>1114936</v>
      </c>
      <c r="DC11" s="141">
        <f t="shared" si="53"/>
        <v>216125</v>
      </c>
      <c r="DD11" s="141">
        <f t="shared" si="54"/>
        <v>854569</v>
      </c>
      <c r="DE11" s="141">
        <f t="shared" si="55"/>
        <v>44242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1399623</v>
      </c>
    </row>
    <row r="12" spans="1:114" ht="12" customHeight="1">
      <c r="A12" s="142" t="s">
        <v>83</v>
      </c>
      <c r="B12" s="140" t="s">
        <v>330</v>
      </c>
      <c r="C12" s="142" t="s">
        <v>355</v>
      </c>
      <c r="D12" s="141">
        <f t="shared" si="6"/>
        <v>297486</v>
      </c>
      <c r="E12" s="141">
        <f t="shared" si="7"/>
        <v>3777</v>
      </c>
      <c r="F12" s="141">
        <v>0</v>
      </c>
      <c r="G12" s="141">
        <v>0</v>
      </c>
      <c r="H12" s="141">
        <v>0</v>
      </c>
      <c r="I12" s="141">
        <v>0</v>
      </c>
      <c r="J12" s="141"/>
      <c r="K12" s="141">
        <v>3777</v>
      </c>
      <c r="L12" s="141">
        <v>293709</v>
      </c>
      <c r="M12" s="141">
        <f t="shared" si="8"/>
        <v>190993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190993</v>
      </c>
      <c r="V12" s="141">
        <f t="shared" si="10"/>
        <v>488479</v>
      </c>
      <c r="W12" s="141">
        <f t="shared" si="11"/>
        <v>3777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0</v>
      </c>
      <c r="AC12" s="141">
        <f t="shared" si="17"/>
        <v>3777</v>
      </c>
      <c r="AD12" s="141">
        <f t="shared" si="18"/>
        <v>484702</v>
      </c>
      <c r="AE12" s="141">
        <f t="shared" si="19"/>
        <v>2543</v>
      </c>
      <c r="AF12" s="141">
        <f t="shared" si="20"/>
        <v>2543</v>
      </c>
      <c r="AG12" s="141">
        <v>0</v>
      </c>
      <c r="AH12" s="141">
        <v>422</v>
      </c>
      <c r="AI12" s="141">
        <v>2121</v>
      </c>
      <c r="AJ12" s="141">
        <v>0</v>
      </c>
      <c r="AK12" s="141">
        <v>0</v>
      </c>
      <c r="AL12" s="141">
        <v>0</v>
      </c>
      <c r="AM12" s="141">
        <f t="shared" si="21"/>
        <v>174964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10211</v>
      </c>
      <c r="AT12" s="141">
        <v>0</v>
      </c>
      <c r="AU12" s="141">
        <v>410</v>
      </c>
      <c r="AV12" s="141">
        <v>9801</v>
      </c>
      <c r="AW12" s="141">
        <v>0</v>
      </c>
      <c r="AX12" s="141">
        <f t="shared" si="24"/>
        <v>164753</v>
      </c>
      <c r="AY12" s="141">
        <v>147418</v>
      </c>
      <c r="AZ12" s="141">
        <v>240</v>
      </c>
      <c r="BA12" s="141">
        <v>17095</v>
      </c>
      <c r="BB12" s="141">
        <v>0</v>
      </c>
      <c r="BC12" s="141">
        <v>119979</v>
      </c>
      <c r="BD12" s="141">
        <v>0</v>
      </c>
      <c r="BE12" s="141">
        <v>0</v>
      </c>
      <c r="BF12" s="141">
        <f t="shared" si="25"/>
        <v>177507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190993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2543</v>
      </c>
      <c r="CJ12" s="141">
        <f t="shared" si="34"/>
        <v>2543</v>
      </c>
      <c r="CK12" s="141">
        <f t="shared" si="35"/>
        <v>0</v>
      </c>
      <c r="CL12" s="141">
        <f t="shared" si="36"/>
        <v>422</v>
      </c>
      <c r="CM12" s="141">
        <f t="shared" si="37"/>
        <v>2121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174964</v>
      </c>
      <c r="CR12" s="141">
        <f t="shared" si="42"/>
        <v>0</v>
      </c>
      <c r="CS12" s="141">
        <f t="shared" si="43"/>
        <v>0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10211</v>
      </c>
      <c r="CX12" s="141">
        <f t="shared" si="48"/>
        <v>0</v>
      </c>
      <c r="CY12" s="141">
        <f t="shared" si="49"/>
        <v>410</v>
      </c>
      <c r="CZ12" s="141">
        <f t="shared" si="50"/>
        <v>9801</v>
      </c>
      <c r="DA12" s="141">
        <f t="shared" si="51"/>
        <v>0</v>
      </c>
      <c r="DB12" s="141">
        <f t="shared" si="52"/>
        <v>164753</v>
      </c>
      <c r="DC12" s="141">
        <f t="shared" si="53"/>
        <v>147418</v>
      </c>
      <c r="DD12" s="141">
        <f t="shared" si="54"/>
        <v>240</v>
      </c>
      <c r="DE12" s="141">
        <f t="shared" si="55"/>
        <v>17095</v>
      </c>
      <c r="DF12" s="141">
        <f t="shared" si="56"/>
        <v>0</v>
      </c>
      <c r="DG12" s="141">
        <f t="shared" si="57"/>
        <v>310972</v>
      </c>
      <c r="DH12" s="141">
        <f t="shared" si="58"/>
        <v>0</v>
      </c>
      <c r="DI12" s="141">
        <f t="shared" si="59"/>
        <v>0</v>
      </c>
      <c r="DJ12" s="141">
        <f t="shared" si="60"/>
        <v>177507</v>
      </c>
    </row>
    <row r="13" spans="1:114" ht="12" customHeight="1">
      <c r="A13" s="142" t="s">
        <v>83</v>
      </c>
      <c r="B13" s="140" t="s">
        <v>331</v>
      </c>
      <c r="C13" s="142" t="s">
        <v>356</v>
      </c>
      <c r="D13" s="141">
        <f t="shared" si="6"/>
        <v>507787</v>
      </c>
      <c r="E13" s="141">
        <f t="shared" si="7"/>
        <v>61101</v>
      </c>
      <c r="F13" s="141">
        <v>0</v>
      </c>
      <c r="G13" s="141">
        <v>0</v>
      </c>
      <c r="H13" s="141">
        <v>0</v>
      </c>
      <c r="I13" s="141">
        <v>61101</v>
      </c>
      <c r="J13" s="141"/>
      <c r="K13" s="141">
        <v>0</v>
      </c>
      <c r="L13" s="141">
        <v>446686</v>
      </c>
      <c r="M13" s="141">
        <f t="shared" si="8"/>
        <v>174238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174238</v>
      </c>
      <c r="V13" s="141">
        <f t="shared" si="10"/>
        <v>682025</v>
      </c>
      <c r="W13" s="141">
        <f t="shared" si="11"/>
        <v>61101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61101</v>
      </c>
      <c r="AB13" s="141">
        <f t="shared" si="16"/>
        <v>0</v>
      </c>
      <c r="AC13" s="141">
        <f t="shared" si="17"/>
        <v>0</v>
      </c>
      <c r="AD13" s="141">
        <f t="shared" si="18"/>
        <v>620924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27289</v>
      </c>
      <c r="AM13" s="141">
        <f t="shared" si="21"/>
        <v>230544</v>
      </c>
      <c r="AN13" s="141">
        <f t="shared" si="22"/>
        <v>22800</v>
      </c>
      <c r="AO13" s="141">
        <v>22800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207744</v>
      </c>
      <c r="AY13" s="141">
        <v>192158</v>
      </c>
      <c r="AZ13" s="141">
        <v>0</v>
      </c>
      <c r="BA13" s="141">
        <v>0</v>
      </c>
      <c r="BB13" s="141">
        <v>15586</v>
      </c>
      <c r="BC13" s="141">
        <v>249954</v>
      </c>
      <c r="BD13" s="141">
        <v>0</v>
      </c>
      <c r="BE13" s="141">
        <v>0</v>
      </c>
      <c r="BF13" s="141">
        <f t="shared" si="25"/>
        <v>230544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174238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27289</v>
      </c>
      <c r="CQ13" s="141">
        <f t="shared" si="41"/>
        <v>230544</v>
      </c>
      <c r="CR13" s="141">
        <f t="shared" si="42"/>
        <v>22800</v>
      </c>
      <c r="CS13" s="141">
        <f t="shared" si="43"/>
        <v>22800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207744</v>
      </c>
      <c r="DC13" s="141">
        <f t="shared" si="53"/>
        <v>192158</v>
      </c>
      <c r="DD13" s="141">
        <f t="shared" si="54"/>
        <v>0</v>
      </c>
      <c r="DE13" s="141">
        <f t="shared" si="55"/>
        <v>0</v>
      </c>
      <c r="DF13" s="141">
        <f t="shared" si="56"/>
        <v>15586</v>
      </c>
      <c r="DG13" s="141">
        <f t="shared" si="57"/>
        <v>424192</v>
      </c>
      <c r="DH13" s="141">
        <f t="shared" si="58"/>
        <v>0</v>
      </c>
      <c r="DI13" s="141">
        <f t="shared" si="59"/>
        <v>0</v>
      </c>
      <c r="DJ13" s="141">
        <f t="shared" si="60"/>
        <v>230544</v>
      </c>
    </row>
    <row r="14" spans="1:114" ht="12" customHeight="1">
      <c r="A14" s="142" t="s">
        <v>83</v>
      </c>
      <c r="B14" s="140" t="s">
        <v>332</v>
      </c>
      <c r="C14" s="142" t="s">
        <v>357</v>
      </c>
      <c r="D14" s="141">
        <f t="shared" si="6"/>
        <v>395847</v>
      </c>
      <c r="E14" s="141">
        <f t="shared" si="7"/>
        <v>315</v>
      </c>
      <c r="F14" s="141">
        <v>0</v>
      </c>
      <c r="G14" s="141">
        <v>0</v>
      </c>
      <c r="H14" s="141">
        <v>0</v>
      </c>
      <c r="I14" s="141">
        <v>315</v>
      </c>
      <c r="J14" s="141"/>
      <c r="K14" s="141">
        <v>0</v>
      </c>
      <c r="L14" s="141">
        <v>395532</v>
      </c>
      <c r="M14" s="141">
        <f t="shared" si="8"/>
        <v>140007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140007</v>
      </c>
      <c r="V14" s="141">
        <f t="shared" si="10"/>
        <v>535854</v>
      </c>
      <c r="W14" s="141">
        <f t="shared" si="11"/>
        <v>315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315</v>
      </c>
      <c r="AB14" s="141">
        <f t="shared" si="16"/>
        <v>0</v>
      </c>
      <c r="AC14" s="141">
        <f t="shared" si="17"/>
        <v>0</v>
      </c>
      <c r="AD14" s="141">
        <f t="shared" si="18"/>
        <v>535539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4161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4161</v>
      </c>
      <c r="AY14" s="141">
        <v>0</v>
      </c>
      <c r="AZ14" s="141">
        <v>0</v>
      </c>
      <c r="BA14" s="141">
        <v>3442</v>
      </c>
      <c r="BB14" s="141">
        <v>719</v>
      </c>
      <c r="BC14" s="141">
        <v>391686</v>
      </c>
      <c r="BD14" s="141">
        <v>0</v>
      </c>
      <c r="BE14" s="141">
        <v>0</v>
      </c>
      <c r="BF14" s="141">
        <f t="shared" si="25"/>
        <v>4161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140007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4161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4161</v>
      </c>
      <c r="DC14" s="141">
        <f t="shared" si="53"/>
        <v>0</v>
      </c>
      <c r="DD14" s="141">
        <f t="shared" si="54"/>
        <v>0</v>
      </c>
      <c r="DE14" s="141">
        <f t="shared" si="55"/>
        <v>3442</v>
      </c>
      <c r="DF14" s="141">
        <f t="shared" si="56"/>
        <v>719</v>
      </c>
      <c r="DG14" s="141">
        <f t="shared" si="57"/>
        <v>531693</v>
      </c>
      <c r="DH14" s="141">
        <f t="shared" si="58"/>
        <v>0</v>
      </c>
      <c r="DI14" s="141">
        <f t="shared" si="59"/>
        <v>0</v>
      </c>
      <c r="DJ14" s="141">
        <f t="shared" si="60"/>
        <v>4161</v>
      </c>
    </row>
    <row r="15" spans="1:114" ht="12" customHeight="1">
      <c r="A15" s="142" t="s">
        <v>83</v>
      </c>
      <c r="B15" s="140" t="s">
        <v>333</v>
      </c>
      <c r="C15" s="142" t="s">
        <v>358</v>
      </c>
      <c r="D15" s="141">
        <f t="shared" si="6"/>
        <v>984689</v>
      </c>
      <c r="E15" s="141">
        <f t="shared" si="7"/>
        <v>310768</v>
      </c>
      <c r="F15" s="141">
        <v>0</v>
      </c>
      <c r="G15" s="141">
        <v>0</v>
      </c>
      <c r="H15" s="141">
        <v>0</v>
      </c>
      <c r="I15" s="141">
        <v>67649</v>
      </c>
      <c r="J15" s="141"/>
      <c r="K15" s="141">
        <v>243119</v>
      </c>
      <c r="L15" s="141">
        <v>673921</v>
      </c>
      <c r="M15" s="141">
        <f t="shared" si="8"/>
        <v>222238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222238</v>
      </c>
      <c r="V15" s="141">
        <f t="shared" si="10"/>
        <v>1206927</v>
      </c>
      <c r="W15" s="141">
        <f t="shared" si="11"/>
        <v>310768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67649</v>
      </c>
      <c r="AB15" s="141">
        <f t="shared" si="16"/>
        <v>0</v>
      </c>
      <c r="AC15" s="141">
        <f t="shared" si="17"/>
        <v>243119</v>
      </c>
      <c r="AD15" s="141">
        <f t="shared" si="18"/>
        <v>896159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890647</v>
      </c>
      <c r="AN15" s="141">
        <f t="shared" si="22"/>
        <v>260810</v>
      </c>
      <c r="AO15" s="141">
        <v>111466</v>
      </c>
      <c r="AP15" s="141">
        <v>6805</v>
      </c>
      <c r="AQ15" s="141">
        <v>142204</v>
      </c>
      <c r="AR15" s="141">
        <v>335</v>
      </c>
      <c r="AS15" s="141">
        <f t="shared" si="23"/>
        <v>268304</v>
      </c>
      <c r="AT15" s="141">
        <v>1439</v>
      </c>
      <c r="AU15" s="141">
        <v>231238</v>
      </c>
      <c r="AV15" s="141">
        <v>35627</v>
      </c>
      <c r="AW15" s="141">
        <v>0</v>
      </c>
      <c r="AX15" s="141">
        <f t="shared" si="24"/>
        <v>361533</v>
      </c>
      <c r="AY15" s="141">
        <v>260312</v>
      </c>
      <c r="AZ15" s="141">
        <v>1008</v>
      </c>
      <c r="BA15" s="141">
        <v>30464</v>
      </c>
      <c r="BB15" s="141">
        <v>69749</v>
      </c>
      <c r="BC15" s="141">
        <v>0</v>
      </c>
      <c r="BD15" s="141">
        <v>0</v>
      </c>
      <c r="BE15" s="141">
        <v>94042</v>
      </c>
      <c r="BF15" s="141">
        <f t="shared" si="25"/>
        <v>984689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222238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890647</v>
      </c>
      <c r="CR15" s="141">
        <f t="shared" si="42"/>
        <v>260810</v>
      </c>
      <c r="CS15" s="141">
        <f t="shared" si="43"/>
        <v>111466</v>
      </c>
      <c r="CT15" s="141">
        <f t="shared" si="44"/>
        <v>6805</v>
      </c>
      <c r="CU15" s="141">
        <f t="shared" si="45"/>
        <v>142204</v>
      </c>
      <c r="CV15" s="141">
        <f t="shared" si="46"/>
        <v>335</v>
      </c>
      <c r="CW15" s="141">
        <f t="shared" si="47"/>
        <v>268304</v>
      </c>
      <c r="CX15" s="141">
        <f t="shared" si="48"/>
        <v>1439</v>
      </c>
      <c r="CY15" s="141">
        <f t="shared" si="49"/>
        <v>231238</v>
      </c>
      <c r="CZ15" s="141">
        <f t="shared" si="50"/>
        <v>35627</v>
      </c>
      <c r="DA15" s="141">
        <f t="shared" si="51"/>
        <v>0</v>
      </c>
      <c r="DB15" s="141">
        <f t="shared" si="52"/>
        <v>361533</v>
      </c>
      <c r="DC15" s="141">
        <f t="shared" si="53"/>
        <v>260312</v>
      </c>
      <c r="DD15" s="141">
        <f t="shared" si="54"/>
        <v>1008</v>
      </c>
      <c r="DE15" s="141">
        <f t="shared" si="55"/>
        <v>30464</v>
      </c>
      <c r="DF15" s="141">
        <f t="shared" si="56"/>
        <v>69749</v>
      </c>
      <c r="DG15" s="141">
        <f t="shared" si="57"/>
        <v>222238</v>
      </c>
      <c r="DH15" s="141">
        <f t="shared" si="58"/>
        <v>0</v>
      </c>
      <c r="DI15" s="141">
        <f t="shared" si="59"/>
        <v>94042</v>
      </c>
      <c r="DJ15" s="141">
        <f t="shared" si="60"/>
        <v>984689</v>
      </c>
    </row>
    <row r="16" spans="1:114" ht="12" customHeight="1">
      <c r="A16" s="142" t="s">
        <v>83</v>
      </c>
      <c r="B16" s="140" t="s">
        <v>334</v>
      </c>
      <c r="C16" s="142" t="s">
        <v>359</v>
      </c>
      <c r="D16" s="141">
        <f t="shared" si="6"/>
        <v>337011</v>
      </c>
      <c r="E16" s="141">
        <f t="shared" si="7"/>
        <v>93299</v>
      </c>
      <c r="F16" s="141">
        <v>0</v>
      </c>
      <c r="G16" s="141">
        <v>0</v>
      </c>
      <c r="H16" s="141">
        <v>0</v>
      </c>
      <c r="I16" s="141">
        <v>93282</v>
      </c>
      <c r="J16" s="141"/>
      <c r="K16" s="141">
        <v>17</v>
      </c>
      <c r="L16" s="141">
        <v>243712</v>
      </c>
      <c r="M16" s="141">
        <f t="shared" si="8"/>
        <v>121245</v>
      </c>
      <c r="N16" s="141">
        <f t="shared" si="9"/>
        <v>1689</v>
      </c>
      <c r="O16" s="141">
        <v>0</v>
      </c>
      <c r="P16" s="141">
        <v>0</v>
      </c>
      <c r="Q16" s="141">
        <v>0</v>
      </c>
      <c r="R16" s="141">
        <v>1689</v>
      </c>
      <c r="S16" s="141"/>
      <c r="T16" s="141">
        <v>0</v>
      </c>
      <c r="U16" s="141">
        <v>119556</v>
      </c>
      <c r="V16" s="141">
        <f t="shared" si="10"/>
        <v>458256</v>
      </c>
      <c r="W16" s="141">
        <f t="shared" si="11"/>
        <v>94988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94971</v>
      </c>
      <c r="AB16" s="141">
        <f t="shared" si="16"/>
        <v>0</v>
      </c>
      <c r="AC16" s="141">
        <f t="shared" si="17"/>
        <v>17</v>
      </c>
      <c r="AD16" s="141">
        <f t="shared" si="18"/>
        <v>363268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326525</v>
      </c>
      <c r="AN16" s="141">
        <f t="shared" si="22"/>
        <v>65711</v>
      </c>
      <c r="AO16" s="141">
        <v>65711</v>
      </c>
      <c r="AP16" s="141">
        <v>0</v>
      </c>
      <c r="AQ16" s="141">
        <v>0</v>
      </c>
      <c r="AR16" s="141">
        <v>0</v>
      </c>
      <c r="AS16" s="141">
        <f t="shared" si="23"/>
        <v>152168</v>
      </c>
      <c r="AT16" s="141">
        <v>0</v>
      </c>
      <c r="AU16" s="141">
        <v>132692</v>
      </c>
      <c r="AV16" s="141">
        <v>19476</v>
      </c>
      <c r="AW16" s="141">
        <v>0</v>
      </c>
      <c r="AX16" s="141">
        <f t="shared" si="24"/>
        <v>108646</v>
      </c>
      <c r="AY16" s="141">
        <v>78080</v>
      </c>
      <c r="AZ16" s="141">
        <v>30566</v>
      </c>
      <c r="BA16" s="141">
        <v>0</v>
      </c>
      <c r="BB16" s="141">
        <v>0</v>
      </c>
      <c r="BC16" s="141">
        <v>0</v>
      </c>
      <c r="BD16" s="141">
        <v>0</v>
      </c>
      <c r="BE16" s="141">
        <v>10486</v>
      </c>
      <c r="BF16" s="141">
        <f t="shared" si="25"/>
        <v>337011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37366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15510</v>
      </c>
      <c r="BV16" s="141">
        <v>0</v>
      </c>
      <c r="BW16" s="141">
        <v>15510</v>
      </c>
      <c r="BX16" s="141">
        <v>0</v>
      </c>
      <c r="BY16" s="141">
        <v>0</v>
      </c>
      <c r="BZ16" s="141">
        <f t="shared" si="31"/>
        <v>21856</v>
      </c>
      <c r="CA16" s="141">
        <v>0</v>
      </c>
      <c r="CB16" s="141">
        <v>21856</v>
      </c>
      <c r="CC16" s="141">
        <v>0</v>
      </c>
      <c r="CD16" s="141">
        <v>0</v>
      </c>
      <c r="CE16" s="141">
        <v>83761</v>
      </c>
      <c r="CF16" s="141">
        <v>0</v>
      </c>
      <c r="CG16" s="141">
        <v>118</v>
      </c>
      <c r="CH16" s="141">
        <f t="shared" si="32"/>
        <v>37484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363891</v>
      </c>
      <c r="CR16" s="141">
        <f t="shared" si="42"/>
        <v>65711</v>
      </c>
      <c r="CS16" s="141">
        <f t="shared" si="43"/>
        <v>65711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167678</v>
      </c>
      <c r="CX16" s="141">
        <f t="shared" si="48"/>
        <v>0</v>
      </c>
      <c r="CY16" s="141">
        <f t="shared" si="49"/>
        <v>148202</v>
      </c>
      <c r="CZ16" s="141">
        <f t="shared" si="50"/>
        <v>19476</v>
      </c>
      <c r="DA16" s="141">
        <f t="shared" si="51"/>
        <v>0</v>
      </c>
      <c r="DB16" s="141">
        <f t="shared" si="52"/>
        <v>130502</v>
      </c>
      <c r="DC16" s="141">
        <f t="shared" si="53"/>
        <v>78080</v>
      </c>
      <c r="DD16" s="141">
        <f t="shared" si="54"/>
        <v>52422</v>
      </c>
      <c r="DE16" s="141">
        <f t="shared" si="55"/>
        <v>0</v>
      </c>
      <c r="DF16" s="141">
        <f t="shared" si="56"/>
        <v>0</v>
      </c>
      <c r="DG16" s="141">
        <f t="shared" si="57"/>
        <v>83761</v>
      </c>
      <c r="DH16" s="141">
        <f t="shared" si="58"/>
        <v>0</v>
      </c>
      <c r="DI16" s="141">
        <f t="shared" si="59"/>
        <v>10604</v>
      </c>
      <c r="DJ16" s="141">
        <f t="shared" si="60"/>
        <v>374495</v>
      </c>
    </row>
    <row r="17" spans="1:114" ht="12" customHeight="1">
      <c r="A17" s="142" t="s">
        <v>83</v>
      </c>
      <c r="B17" s="140" t="s">
        <v>335</v>
      </c>
      <c r="C17" s="142" t="s">
        <v>360</v>
      </c>
      <c r="D17" s="141">
        <f t="shared" si="6"/>
        <v>774023</v>
      </c>
      <c r="E17" s="141">
        <f t="shared" si="7"/>
        <v>160656</v>
      </c>
      <c r="F17" s="141">
        <v>0</v>
      </c>
      <c r="G17" s="141">
        <v>0</v>
      </c>
      <c r="H17" s="141">
        <v>0</v>
      </c>
      <c r="I17" s="141">
        <v>140263</v>
      </c>
      <c r="J17" s="141"/>
      <c r="K17" s="141">
        <v>20393</v>
      </c>
      <c r="L17" s="141">
        <v>613367</v>
      </c>
      <c r="M17" s="141">
        <f t="shared" si="8"/>
        <v>195301</v>
      </c>
      <c r="N17" s="141">
        <f t="shared" si="9"/>
        <v>36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36</v>
      </c>
      <c r="U17" s="141">
        <v>195265</v>
      </c>
      <c r="V17" s="141">
        <f t="shared" si="10"/>
        <v>969324</v>
      </c>
      <c r="W17" s="141">
        <f t="shared" si="11"/>
        <v>160692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140263</v>
      </c>
      <c r="AB17" s="141">
        <f t="shared" si="16"/>
        <v>0</v>
      </c>
      <c r="AC17" s="141">
        <f t="shared" si="17"/>
        <v>20429</v>
      </c>
      <c r="AD17" s="141">
        <f t="shared" si="18"/>
        <v>808632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366</v>
      </c>
      <c r="AM17" s="141">
        <f t="shared" si="21"/>
        <v>302564</v>
      </c>
      <c r="AN17" s="141">
        <f t="shared" si="22"/>
        <v>103114</v>
      </c>
      <c r="AO17" s="141">
        <v>103114</v>
      </c>
      <c r="AP17" s="141">
        <v>0</v>
      </c>
      <c r="AQ17" s="141">
        <v>0</v>
      </c>
      <c r="AR17" s="141">
        <v>0</v>
      </c>
      <c r="AS17" s="141">
        <f t="shared" si="23"/>
        <v>12105</v>
      </c>
      <c r="AT17" s="141">
        <v>604</v>
      </c>
      <c r="AU17" s="141">
        <v>0</v>
      </c>
      <c r="AV17" s="141">
        <v>11501</v>
      </c>
      <c r="AW17" s="141">
        <v>0</v>
      </c>
      <c r="AX17" s="141">
        <f t="shared" si="24"/>
        <v>187345</v>
      </c>
      <c r="AY17" s="141">
        <v>155297</v>
      </c>
      <c r="AZ17" s="141">
        <v>0</v>
      </c>
      <c r="BA17" s="141">
        <v>5336</v>
      </c>
      <c r="BB17" s="141">
        <v>26712</v>
      </c>
      <c r="BC17" s="141">
        <v>451804</v>
      </c>
      <c r="BD17" s="141">
        <v>0</v>
      </c>
      <c r="BE17" s="141">
        <v>19289</v>
      </c>
      <c r="BF17" s="141">
        <f t="shared" si="25"/>
        <v>321853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15375</v>
      </c>
      <c r="BP17" s="141">
        <f t="shared" si="29"/>
        <v>14731</v>
      </c>
      <c r="BQ17" s="141">
        <v>14731</v>
      </c>
      <c r="BR17" s="141">
        <v>0</v>
      </c>
      <c r="BS17" s="141">
        <v>0</v>
      </c>
      <c r="BT17" s="141">
        <v>0</v>
      </c>
      <c r="BU17" s="141">
        <f t="shared" si="30"/>
        <v>440</v>
      </c>
      <c r="BV17" s="141">
        <v>0</v>
      </c>
      <c r="BW17" s="141">
        <v>0</v>
      </c>
      <c r="BX17" s="141">
        <v>440</v>
      </c>
      <c r="BY17" s="141">
        <v>0</v>
      </c>
      <c r="BZ17" s="141">
        <f t="shared" si="31"/>
        <v>204</v>
      </c>
      <c r="CA17" s="141">
        <v>0</v>
      </c>
      <c r="CB17" s="141">
        <v>0</v>
      </c>
      <c r="CC17" s="141">
        <v>204</v>
      </c>
      <c r="CD17" s="141">
        <v>0</v>
      </c>
      <c r="CE17" s="141">
        <v>179926</v>
      </c>
      <c r="CF17" s="141">
        <v>0</v>
      </c>
      <c r="CG17" s="141">
        <v>0</v>
      </c>
      <c r="CH17" s="141">
        <f t="shared" si="32"/>
        <v>15375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366</v>
      </c>
      <c r="CQ17" s="141">
        <f t="shared" si="41"/>
        <v>317939</v>
      </c>
      <c r="CR17" s="141">
        <f t="shared" si="42"/>
        <v>117845</v>
      </c>
      <c r="CS17" s="141">
        <f t="shared" si="43"/>
        <v>117845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12545</v>
      </c>
      <c r="CX17" s="141">
        <f t="shared" si="48"/>
        <v>604</v>
      </c>
      <c r="CY17" s="141">
        <f t="shared" si="49"/>
        <v>0</v>
      </c>
      <c r="CZ17" s="141">
        <f t="shared" si="50"/>
        <v>11941</v>
      </c>
      <c r="DA17" s="141">
        <f t="shared" si="51"/>
        <v>0</v>
      </c>
      <c r="DB17" s="141">
        <f t="shared" si="52"/>
        <v>187549</v>
      </c>
      <c r="DC17" s="141">
        <f t="shared" si="53"/>
        <v>155297</v>
      </c>
      <c r="DD17" s="141">
        <f t="shared" si="54"/>
        <v>0</v>
      </c>
      <c r="DE17" s="141">
        <f t="shared" si="55"/>
        <v>5540</v>
      </c>
      <c r="DF17" s="141">
        <f t="shared" si="56"/>
        <v>26712</v>
      </c>
      <c r="DG17" s="141">
        <f t="shared" si="57"/>
        <v>631730</v>
      </c>
      <c r="DH17" s="141">
        <f t="shared" si="58"/>
        <v>0</v>
      </c>
      <c r="DI17" s="141">
        <f t="shared" si="59"/>
        <v>19289</v>
      </c>
      <c r="DJ17" s="141">
        <f t="shared" si="60"/>
        <v>337228</v>
      </c>
    </row>
    <row r="18" spans="1:114" ht="12" customHeight="1">
      <c r="A18" s="142" t="s">
        <v>83</v>
      </c>
      <c r="B18" s="140" t="s">
        <v>336</v>
      </c>
      <c r="C18" s="142" t="s">
        <v>361</v>
      </c>
      <c r="D18" s="141">
        <f t="shared" si="6"/>
        <v>434391</v>
      </c>
      <c r="E18" s="141">
        <f t="shared" si="7"/>
        <v>70194</v>
      </c>
      <c r="F18" s="141">
        <v>6434</v>
      </c>
      <c r="G18" s="141">
        <v>2098</v>
      </c>
      <c r="H18" s="141">
        <v>0</v>
      </c>
      <c r="I18" s="141">
        <v>16124</v>
      </c>
      <c r="J18" s="141"/>
      <c r="K18" s="141">
        <v>45538</v>
      </c>
      <c r="L18" s="141">
        <v>364197</v>
      </c>
      <c r="M18" s="141">
        <f t="shared" si="8"/>
        <v>127249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127249</v>
      </c>
      <c r="V18" s="141">
        <f t="shared" si="10"/>
        <v>561640</v>
      </c>
      <c r="W18" s="141">
        <f t="shared" si="11"/>
        <v>70194</v>
      </c>
      <c r="X18" s="141">
        <f t="shared" si="12"/>
        <v>6434</v>
      </c>
      <c r="Y18" s="141">
        <f t="shared" si="13"/>
        <v>2098</v>
      </c>
      <c r="Z18" s="141">
        <f t="shared" si="14"/>
        <v>0</v>
      </c>
      <c r="AA18" s="141">
        <f t="shared" si="15"/>
        <v>16124</v>
      </c>
      <c r="AB18" s="141">
        <f t="shared" si="16"/>
        <v>0</v>
      </c>
      <c r="AC18" s="141">
        <f t="shared" si="17"/>
        <v>45538</v>
      </c>
      <c r="AD18" s="141">
        <f t="shared" si="18"/>
        <v>491446</v>
      </c>
      <c r="AE18" s="141">
        <f t="shared" si="19"/>
        <v>55331</v>
      </c>
      <c r="AF18" s="141">
        <f t="shared" si="20"/>
        <v>55331</v>
      </c>
      <c r="AG18" s="141">
        <v>0</v>
      </c>
      <c r="AH18" s="141">
        <v>55331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276558</v>
      </c>
      <c r="AN18" s="141">
        <f t="shared" si="22"/>
        <v>96665</v>
      </c>
      <c r="AO18" s="141">
        <v>78566</v>
      </c>
      <c r="AP18" s="141">
        <v>0</v>
      </c>
      <c r="AQ18" s="141">
        <v>18099</v>
      </c>
      <c r="AR18" s="141">
        <v>0</v>
      </c>
      <c r="AS18" s="141">
        <f t="shared" si="23"/>
        <v>66708</v>
      </c>
      <c r="AT18" s="141">
        <v>10339</v>
      </c>
      <c r="AU18" s="141">
        <v>52030</v>
      </c>
      <c r="AV18" s="141">
        <v>4339</v>
      </c>
      <c r="AW18" s="141">
        <v>0</v>
      </c>
      <c r="AX18" s="141">
        <f t="shared" si="24"/>
        <v>113185</v>
      </c>
      <c r="AY18" s="141">
        <v>80188</v>
      </c>
      <c r="AZ18" s="141">
        <v>27991</v>
      </c>
      <c r="BA18" s="141">
        <v>5006</v>
      </c>
      <c r="BB18" s="141">
        <v>0</v>
      </c>
      <c r="BC18" s="141">
        <v>102012</v>
      </c>
      <c r="BD18" s="141">
        <v>0</v>
      </c>
      <c r="BE18" s="141">
        <v>490</v>
      </c>
      <c r="BF18" s="141">
        <f t="shared" si="25"/>
        <v>332379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127249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55331</v>
      </c>
      <c r="CJ18" s="141">
        <f t="shared" si="34"/>
        <v>55331</v>
      </c>
      <c r="CK18" s="141">
        <f t="shared" si="35"/>
        <v>0</v>
      </c>
      <c r="CL18" s="141">
        <f t="shared" si="36"/>
        <v>55331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276558</v>
      </c>
      <c r="CR18" s="141">
        <f t="shared" si="42"/>
        <v>96665</v>
      </c>
      <c r="CS18" s="141">
        <f t="shared" si="43"/>
        <v>78566</v>
      </c>
      <c r="CT18" s="141">
        <f t="shared" si="44"/>
        <v>0</v>
      </c>
      <c r="CU18" s="141">
        <f t="shared" si="45"/>
        <v>18099</v>
      </c>
      <c r="CV18" s="141">
        <f t="shared" si="46"/>
        <v>0</v>
      </c>
      <c r="CW18" s="141">
        <f t="shared" si="47"/>
        <v>66708</v>
      </c>
      <c r="CX18" s="141">
        <f t="shared" si="48"/>
        <v>10339</v>
      </c>
      <c r="CY18" s="141">
        <f t="shared" si="49"/>
        <v>52030</v>
      </c>
      <c r="CZ18" s="141">
        <f t="shared" si="50"/>
        <v>4339</v>
      </c>
      <c r="DA18" s="141">
        <f t="shared" si="51"/>
        <v>0</v>
      </c>
      <c r="DB18" s="141">
        <f t="shared" si="52"/>
        <v>113185</v>
      </c>
      <c r="DC18" s="141">
        <f t="shared" si="53"/>
        <v>80188</v>
      </c>
      <c r="DD18" s="141">
        <f t="shared" si="54"/>
        <v>27991</v>
      </c>
      <c r="DE18" s="141">
        <f t="shared" si="55"/>
        <v>5006</v>
      </c>
      <c r="DF18" s="141">
        <f t="shared" si="56"/>
        <v>0</v>
      </c>
      <c r="DG18" s="141">
        <f t="shared" si="57"/>
        <v>229261</v>
      </c>
      <c r="DH18" s="141">
        <f t="shared" si="58"/>
        <v>0</v>
      </c>
      <c r="DI18" s="141">
        <f t="shared" si="59"/>
        <v>490</v>
      </c>
      <c r="DJ18" s="141">
        <f t="shared" si="60"/>
        <v>332379</v>
      </c>
    </row>
    <row r="19" spans="1:114" ht="12" customHeight="1">
      <c r="A19" s="142" t="s">
        <v>83</v>
      </c>
      <c r="B19" s="140" t="s">
        <v>337</v>
      </c>
      <c r="C19" s="142" t="s">
        <v>362</v>
      </c>
      <c r="D19" s="141">
        <f t="shared" si="6"/>
        <v>365203</v>
      </c>
      <c r="E19" s="141">
        <f t="shared" si="7"/>
        <v>161792</v>
      </c>
      <c r="F19" s="141">
        <v>0</v>
      </c>
      <c r="G19" s="141">
        <v>300</v>
      </c>
      <c r="H19" s="141">
        <v>110200</v>
      </c>
      <c r="I19" s="141">
        <v>9520</v>
      </c>
      <c r="J19" s="141"/>
      <c r="K19" s="141">
        <v>41772</v>
      </c>
      <c r="L19" s="141">
        <v>203411</v>
      </c>
      <c r="M19" s="141">
        <f t="shared" si="8"/>
        <v>66514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66514</v>
      </c>
      <c r="V19" s="141">
        <f t="shared" si="10"/>
        <v>431717</v>
      </c>
      <c r="W19" s="141">
        <f t="shared" si="11"/>
        <v>161792</v>
      </c>
      <c r="X19" s="141">
        <f t="shared" si="12"/>
        <v>0</v>
      </c>
      <c r="Y19" s="141">
        <f t="shared" si="13"/>
        <v>300</v>
      </c>
      <c r="Z19" s="141">
        <f t="shared" si="14"/>
        <v>110200</v>
      </c>
      <c r="AA19" s="141">
        <f t="shared" si="15"/>
        <v>9520</v>
      </c>
      <c r="AB19" s="141">
        <f t="shared" si="16"/>
        <v>0</v>
      </c>
      <c r="AC19" s="141">
        <f t="shared" si="17"/>
        <v>41772</v>
      </c>
      <c r="AD19" s="141">
        <f t="shared" si="18"/>
        <v>269925</v>
      </c>
      <c r="AE19" s="141">
        <f t="shared" si="19"/>
        <v>122521</v>
      </c>
      <c r="AF19" s="141">
        <f t="shared" si="20"/>
        <v>122521</v>
      </c>
      <c r="AG19" s="141">
        <v>0</v>
      </c>
      <c r="AH19" s="141">
        <v>122521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242682</v>
      </c>
      <c r="AN19" s="141">
        <f t="shared" si="22"/>
        <v>55808</v>
      </c>
      <c r="AO19" s="141">
        <v>47676</v>
      </c>
      <c r="AP19" s="141">
        <v>0</v>
      </c>
      <c r="AQ19" s="141">
        <v>8132</v>
      </c>
      <c r="AR19" s="141">
        <v>0</v>
      </c>
      <c r="AS19" s="141">
        <f t="shared" si="23"/>
        <v>52461</v>
      </c>
      <c r="AT19" s="141">
        <v>2561</v>
      </c>
      <c r="AU19" s="141">
        <v>40927</v>
      </c>
      <c r="AV19" s="141">
        <v>8973</v>
      </c>
      <c r="AW19" s="141">
        <v>0</v>
      </c>
      <c r="AX19" s="141">
        <f t="shared" si="24"/>
        <v>134413</v>
      </c>
      <c r="AY19" s="141">
        <v>109056</v>
      </c>
      <c r="AZ19" s="141">
        <v>5382</v>
      </c>
      <c r="BA19" s="141">
        <v>13306</v>
      </c>
      <c r="BB19" s="141">
        <v>6669</v>
      </c>
      <c r="BC19" s="141">
        <v>0</v>
      </c>
      <c r="BD19" s="141">
        <v>0</v>
      </c>
      <c r="BE19" s="141">
        <v>0</v>
      </c>
      <c r="BF19" s="141">
        <f t="shared" si="25"/>
        <v>365203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5605</v>
      </c>
      <c r="BP19" s="141">
        <f t="shared" si="29"/>
        <v>5605</v>
      </c>
      <c r="BQ19" s="141">
        <v>5605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60909</v>
      </c>
      <c r="CF19" s="141">
        <v>0</v>
      </c>
      <c r="CG19" s="141">
        <v>0</v>
      </c>
      <c r="CH19" s="141">
        <f t="shared" si="32"/>
        <v>5605</v>
      </c>
      <c r="CI19" s="141">
        <f t="shared" si="33"/>
        <v>122521</v>
      </c>
      <c r="CJ19" s="141">
        <f t="shared" si="34"/>
        <v>122521</v>
      </c>
      <c r="CK19" s="141">
        <f t="shared" si="35"/>
        <v>0</v>
      </c>
      <c r="CL19" s="141">
        <f t="shared" si="36"/>
        <v>122521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248287</v>
      </c>
      <c r="CR19" s="141">
        <f t="shared" si="42"/>
        <v>61413</v>
      </c>
      <c r="CS19" s="141">
        <f t="shared" si="43"/>
        <v>53281</v>
      </c>
      <c r="CT19" s="141">
        <f t="shared" si="44"/>
        <v>0</v>
      </c>
      <c r="CU19" s="141">
        <f t="shared" si="45"/>
        <v>8132</v>
      </c>
      <c r="CV19" s="141">
        <f t="shared" si="46"/>
        <v>0</v>
      </c>
      <c r="CW19" s="141">
        <f t="shared" si="47"/>
        <v>52461</v>
      </c>
      <c r="CX19" s="141">
        <f t="shared" si="48"/>
        <v>2561</v>
      </c>
      <c r="CY19" s="141">
        <f t="shared" si="49"/>
        <v>40927</v>
      </c>
      <c r="CZ19" s="141">
        <f t="shared" si="50"/>
        <v>8973</v>
      </c>
      <c r="DA19" s="141">
        <f t="shared" si="51"/>
        <v>0</v>
      </c>
      <c r="DB19" s="141">
        <f t="shared" si="52"/>
        <v>134413</v>
      </c>
      <c r="DC19" s="141">
        <f t="shared" si="53"/>
        <v>109056</v>
      </c>
      <c r="DD19" s="141">
        <f t="shared" si="54"/>
        <v>5382</v>
      </c>
      <c r="DE19" s="141">
        <f t="shared" si="55"/>
        <v>13306</v>
      </c>
      <c r="DF19" s="141">
        <f t="shared" si="56"/>
        <v>6669</v>
      </c>
      <c r="DG19" s="141">
        <f t="shared" si="57"/>
        <v>60909</v>
      </c>
      <c r="DH19" s="141">
        <f t="shared" si="58"/>
        <v>0</v>
      </c>
      <c r="DI19" s="141">
        <f t="shared" si="59"/>
        <v>0</v>
      </c>
      <c r="DJ19" s="141">
        <f t="shared" si="60"/>
        <v>370808</v>
      </c>
    </row>
    <row r="20" spans="1:114" ht="12" customHeight="1">
      <c r="A20" s="142" t="s">
        <v>83</v>
      </c>
      <c r="B20" s="140" t="s">
        <v>338</v>
      </c>
      <c r="C20" s="142" t="s">
        <v>363</v>
      </c>
      <c r="D20" s="141">
        <f t="shared" si="6"/>
        <v>445013</v>
      </c>
      <c r="E20" s="141">
        <f t="shared" si="7"/>
        <v>45630</v>
      </c>
      <c r="F20" s="141">
        <v>0</v>
      </c>
      <c r="G20" s="141">
        <v>0</v>
      </c>
      <c r="H20" s="141">
        <v>0</v>
      </c>
      <c r="I20" s="141">
        <v>18237</v>
      </c>
      <c r="J20" s="141"/>
      <c r="K20" s="141">
        <v>27393</v>
      </c>
      <c r="L20" s="141">
        <v>399383</v>
      </c>
      <c r="M20" s="141">
        <f t="shared" si="8"/>
        <v>269785</v>
      </c>
      <c r="N20" s="141">
        <f t="shared" si="9"/>
        <v>164232</v>
      </c>
      <c r="O20" s="141">
        <v>156036</v>
      </c>
      <c r="P20" s="141">
        <v>0</v>
      </c>
      <c r="Q20" s="141">
        <v>0</v>
      </c>
      <c r="R20" s="141">
        <v>4689</v>
      </c>
      <c r="S20" s="141"/>
      <c r="T20" s="141">
        <v>3507</v>
      </c>
      <c r="U20" s="141">
        <v>105553</v>
      </c>
      <c r="V20" s="141">
        <f t="shared" si="10"/>
        <v>714798</v>
      </c>
      <c r="W20" s="141">
        <f t="shared" si="11"/>
        <v>209862</v>
      </c>
      <c r="X20" s="141">
        <f t="shared" si="12"/>
        <v>156036</v>
      </c>
      <c r="Y20" s="141">
        <f t="shared" si="13"/>
        <v>0</v>
      </c>
      <c r="Z20" s="141">
        <f t="shared" si="14"/>
        <v>0</v>
      </c>
      <c r="AA20" s="141">
        <f t="shared" si="15"/>
        <v>22926</v>
      </c>
      <c r="AB20" s="141">
        <f t="shared" si="16"/>
        <v>0</v>
      </c>
      <c r="AC20" s="141">
        <f t="shared" si="17"/>
        <v>30900</v>
      </c>
      <c r="AD20" s="141">
        <f t="shared" si="18"/>
        <v>504936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445013</v>
      </c>
      <c r="AN20" s="141">
        <f t="shared" si="22"/>
        <v>81173</v>
      </c>
      <c r="AO20" s="141">
        <v>17585</v>
      </c>
      <c r="AP20" s="141">
        <v>0</v>
      </c>
      <c r="AQ20" s="141">
        <v>54295</v>
      </c>
      <c r="AR20" s="141">
        <v>9293</v>
      </c>
      <c r="AS20" s="141">
        <f t="shared" si="23"/>
        <v>191348</v>
      </c>
      <c r="AT20" s="141">
        <v>0</v>
      </c>
      <c r="AU20" s="141">
        <v>176480</v>
      </c>
      <c r="AV20" s="141">
        <v>14868</v>
      </c>
      <c r="AW20" s="141">
        <v>0</v>
      </c>
      <c r="AX20" s="141">
        <f t="shared" si="24"/>
        <v>172492</v>
      </c>
      <c r="AY20" s="141">
        <v>62966</v>
      </c>
      <c r="AZ20" s="141">
        <v>86192</v>
      </c>
      <c r="BA20" s="141">
        <v>23334</v>
      </c>
      <c r="BB20" s="141">
        <v>0</v>
      </c>
      <c r="BC20" s="141">
        <v>0</v>
      </c>
      <c r="BD20" s="141">
        <v>0</v>
      </c>
      <c r="BE20" s="141">
        <v>0</v>
      </c>
      <c r="BF20" s="141">
        <f t="shared" si="25"/>
        <v>445013</v>
      </c>
      <c r="BG20" s="141">
        <f t="shared" si="26"/>
        <v>156036</v>
      </c>
      <c r="BH20" s="141">
        <f t="shared" si="27"/>
        <v>156036</v>
      </c>
      <c r="BI20" s="141">
        <v>0</v>
      </c>
      <c r="BJ20" s="141">
        <v>156036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113749</v>
      </c>
      <c r="BP20" s="141">
        <f t="shared" si="29"/>
        <v>62948</v>
      </c>
      <c r="BQ20" s="141">
        <v>13265</v>
      </c>
      <c r="BR20" s="141">
        <v>0</v>
      </c>
      <c r="BS20" s="141">
        <v>49683</v>
      </c>
      <c r="BT20" s="141">
        <v>0</v>
      </c>
      <c r="BU20" s="141">
        <f t="shared" si="30"/>
        <v>48650</v>
      </c>
      <c r="BV20" s="141">
        <v>0</v>
      </c>
      <c r="BW20" s="141">
        <v>48650</v>
      </c>
      <c r="BX20" s="141">
        <v>0</v>
      </c>
      <c r="BY20" s="141">
        <v>0</v>
      </c>
      <c r="BZ20" s="141">
        <f t="shared" si="31"/>
        <v>2151</v>
      </c>
      <c r="CA20" s="141">
        <v>0</v>
      </c>
      <c r="CB20" s="141">
        <v>2151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269785</v>
      </c>
      <c r="CI20" s="141">
        <f t="shared" si="33"/>
        <v>156036</v>
      </c>
      <c r="CJ20" s="141">
        <f t="shared" si="34"/>
        <v>156036</v>
      </c>
      <c r="CK20" s="141">
        <f t="shared" si="35"/>
        <v>0</v>
      </c>
      <c r="CL20" s="141">
        <f t="shared" si="36"/>
        <v>156036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558762</v>
      </c>
      <c r="CR20" s="141">
        <f t="shared" si="42"/>
        <v>144121</v>
      </c>
      <c r="CS20" s="141">
        <f t="shared" si="43"/>
        <v>30850</v>
      </c>
      <c r="CT20" s="141">
        <f t="shared" si="44"/>
        <v>0</v>
      </c>
      <c r="CU20" s="141">
        <f t="shared" si="45"/>
        <v>103978</v>
      </c>
      <c r="CV20" s="141">
        <f t="shared" si="46"/>
        <v>9293</v>
      </c>
      <c r="CW20" s="141">
        <f t="shared" si="47"/>
        <v>239998</v>
      </c>
      <c r="CX20" s="141">
        <f t="shared" si="48"/>
        <v>0</v>
      </c>
      <c r="CY20" s="141">
        <f t="shared" si="49"/>
        <v>225130</v>
      </c>
      <c r="CZ20" s="141">
        <f t="shared" si="50"/>
        <v>14868</v>
      </c>
      <c r="DA20" s="141">
        <f t="shared" si="51"/>
        <v>0</v>
      </c>
      <c r="DB20" s="141">
        <f t="shared" si="52"/>
        <v>174643</v>
      </c>
      <c r="DC20" s="141">
        <f t="shared" si="53"/>
        <v>62966</v>
      </c>
      <c r="DD20" s="141">
        <f t="shared" si="54"/>
        <v>88343</v>
      </c>
      <c r="DE20" s="141">
        <f t="shared" si="55"/>
        <v>23334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714798</v>
      </c>
    </row>
    <row r="21" spans="1:114" ht="12" customHeight="1">
      <c r="A21" s="142" t="s">
        <v>83</v>
      </c>
      <c r="B21" s="140" t="s">
        <v>339</v>
      </c>
      <c r="C21" s="142" t="s">
        <v>364</v>
      </c>
      <c r="D21" s="141">
        <f t="shared" si="6"/>
        <v>152853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152853</v>
      </c>
      <c r="M21" s="141">
        <f t="shared" si="8"/>
        <v>58577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58577</v>
      </c>
      <c r="V21" s="141">
        <f t="shared" si="10"/>
        <v>211430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211430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80744</v>
      </c>
      <c r="AN21" s="141">
        <f t="shared" si="22"/>
        <v>6128</v>
      </c>
      <c r="AO21" s="141">
        <v>6128</v>
      </c>
      <c r="AP21" s="141">
        <v>0</v>
      </c>
      <c r="AQ21" s="141">
        <v>0</v>
      </c>
      <c r="AR21" s="141">
        <v>0</v>
      </c>
      <c r="AS21" s="141">
        <f t="shared" si="23"/>
        <v>52131</v>
      </c>
      <c r="AT21" s="141">
        <v>0</v>
      </c>
      <c r="AU21" s="141">
        <v>50460</v>
      </c>
      <c r="AV21" s="141">
        <v>1671</v>
      </c>
      <c r="AW21" s="141">
        <v>0</v>
      </c>
      <c r="AX21" s="141">
        <f t="shared" si="24"/>
        <v>22485</v>
      </c>
      <c r="AY21" s="141">
        <v>16594</v>
      </c>
      <c r="AZ21" s="141">
        <v>3601</v>
      </c>
      <c r="BA21" s="141">
        <v>2290</v>
      </c>
      <c r="BB21" s="141">
        <v>0</v>
      </c>
      <c r="BC21" s="141">
        <v>72109</v>
      </c>
      <c r="BD21" s="141">
        <v>0</v>
      </c>
      <c r="BE21" s="141">
        <v>0</v>
      </c>
      <c r="BF21" s="141">
        <f t="shared" si="25"/>
        <v>80744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29911</v>
      </c>
      <c r="BP21" s="141">
        <f t="shared" si="29"/>
        <v>6524</v>
      </c>
      <c r="BQ21" s="141">
        <v>6524</v>
      </c>
      <c r="BR21" s="141">
        <v>0</v>
      </c>
      <c r="BS21" s="141">
        <v>0</v>
      </c>
      <c r="BT21" s="141">
        <v>0</v>
      </c>
      <c r="BU21" s="141">
        <f t="shared" si="30"/>
        <v>14040</v>
      </c>
      <c r="BV21" s="141">
        <v>0</v>
      </c>
      <c r="BW21" s="141">
        <v>14040</v>
      </c>
      <c r="BX21" s="141">
        <v>0</v>
      </c>
      <c r="BY21" s="141">
        <v>0</v>
      </c>
      <c r="BZ21" s="141">
        <f t="shared" si="31"/>
        <v>9347</v>
      </c>
      <c r="CA21" s="141">
        <v>0</v>
      </c>
      <c r="CB21" s="141">
        <v>9185</v>
      </c>
      <c r="CC21" s="141">
        <v>162</v>
      </c>
      <c r="CD21" s="141">
        <v>0</v>
      </c>
      <c r="CE21" s="141">
        <v>28666</v>
      </c>
      <c r="CF21" s="141">
        <v>0</v>
      </c>
      <c r="CG21" s="141">
        <v>0</v>
      </c>
      <c r="CH21" s="141">
        <f t="shared" si="32"/>
        <v>29911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110655</v>
      </c>
      <c r="CR21" s="141">
        <f t="shared" si="42"/>
        <v>12652</v>
      </c>
      <c r="CS21" s="141">
        <f t="shared" si="43"/>
        <v>12652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66171</v>
      </c>
      <c r="CX21" s="141">
        <f t="shared" si="48"/>
        <v>0</v>
      </c>
      <c r="CY21" s="141">
        <f t="shared" si="49"/>
        <v>64500</v>
      </c>
      <c r="CZ21" s="141">
        <f t="shared" si="50"/>
        <v>1671</v>
      </c>
      <c r="DA21" s="141">
        <f t="shared" si="51"/>
        <v>0</v>
      </c>
      <c r="DB21" s="141">
        <f t="shared" si="52"/>
        <v>31832</v>
      </c>
      <c r="DC21" s="141">
        <f t="shared" si="53"/>
        <v>16594</v>
      </c>
      <c r="DD21" s="141">
        <f t="shared" si="54"/>
        <v>12786</v>
      </c>
      <c r="DE21" s="141">
        <f t="shared" si="55"/>
        <v>2452</v>
      </c>
      <c r="DF21" s="141">
        <f t="shared" si="56"/>
        <v>0</v>
      </c>
      <c r="DG21" s="141">
        <f t="shared" si="57"/>
        <v>100775</v>
      </c>
      <c r="DH21" s="141">
        <f t="shared" si="58"/>
        <v>0</v>
      </c>
      <c r="DI21" s="141">
        <f t="shared" si="59"/>
        <v>0</v>
      </c>
      <c r="DJ21" s="141">
        <f t="shared" si="60"/>
        <v>110655</v>
      </c>
    </row>
    <row r="22" spans="1:114" ht="12" customHeight="1">
      <c r="A22" s="142" t="s">
        <v>83</v>
      </c>
      <c r="B22" s="140" t="s">
        <v>340</v>
      </c>
      <c r="C22" s="142" t="s">
        <v>365</v>
      </c>
      <c r="D22" s="141">
        <f t="shared" si="6"/>
        <v>45954</v>
      </c>
      <c r="E22" s="141">
        <f t="shared" si="7"/>
        <v>40</v>
      </c>
      <c r="F22" s="141">
        <v>0</v>
      </c>
      <c r="G22" s="141">
        <v>0</v>
      </c>
      <c r="H22" s="141">
        <v>0</v>
      </c>
      <c r="I22" s="141">
        <v>40</v>
      </c>
      <c r="J22" s="141"/>
      <c r="K22" s="141">
        <v>0</v>
      </c>
      <c r="L22" s="141">
        <v>45914</v>
      </c>
      <c r="M22" s="141">
        <f t="shared" si="8"/>
        <v>7568</v>
      </c>
      <c r="N22" s="141">
        <f t="shared" si="9"/>
        <v>5</v>
      </c>
      <c r="O22" s="141">
        <v>0</v>
      </c>
      <c r="P22" s="141">
        <v>0</v>
      </c>
      <c r="Q22" s="141">
        <v>0</v>
      </c>
      <c r="R22" s="141">
        <v>5</v>
      </c>
      <c r="S22" s="141"/>
      <c r="T22" s="141">
        <v>0</v>
      </c>
      <c r="U22" s="141">
        <v>7563</v>
      </c>
      <c r="V22" s="141">
        <f t="shared" si="10"/>
        <v>53522</v>
      </c>
      <c r="W22" s="141">
        <f t="shared" si="11"/>
        <v>45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45</v>
      </c>
      <c r="AB22" s="141">
        <f t="shared" si="16"/>
        <v>0</v>
      </c>
      <c r="AC22" s="141">
        <f t="shared" si="17"/>
        <v>0</v>
      </c>
      <c r="AD22" s="141">
        <f t="shared" si="18"/>
        <v>53477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23548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1922</v>
      </c>
      <c r="AT22" s="141">
        <v>1922</v>
      </c>
      <c r="AU22" s="141">
        <v>0</v>
      </c>
      <c r="AV22" s="141">
        <v>0</v>
      </c>
      <c r="AW22" s="141">
        <v>0</v>
      </c>
      <c r="AX22" s="141">
        <f t="shared" si="24"/>
        <v>21626</v>
      </c>
      <c r="AY22" s="141">
        <v>2112</v>
      </c>
      <c r="AZ22" s="141">
        <v>0</v>
      </c>
      <c r="BA22" s="141">
        <v>0</v>
      </c>
      <c r="BB22" s="141">
        <v>19514</v>
      </c>
      <c r="BC22" s="141">
        <v>21623</v>
      </c>
      <c r="BD22" s="141">
        <v>0</v>
      </c>
      <c r="BE22" s="141">
        <v>783</v>
      </c>
      <c r="BF22" s="141">
        <f t="shared" si="25"/>
        <v>24331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7568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23548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1922</v>
      </c>
      <c r="CX22" s="141">
        <f t="shared" si="48"/>
        <v>1922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21626</v>
      </c>
      <c r="DC22" s="141">
        <f t="shared" si="53"/>
        <v>2112</v>
      </c>
      <c r="DD22" s="141">
        <f t="shared" si="54"/>
        <v>0</v>
      </c>
      <c r="DE22" s="141">
        <f t="shared" si="55"/>
        <v>0</v>
      </c>
      <c r="DF22" s="141">
        <f t="shared" si="56"/>
        <v>19514</v>
      </c>
      <c r="DG22" s="141">
        <f t="shared" si="57"/>
        <v>29191</v>
      </c>
      <c r="DH22" s="141">
        <f t="shared" si="58"/>
        <v>0</v>
      </c>
      <c r="DI22" s="141">
        <f t="shared" si="59"/>
        <v>783</v>
      </c>
      <c r="DJ22" s="141">
        <f t="shared" si="60"/>
        <v>24331</v>
      </c>
    </row>
    <row r="23" spans="1:114" ht="12" customHeight="1">
      <c r="A23" s="142" t="s">
        <v>83</v>
      </c>
      <c r="B23" s="140" t="s">
        <v>341</v>
      </c>
      <c r="C23" s="142" t="s">
        <v>366</v>
      </c>
      <c r="D23" s="141">
        <f t="shared" si="6"/>
        <v>25446</v>
      </c>
      <c r="E23" s="141">
        <f t="shared" si="7"/>
        <v>5789</v>
      </c>
      <c r="F23" s="141">
        <v>0</v>
      </c>
      <c r="G23" s="141">
        <v>0</v>
      </c>
      <c r="H23" s="141">
        <v>0</v>
      </c>
      <c r="I23" s="141">
        <v>5079</v>
      </c>
      <c r="J23" s="141"/>
      <c r="K23" s="141">
        <v>710</v>
      </c>
      <c r="L23" s="141">
        <v>19657</v>
      </c>
      <c r="M23" s="141">
        <f t="shared" si="8"/>
        <v>10085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10085</v>
      </c>
      <c r="V23" s="141">
        <f t="shared" si="10"/>
        <v>35531</v>
      </c>
      <c r="W23" s="141">
        <f t="shared" si="11"/>
        <v>5789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5079</v>
      </c>
      <c r="AB23" s="141">
        <f t="shared" si="16"/>
        <v>0</v>
      </c>
      <c r="AC23" s="141">
        <f t="shared" si="17"/>
        <v>710</v>
      </c>
      <c r="AD23" s="141">
        <f t="shared" si="18"/>
        <v>29742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16225</v>
      </c>
      <c r="AN23" s="141">
        <f t="shared" si="22"/>
        <v>214</v>
      </c>
      <c r="AO23" s="141">
        <v>0</v>
      </c>
      <c r="AP23" s="141">
        <v>7</v>
      </c>
      <c r="AQ23" s="141">
        <v>0</v>
      </c>
      <c r="AR23" s="141">
        <v>207</v>
      </c>
      <c r="AS23" s="141">
        <f t="shared" si="23"/>
        <v>1617</v>
      </c>
      <c r="AT23" s="141">
        <v>950</v>
      </c>
      <c r="AU23" s="141">
        <v>0</v>
      </c>
      <c r="AV23" s="141">
        <v>667</v>
      </c>
      <c r="AW23" s="141">
        <v>0</v>
      </c>
      <c r="AX23" s="141">
        <f t="shared" si="24"/>
        <v>14394</v>
      </c>
      <c r="AY23" s="141">
        <v>12532</v>
      </c>
      <c r="AZ23" s="141">
        <v>0</v>
      </c>
      <c r="BA23" s="141">
        <v>1862</v>
      </c>
      <c r="BB23" s="141">
        <v>0</v>
      </c>
      <c r="BC23" s="141">
        <v>9221</v>
      </c>
      <c r="BD23" s="141">
        <v>0</v>
      </c>
      <c r="BE23" s="141">
        <v>0</v>
      </c>
      <c r="BF23" s="141">
        <f t="shared" si="25"/>
        <v>16225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10085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16225</v>
      </c>
      <c r="CR23" s="141">
        <f t="shared" si="42"/>
        <v>214</v>
      </c>
      <c r="CS23" s="141">
        <f t="shared" si="43"/>
        <v>0</v>
      </c>
      <c r="CT23" s="141">
        <f t="shared" si="44"/>
        <v>7</v>
      </c>
      <c r="CU23" s="141">
        <f t="shared" si="45"/>
        <v>0</v>
      </c>
      <c r="CV23" s="141">
        <f t="shared" si="46"/>
        <v>207</v>
      </c>
      <c r="CW23" s="141">
        <f t="shared" si="47"/>
        <v>1617</v>
      </c>
      <c r="CX23" s="141">
        <f t="shared" si="48"/>
        <v>950</v>
      </c>
      <c r="CY23" s="141">
        <f t="shared" si="49"/>
        <v>0</v>
      </c>
      <c r="CZ23" s="141">
        <f t="shared" si="50"/>
        <v>667</v>
      </c>
      <c r="DA23" s="141">
        <f t="shared" si="51"/>
        <v>0</v>
      </c>
      <c r="DB23" s="141">
        <f t="shared" si="52"/>
        <v>14394</v>
      </c>
      <c r="DC23" s="141">
        <f t="shared" si="53"/>
        <v>12532</v>
      </c>
      <c r="DD23" s="141">
        <f t="shared" si="54"/>
        <v>0</v>
      </c>
      <c r="DE23" s="141">
        <f t="shared" si="55"/>
        <v>1862</v>
      </c>
      <c r="DF23" s="141">
        <f t="shared" si="56"/>
        <v>0</v>
      </c>
      <c r="DG23" s="141">
        <f t="shared" si="57"/>
        <v>19306</v>
      </c>
      <c r="DH23" s="141">
        <f t="shared" si="58"/>
        <v>0</v>
      </c>
      <c r="DI23" s="141">
        <f t="shared" si="59"/>
        <v>0</v>
      </c>
      <c r="DJ23" s="141">
        <f t="shared" si="60"/>
        <v>16225</v>
      </c>
    </row>
    <row r="24" spans="1:114" ht="12" customHeight="1">
      <c r="A24" s="142" t="s">
        <v>83</v>
      </c>
      <c r="B24" s="140" t="s">
        <v>342</v>
      </c>
      <c r="C24" s="142" t="s">
        <v>367</v>
      </c>
      <c r="D24" s="141">
        <f t="shared" si="6"/>
        <v>217524</v>
      </c>
      <c r="E24" s="141">
        <f t="shared" si="7"/>
        <v>23619</v>
      </c>
      <c r="F24" s="141">
        <v>0</v>
      </c>
      <c r="G24" s="141">
        <v>0</v>
      </c>
      <c r="H24" s="141">
        <v>0</v>
      </c>
      <c r="I24" s="141">
        <v>20162</v>
      </c>
      <c r="J24" s="141"/>
      <c r="K24" s="141">
        <v>3457</v>
      </c>
      <c r="L24" s="141">
        <v>193905</v>
      </c>
      <c r="M24" s="141">
        <f t="shared" si="8"/>
        <v>88693</v>
      </c>
      <c r="N24" s="141">
        <f t="shared" si="9"/>
        <v>10560</v>
      </c>
      <c r="O24" s="141">
        <v>3181</v>
      </c>
      <c r="P24" s="141">
        <v>4179</v>
      </c>
      <c r="Q24" s="141">
        <v>3200</v>
      </c>
      <c r="R24" s="141">
        <v>0</v>
      </c>
      <c r="S24" s="141"/>
      <c r="T24" s="141">
        <v>0</v>
      </c>
      <c r="U24" s="141">
        <v>78133</v>
      </c>
      <c r="V24" s="141">
        <f t="shared" si="10"/>
        <v>306217</v>
      </c>
      <c r="W24" s="141">
        <f t="shared" si="11"/>
        <v>34179</v>
      </c>
      <c r="X24" s="141">
        <f t="shared" si="12"/>
        <v>3181</v>
      </c>
      <c r="Y24" s="141">
        <f t="shared" si="13"/>
        <v>4179</v>
      </c>
      <c r="Z24" s="141">
        <f t="shared" si="14"/>
        <v>3200</v>
      </c>
      <c r="AA24" s="141">
        <f t="shared" si="15"/>
        <v>20162</v>
      </c>
      <c r="AB24" s="141">
        <f t="shared" si="16"/>
        <v>0</v>
      </c>
      <c r="AC24" s="141">
        <f t="shared" si="17"/>
        <v>3457</v>
      </c>
      <c r="AD24" s="141">
        <f t="shared" si="18"/>
        <v>272038</v>
      </c>
      <c r="AE24" s="141">
        <f t="shared" si="19"/>
        <v>2626</v>
      </c>
      <c r="AF24" s="141">
        <f t="shared" si="20"/>
        <v>2626</v>
      </c>
      <c r="AG24" s="141">
        <v>0</v>
      </c>
      <c r="AH24" s="141">
        <v>0</v>
      </c>
      <c r="AI24" s="141">
        <v>0</v>
      </c>
      <c r="AJ24" s="141">
        <v>2626</v>
      </c>
      <c r="AK24" s="141">
        <v>0</v>
      </c>
      <c r="AL24" s="141">
        <v>0</v>
      </c>
      <c r="AM24" s="141">
        <f t="shared" si="21"/>
        <v>72876</v>
      </c>
      <c r="AN24" s="141">
        <f t="shared" si="22"/>
        <v>36772</v>
      </c>
      <c r="AO24" s="141">
        <v>36772</v>
      </c>
      <c r="AP24" s="141">
        <v>0</v>
      </c>
      <c r="AQ24" s="141">
        <v>0</v>
      </c>
      <c r="AR24" s="141">
        <v>0</v>
      </c>
      <c r="AS24" s="141">
        <f t="shared" si="23"/>
        <v>3995</v>
      </c>
      <c r="AT24" s="141">
        <v>604</v>
      </c>
      <c r="AU24" s="141">
        <v>88</v>
      </c>
      <c r="AV24" s="141">
        <v>3303</v>
      </c>
      <c r="AW24" s="141">
        <v>0</v>
      </c>
      <c r="AX24" s="141">
        <f t="shared" si="24"/>
        <v>28250</v>
      </c>
      <c r="AY24" s="141">
        <v>21504</v>
      </c>
      <c r="AZ24" s="141">
        <v>373</v>
      </c>
      <c r="BA24" s="141">
        <v>5061</v>
      </c>
      <c r="BB24" s="141">
        <v>1312</v>
      </c>
      <c r="BC24" s="141">
        <v>48847</v>
      </c>
      <c r="BD24" s="141">
        <v>3859</v>
      </c>
      <c r="BE24" s="141">
        <v>93175</v>
      </c>
      <c r="BF24" s="141">
        <f t="shared" si="25"/>
        <v>168677</v>
      </c>
      <c r="BG24" s="141">
        <f t="shared" si="26"/>
        <v>31475</v>
      </c>
      <c r="BH24" s="141">
        <f t="shared" si="27"/>
        <v>31475</v>
      </c>
      <c r="BI24" s="141">
        <v>0</v>
      </c>
      <c r="BJ24" s="141">
        <v>31475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57218</v>
      </c>
      <c r="CF24" s="141">
        <v>0</v>
      </c>
      <c r="CG24" s="141">
        <v>0</v>
      </c>
      <c r="CH24" s="141">
        <f t="shared" si="32"/>
        <v>31475</v>
      </c>
      <c r="CI24" s="141">
        <f t="shared" si="33"/>
        <v>34101</v>
      </c>
      <c r="CJ24" s="141">
        <f t="shared" si="34"/>
        <v>34101</v>
      </c>
      <c r="CK24" s="141">
        <f t="shared" si="35"/>
        <v>0</v>
      </c>
      <c r="CL24" s="141">
        <f t="shared" si="36"/>
        <v>31475</v>
      </c>
      <c r="CM24" s="141">
        <f t="shared" si="37"/>
        <v>0</v>
      </c>
      <c r="CN24" s="141">
        <f t="shared" si="38"/>
        <v>2626</v>
      </c>
      <c r="CO24" s="141">
        <f t="shared" si="39"/>
        <v>0</v>
      </c>
      <c r="CP24" s="141">
        <f t="shared" si="40"/>
        <v>0</v>
      </c>
      <c r="CQ24" s="141">
        <f t="shared" si="41"/>
        <v>72876</v>
      </c>
      <c r="CR24" s="141">
        <f t="shared" si="42"/>
        <v>36772</v>
      </c>
      <c r="CS24" s="141">
        <f t="shared" si="43"/>
        <v>36772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3995</v>
      </c>
      <c r="CX24" s="141">
        <f t="shared" si="48"/>
        <v>604</v>
      </c>
      <c r="CY24" s="141">
        <f t="shared" si="49"/>
        <v>88</v>
      </c>
      <c r="CZ24" s="141">
        <f t="shared" si="50"/>
        <v>3303</v>
      </c>
      <c r="DA24" s="141">
        <f t="shared" si="51"/>
        <v>0</v>
      </c>
      <c r="DB24" s="141">
        <f t="shared" si="52"/>
        <v>28250</v>
      </c>
      <c r="DC24" s="141">
        <f t="shared" si="53"/>
        <v>21504</v>
      </c>
      <c r="DD24" s="141">
        <f t="shared" si="54"/>
        <v>373</v>
      </c>
      <c r="DE24" s="141">
        <f t="shared" si="55"/>
        <v>5061</v>
      </c>
      <c r="DF24" s="141">
        <f t="shared" si="56"/>
        <v>1312</v>
      </c>
      <c r="DG24" s="141">
        <f t="shared" si="57"/>
        <v>106065</v>
      </c>
      <c r="DH24" s="141">
        <f t="shared" si="58"/>
        <v>3859</v>
      </c>
      <c r="DI24" s="141">
        <f t="shared" si="59"/>
        <v>93175</v>
      </c>
      <c r="DJ24" s="141">
        <f t="shared" si="60"/>
        <v>200152</v>
      </c>
    </row>
    <row r="25" spans="1:114" ht="12" customHeight="1">
      <c r="A25" s="142" t="s">
        <v>83</v>
      </c>
      <c r="B25" s="140" t="s">
        <v>343</v>
      </c>
      <c r="C25" s="142" t="s">
        <v>368</v>
      </c>
      <c r="D25" s="141">
        <f t="shared" si="6"/>
        <v>45732</v>
      </c>
      <c r="E25" s="141">
        <f t="shared" si="7"/>
        <v>10267</v>
      </c>
      <c r="F25" s="141">
        <v>0</v>
      </c>
      <c r="G25" s="141">
        <v>0</v>
      </c>
      <c r="H25" s="141">
        <v>0</v>
      </c>
      <c r="I25" s="141">
        <v>10239</v>
      </c>
      <c r="J25" s="141"/>
      <c r="K25" s="141">
        <v>28</v>
      </c>
      <c r="L25" s="141">
        <v>35465</v>
      </c>
      <c r="M25" s="141">
        <f t="shared" si="8"/>
        <v>25982</v>
      </c>
      <c r="N25" s="141">
        <f t="shared" si="9"/>
        <v>34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34</v>
      </c>
      <c r="U25" s="141">
        <v>25948</v>
      </c>
      <c r="V25" s="141">
        <f t="shared" si="10"/>
        <v>71714</v>
      </c>
      <c r="W25" s="141">
        <f t="shared" si="11"/>
        <v>10301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10239</v>
      </c>
      <c r="AB25" s="141">
        <f t="shared" si="16"/>
        <v>0</v>
      </c>
      <c r="AC25" s="141">
        <f t="shared" si="17"/>
        <v>62</v>
      </c>
      <c r="AD25" s="141">
        <f t="shared" si="18"/>
        <v>61413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16670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16670</v>
      </c>
      <c r="AY25" s="141">
        <v>14264</v>
      </c>
      <c r="AZ25" s="141">
        <v>2406</v>
      </c>
      <c r="BA25" s="141">
        <v>0</v>
      </c>
      <c r="BB25" s="141">
        <v>0</v>
      </c>
      <c r="BC25" s="141">
        <v>29062</v>
      </c>
      <c r="BD25" s="141">
        <v>0</v>
      </c>
      <c r="BE25" s="141">
        <v>0</v>
      </c>
      <c r="BF25" s="141">
        <f t="shared" si="25"/>
        <v>16670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25982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16670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16670</v>
      </c>
      <c r="DC25" s="141">
        <f t="shared" si="53"/>
        <v>14264</v>
      </c>
      <c r="DD25" s="141">
        <f t="shared" si="54"/>
        <v>2406</v>
      </c>
      <c r="DE25" s="141">
        <f t="shared" si="55"/>
        <v>0</v>
      </c>
      <c r="DF25" s="141">
        <f t="shared" si="56"/>
        <v>0</v>
      </c>
      <c r="DG25" s="141">
        <f t="shared" si="57"/>
        <v>55044</v>
      </c>
      <c r="DH25" s="141">
        <f t="shared" si="58"/>
        <v>0</v>
      </c>
      <c r="DI25" s="141">
        <f t="shared" si="59"/>
        <v>0</v>
      </c>
      <c r="DJ25" s="141">
        <f t="shared" si="60"/>
        <v>16670</v>
      </c>
    </row>
    <row r="26" spans="1:114" ht="12" customHeight="1">
      <c r="A26" s="142" t="s">
        <v>83</v>
      </c>
      <c r="B26" s="140" t="s">
        <v>344</v>
      </c>
      <c r="C26" s="142" t="s">
        <v>369</v>
      </c>
      <c r="D26" s="141">
        <f t="shared" si="6"/>
        <v>101598</v>
      </c>
      <c r="E26" s="141">
        <f t="shared" si="7"/>
        <v>22421</v>
      </c>
      <c r="F26" s="141">
        <v>0</v>
      </c>
      <c r="G26" s="141">
        <v>0</v>
      </c>
      <c r="H26" s="141">
        <v>0</v>
      </c>
      <c r="I26" s="141">
        <v>22421</v>
      </c>
      <c r="J26" s="141"/>
      <c r="K26" s="141">
        <v>0</v>
      </c>
      <c r="L26" s="141">
        <v>79177</v>
      </c>
      <c r="M26" s="141">
        <f t="shared" si="8"/>
        <v>59652</v>
      </c>
      <c r="N26" s="141">
        <f t="shared" si="9"/>
        <v>1856</v>
      </c>
      <c r="O26" s="141">
        <v>0</v>
      </c>
      <c r="P26" s="141">
        <v>0</v>
      </c>
      <c r="Q26" s="141">
        <v>0</v>
      </c>
      <c r="R26" s="141">
        <v>1856</v>
      </c>
      <c r="S26" s="141"/>
      <c r="T26" s="141">
        <v>0</v>
      </c>
      <c r="U26" s="141">
        <v>57796</v>
      </c>
      <c r="V26" s="141">
        <f t="shared" si="10"/>
        <v>161250</v>
      </c>
      <c r="W26" s="141">
        <f t="shared" si="11"/>
        <v>24277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24277</v>
      </c>
      <c r="AB26" s="141">
        <f t="shared" si="16"/>
        <v>0</v>
      </c>
      <c r="AC26" s="141">
        <f t="shared" si="17"/>
        <v>0</v>
      </c>
      <c r="AD26" s="141">
        <f t="shared" si="18"/>
        <v>136973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38510</v>
      </c>
      <c r="AM26" s="141">
        <f t="shared" si="21"/>
        <v>57196</v>
      </c>
      <c r="AN26" s="141">
        <f t="shared" si="22"/>
        <v>8059</v>
      </c>
      <c r="AO26" s="141">
        <v>8059</v>
      </c>
      <c r="AP26" s="141">
        <v>0</v>
      </c>
      <c r="AQ26" s="141">
        <v>0</v>
      </c>
      <c r="AR26" s="141">
        <v>0</v>
      </c>
      <c r="AS26" s="141">
        <f t="shared" si="23"/>
        <v>4142</v>
      </c>
      <c r="AT26" s="141">
        <v>0</v>
      </c>
      <c r="AU26" s="141">
        <v>558</v>
      </c>
      <c r="AV26" s="141">
        <v>3584</v>
      </c>
      <c r="AW26" s="141">
        <v>0</v>
      </c>
      <c r="AX26" s="141">
        <f t="shared" si="24"/>
        <v>44995</v>
      </c>
      <c r="AY26" s="141">
        <v>43480</v>
      </c>
      <c r="AZ26" s="141">
        <v>29</v>
      </c>
      <c r="BA26" s="141">
        <v>1486</v>
      </c>
      <c r="BB26" s="141">
        <v>0</v>
      </c>
      <c r="BC26" s="141">
        <v>0</v>
      </c>
      <c r="BD26" s="141">
        <v>0</v>
      </c>
      <c r="BE26" s="141">
        <v>5892</v>
      </c>
      <c r="BF26" s="141">
        <f t="shared" si="25"/>
        <v>63088</v>
      </c>
      <c r="BG26" s="141">
        <f t="shared" si="26"/>
        <v>9979</v>
      </c>
      <c r="BH26" s="141">
        <f t="shared" si="27"/>
        <v>9979</v>
      </c>
      <c r="BI26" s="141">
        <v>9979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49673</v>
      </c>
      <c r="BP26" s="141">
        <f t="shared" si="29"/>
        <v>16613</v>
      </c>
      <c r="BQ26" s="141">
        <v>16613</v>
      </c>
      <c r="BR26" s="141">
        <v>0</v>
      </c>
      <c r="BS26" s="141">
        <v>0</v>
      </c>
      <c r="BT26" s="141">
        <v>0</v>
      </c>
      <c r="BU26" s="141">
        <f t="shared" si="30"/>
        <v>28510</v>
      </c>
      <c r="BV26" s="141">
        <v>0</v>
      </c>
      <c r="BW26" s="141">
        <v>28510</v>
      </c>
      <c r="BX26" s="141">
        <v>0</v>
      </c>
      <c r="BY26" s="141">
        <v>0</v>
      </c>
      <c r="BZ26" s="141">
        <f t="shared" si="31"/>
        <v>4550</v>
      </c>
      <c r="CA26" s="141">
        <v>0</v>
      </c>
      <c r="CB26" s="141">
        <v>4550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59652</v>
      </c>
      <c r="CI26" s="141">
        <f t="shared" si="33"/>
        <v>9979</v>
      </c>
      <c r="CJ26" s="141">
        <f t="shared" si="34"/>
        <v>9979</v>
      </c>
      <c r="CK26" s="141">
        <f t="shared" si="35"/>
        <v>9979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38510</v>
      </c>
      <c r="CQ26" s="141">
        <f t="shared" si="41"/>
        <v>106869</v>
      </c>
      <c r="CR26" s="141">
        <f t="shared" si="42"/>
        <v>24672</v>
      </c>
      <c r="CS26" s="141">
        <f t="shared" si="43"/>
        <v>24672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32652</v>
      </c>
      <c r="CX26" s="141">
        <f t="shared" si="48"/>
        <v>0</v>
      </c>
      <c r="CY26" s="141">
        <f t="shared" si="49"/>
        <v>29068</v>
      </c>
      <c r="CZ26" s="141">
        <f t="shared" si="50"/>
        <v>3584</v>
      </c>
      <c r="DA26" s="141">
        <f t="shared" si="51"/>
        <v>0</v>
      </c>
      <c r="DB26" s="141">
        <f t="shared" si="52"/>
        <v>49545</v>
      </c>
      <c r="DC26" s="141">
        <f t="shared" si="53"/>
        <v>43480</v>
      </c>
      <c r="DD26" s="141">
        <f t="shared" si="54"/>
        <v>4579</v>
      </c>
      <c r="DE26" s="141">
        <f t="shared" si="55"/>
        <v>1486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5892</v>
      </c>
      <c r="DJ26" s="141">
        <f t="shared" si="60"/>
        <v>122740</v>
      </c>
    </row>
    <row r="27" spans="1:114" ht="12" customHeight="1">
      <c r="A27" s="142" t="s">
        <v>83</v>
      </c>
      <c r="B27" s="140" t="s">
        <v>345</v>
      </c>
      <c r="C27" s="142" t="s">
        <v>370</v>
      </c>
      <c r="D27" s="141">
        <f t="shared" si="6"/>
        <v>66346</v>
      </c>
      <c r="E27" s="141">
        <f t="shared" si="7"/>
        <v>16114</v>
      </c>
      <c r="F27" s="141">
        <v>0</v>
      </c>
      <c r="G27" s="141">
        <v>0</v>
      </c>
      <c r="H27" s="141">
        <v>0</v>
      </c>
      <c r="I27" s="141">
        <v>13952</v>
      </c>
      <c r="J27" s="141"/>
      <c r="K27" s="141">
        <v>2162</v>
      </c>
      <c r="L27" s="141">
        <v>50232</v>
      </c>
      <c r="M27" s="141">
        <f t="shared" si="8"/>
        <v>13535</v>
      </c>
      <c r="N27" s="141">
        <f t="shared" si="9"/>
        <v>16</v>
      </c>
      <c r="O27" s="141">
        <v>0</v>
      </c>
      <c r="P27" s="141">
        <v>0</v>
      </c>
      <c r="Q27" s="141">
        <v>0</v>
      </c>
      <c r="R27" s="141">
        <v>16</v>
      </c>
      <c r="S27" s="141"/>
      <c r="T27" s="141">
        <v>0</v>
      </c>
      <c r="U27" s="141">
        <v>13519</v>
      </c>
      <c r="V27" s="141">
        <f t="shared" si="10"/>
        <v>79881</v>
      </c>
      <c r="W27" s="141">
        <f t="shared" si="11"/>
        <v>16130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13968</v>
      </c>
      <c r="AB27" s="141">
        <f t="shared" si="16"/>
        <v>0</v>
      </c>
      <c r="AC27" s="141">
        <f t="shared" si="17"/>
        <v>2162</v>
      </c>
      <c r="AD27" s="141">
        <f t="shared" si="18"/>
        <v>63751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30790</v>
      </c>
      <c r="AN27" s="141">
        <f t="shared" si="22"/>
        <v>9241</v>
      </c>
      <c r="AO27" s="141">
        <v>7730</v>
      </c>
      <c r="AP27" s="141">
        <v>0</v>
      </c>
      <c r="AQ27" s="141">
        <v>755</v>
      </c>
      <c r="AR27" s="141">
        <v>756</v>
      </c>
      <c r="AS27" s="141">
        <f t="shared" si="23"/>
        <v>2298</v>
      </c>
      <c r="AT27" s="141">
        <v>0</v>
      </c>
      <c r="AU27" s="141">
        <v>155</v>
      </c>
      <c r="AV27" s="141">
        <v>2143</v>
      </c>
      <c r="AW27" s="141">
        <v>0</v>
      </c>
      <c r="AX27" s="141">
        <f t="shared" si="24"/>
        <v>19251</v>
      </c>
      <c r="AY27" s="141">
        <v>17812</v>
      </c>
      <c r="AZ27" s="141">
        <v>0</v>
      </c>
      <c r="BA27" s="141">
        <v>1439</v>
      </c>
      <c r="BB27" s="141">
        <v>0</v>
      </c>
      <c r="BC27" s="141">
        <v>25519</v>
      </c>
      <c r="BD27" s="141">
        <v>0</v>
      </c>
      <c r="BE27" s="141">
        <v>10037</v>
      </c>
      <c r="BF27" s="141">
        <f t="shared" si="25"/>
        <v>40827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13530</v>
      </c>
      <c r="CF27" s="141">
        <v>0</v>
      </c>
      <c r="CG27" s="141">
        <v>5</v>
      </c>
      <c r="CH27" s="141">
        <f t="shared" si="32"/>
        <v>5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30790</v>
      </c>
      <c r="CR27" s="141">
        <f t="shared" si="42"/>
        <v>9241</v>
      </c>
      <c r="CS27" s="141">
        <f t="shared" si="43"/>
        <v>7730</v>
      </c>
      <c r="CT27" s="141">
        <f t="shared" si="44"/>
        <v>0</v>
      </c>
      <c r="CU27" s="141">
        <f t="shared" si="45"/>
        <v>755</v>
      </c>
      <c r="CV27" s="141">
        <f t="shared" si="46"/>
        <v>756</v>
      </c>
      <c r="CW27" s="141">
        <f t="shared" si="47"/>
        <v>2298</v>
      </c>
      <c r="CX27" s="141">
        <f t="shared" si="48"/>
        <v>0</v>
      </c>
      <c r="CY27" s="141">
        <f t="shared" si="49"/>
        <v>155</v>
      </c>
      <c r="CZ27" s="141">
        <f t="shared" si="50"/>
        <v>2143</v>
      </c>
      <c r="DA27" s="141">
        <f t="shared" si="51"/>
        <v>0</v>
      </c>
      <c r="DB27" s="141">
        <f t="shared" si="52"/>
        <v>19251</v>
      </c>
      <c r="DC27" s="141">
        <f t="shared" si="53"/>
        <v>17812</v>
      </c>
      <c r="DD27" s="141">
        <f t="shared" si="54"/>
        <v>0</v>
      </c>
      <c r="DE27" s="141">
        <f t="shared" si="55"/>
        <v>1439</v>
      </c>
      <c r="DF27" s="141">
        <f t="shared" si="56"/>
        <v>0</v>
      </c>
      <c r="DG27" s="141">
        <f t="shared" si="57"/>
        <v>39049</v>
      </c>
      <c r="DH27" s="141">
        <f t="shared" si="58"/>
        <v>0</v>
      </c>
      <c r="DI27" s="141">
        <f t="shared" si="59"/>
        <v>10042</v>
      </c>
      <c r="DJ27" s="141">
        <f t="shared" si="60"/>
        <v>40832</v>
      </c>
    </row>
    <row r="28" spans="1:114" ht="12" customHeight="1">
      <c r="A28" s="142" t="s">
        <v>83</v>
      </c>
      <c r="B28" s="140" t="s">
        <v>346</v>
      </c>
      <c r="C28" s="142" t="s">
        <v>371</v>
      </c>
      <c r="D28" s="141">
        <f t="shared" si="6"/>
        <v>42083</v>
      </c>
      <c r="E28" s="141">
        <f t="shared" si="7"/>
        <v>6495</v>
      </c>
      <c r="F28" s="141">
        <v>0</v>
      </c>
      <c r="G28" s="141">
        <v>0</v>
      </c>
      <c r="H28" s="141">
        <v>0</v>
      </c>
      <c r="I28" s="141">
        <v>3537</v>
      </c>
      <c r="J28" s="141"/>
      <c r="K28" s="141">
        <v>2958</v>
      </c>
      <c r="L28" s="141">
        <v>35588</v>
      </c>
      <c r="M28" s="141">
        <f t="shared" si="8"/>
        <v>11697</v>
      </c>
      <c r="N28" s="141">
        <f t="shared" si="9"/>
        <v>6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6</v>
      </c>
      <c r="U28" s="141">
        <v>11691</v>
      </c>
      <c r="V28" s="141">
        <f t="shared" si="10"/>
        <v>53780</v>
      </c>
      <c r="W28" s="141">
        <f t="shared" si="11"/>
        <v>6501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3537</v>
      </c>
      <c r="AB28" s="141">
        <f t="shared" si="16"/>
        <v>0</v>
      </c>
      <c r="AC28" s="141">
        <f t="shared" si="17"/>
        <v>2964</v>
      </c>
      <c r="AD28" s="141">
        <f t="shared" si="18"/>
        <v>47279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18051</v>
      </c>
      <c r="AN28" s="141">
        <f t="shared" si="22"/>
        <v>696</v>
      </c>
      <c r="AO28" s="141">
        <v>696</v>
      </c>
      <c r="AP28" s="141">
        <v>0</v>
      </c>
      <c r="AQ28" s="141">
        <v>0</v>
      </c>
      <c r="AR28" s="141">
        <v>0</v>
      </c>
      <c r="AS28" s="141">
        <f t="shared" si="23"/>
        <v>3286</v>
      </c>
      <c r="AT28" s="141">
        <v>0</v>
      </c>
      <c r="AU28" s="141">
        <v>0</v>
      </c>
      <c r="AV28" s="141">
        <v>3286</v>
      </c>
      <c r="AW28" s="141">
        <v>0</v>
      </c>
      <c r="AX28" s="141">
        <f t="shared" si="24"/>
        <v>14069</v>
      </c>
      <c r="AY28" s="141">
        <v>11915</v>
      </c>
      <c r="AZ28" s="141">
        <v>0</v>
      </c>
      <c r="BA28" s="141">
        <v>2000</v>
      </c>
      <c r="BB28" s="141">
        <v>154</v>
      </c>
      <c r="BC28" s="141">
        <v>24032</v>
      </c>
      <c r="BD28" s="141">
        <v>0</v>
      </c>
      <c r="BE28" s="141">
        <v>0</v>
      </c>
      <c r="BF28" s="141">
        <f t="shared" si="25"/>
        <v>18051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11697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18051</v>
      </c>
      <c r="CR28" s="141">
        <f t="shared" si="42"/>
        <v>696</v>
      </c>
      <c r="CS28" s="141">
        <f t="shared" si="43"/>
        <v>696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3286</v>
      </c>
      <c r="CX28" s="141">
        <f t="shared" si="48"/>
        <v>0</v>
      </c>
      <c r="CY28" s="141">
        <f t="shared" si="49"/>
        <v>0</v>
      </c>
      <c r="CZ28" s="141">
        <f t="shared" si="50"/>
        <v>3286</v>
      </c>
      <c r="DA28" s="141">
        <f t="shared" si="51"/>
        <v>0</v>
      </c>
      <c r="DB28" s="141">
        <f t="shared" si="52"/>
        <v>14069</v>
      </c>
      <c r="DC28" s="141">
        <f t="shared" si="53"/>
        <v>11915</v>
      </c>
      <c r="DD28" s="141">
        <f t="shared" si="54"/>
        <v>0</v>
      </c>
      <c r="DE28" s="141">
        <f t="shared" si="55"/>
        <v>2000</v>
      </c>
      <c r="DF28" s="141">
        <f t="shared" si="56"/>
        <v>154</v>
      </c>
      <c r="DG28" s="141">
        <f t="shared" si="57"/>
        <v>35729</v>
      </c>
      <c r="DH28" s="141">
        <f t="shared" si="58"/>
        <v>0</v>
      </c>
      <c r="DI28" s="141">
        <f t="shared" si="59"/>
        <v>0</v>
      </c>
      <c r="DJ28" s="141">
        <f t="shared" si="60"/>
        <v>18051</v>
      </c>
    </row>
    <row r="29" spans="1:114" ht="12" customHeight="1">
      <c r="A29" s="142" t="s">
        <v>83</v>
      </c>
      <c r="B29" s="140" t="s">
        <v>347</v>
      </c>
      <c r="C29" s="142" t="s">
        <v>372</v>
      </c>
      <c r="D29" s="141">
        <f t="shared" si="6"/>
        <v>194579</v>
      </c>
      <c r="E29" s="141">
        <f t="shared" si="7"/>
        <v>7992</v>
      </c>
      <c r="F29" s="141">
        <v>0</v>
      </c>
      <c r="G29" s="141">
        <v>0</v>
      </c>
      <c r="H29" s="141">
        <v>0</v>
      </c>
      <c r="I29" s="141">
        <v>7992</v>
      </c>
      <c r="J29" s="141"/>
      <c r="K29" s="141">
        <v>0</v>
      </c>
      <c r="L29" s="141">
        <v>186587</v>
      </c>
      <c r="M29" s="141">
        <f t="shared" si="8"/>
        <v>0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0</v>
      </c>
      <c r="V29" s="141">
        <f t="shared" si="10"/>
        <v>194579</v>
      </c>
      <c r="W29" s="141">
        <f t="shared" si="11"/>
        <v>7992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7992</v>
      </c>
      <c r="AB29" s="141">
        <f t="shared" si="16"/>
        <v>0</v>
      </c>
      <c r="AC29" s="141">
        <f t="shared" si="17"/>
        <v>0</v>
      </c>
      <c r="AD29" s="141">
        <f t="shared" si="18"/>
        <v>186587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178389</v>
      </c>
      <c r="AN29" s="141">
        <f t="shared" si="22"/>
        <v>8872</v>
      </c>
      <c r="AO29" s="141">
        <v>8872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169517</v>
      </c>
      <c r="AY29" s="141">
        <v>162130</v>
      </c>
      <c r="AZ29" s="141">
        <v>0</v>
      </c>
      <c r="BA29" s="141">
        <v>0</v>
      </c>
      <c r="BB29" s="141">
        <v>7387</v>
      </c>
      <c r="BC29" s="141">
        <v>16190</v>
      </c>
      <c r="BD29" s="141">
        <v>0</v>
      </c>
      <c r="BE29" s="141">
        <v>0</v>
      </c>
      <c r="BF29" s="141">
        <f t="shared" si="25"/>
        <v>178389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178389</v>
      </c>
      <c r="CR29" s="141">
        <f t="shared" si="42"/>
        <v>8872</v>
      </c>
      <c r="CS29" s="141">
        <f t="shared" si="43"/>
        <v>8872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169517</v>
      </c>
      <c r="DC29" s="141">
        <f t="shared" si="53"/>
        <v>162130</v>
      </c>
      <c r="DD29" s="141">
        <f t="shared" si="54"/>
        <v>0</v>
      </c>
      <c r="DE29" s="141">
        <f t="shared" si="55"/>
        <v>0</v>
      </c>
      <c r="DF29" s="141">
        <f t="shared" si="56"/>
        <v>7387</v>
      </c>
      <c r="DG29" s="141">
        <f t="shared" si="57"/>
        <v>16190</v>
      </c>
      <c r="DH29" s="141">
        <f t="shared" si="58"/>
        <v>0</v>
      </c>
      <c r="DI29" s="141">
        <f t="shared" si="59"/>
        <v>0</v>
      </c>
      <c r="DJ29" s="141">
        <f t="shared" si="60"/>
        <v>178389</v>
      </c>
    </row>
    <row r="30" spans="1:114" ht="12" customHeight="1">
      <c r="A30" s="142" t="s">
        <v>83</v>
      </c>
      <c r="B30" s="140" t="s">
        <v>348</v>
      </c>
      <c r="C30" s="142" t="s">
        <v>373</v>
      </c>
      <c r="D30" s="141">
        <f t="shared" si="6"/>
        <v>187789</v>
      </c>
      <c r="E30" s="141">
        <f t="shared" si="7"/>
        <v>31252</v>
      </c>
      <c r="F30" s="141">
        <v>0</v>
      </c>
      <c r="G30" s="141">
        <v>0</v>
      </c>
      <c r="H30" s="141">
        <v>0</v>
      </c>
      <c r="I30" s="141">
        <v>31252</v>
      </c>
      <c r="J30" s="141"/>
      <c r="K30" s="141">
        <v>0</v>
      </c>
      <c r="L30" s="141">
        <v>156537</v>
      </c>
      <c r="M30" s="141">
        <f t="shared" si="8"/>
        <v>46384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46384</v>
      </c>
      <c r="V30" s="141">
        <f t="shared" si="10"/>
        <v>234173</v>
      </c>
      <c r="W30" s="141">
        <f t="shared" si="11"/>
        <v>31252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31252</v>
      </c>
      <c r="AB30" s="141">
        <f t="shared" si="16"/>
        <v>0</v>
      </c>
      <c r="AC30" s="141">
        <f t="shared" si="17"/>
        <v>0</v>
      </c>
      <c r="AD30" s="141">
        <f t="shared" si="18"/>
        <v>202921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88</v>
      </c>
      <c r="AM30" s="141">
        <f t="shared" si="21"/>
        <v>57146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1322</v>
      </c>
      <c r="AT30" s="141">
        <v>0</v>
      </c>
      <c r="AU30" s="141">
        <v>0</v>
      </c>
      <c r="AV30" s="141">
        <v>1322</v>
      </c>
      <c r="AW30" s="141">
        <v>0</v>
      </c>
      <c r="AX30" s="141">
        <f t="shared" si="24"/>
        <v>55824</v>
      </c>
      <c r="AY30" s="141">
        <v>55824</v>
      </c>
      <c r="AZ30" s="141">
        <v>0</v>
      </c>
      <c r="BA30" s="141">
        <v>0</v>
      </c>
      <c r="BB30" s="141">
        <v>0</v>
      </c>
      <c r="BC30" s="141">
        <v>108466</v>
      </c>
      <c r="BD30" s="141">
        <v>0</v>
      </c>
      <c r="BE30" s="141">
        <v>22089</v>
      </c>
      <c r="BF30" s="141">
        <f t="shared" si="25"/>
        <v>79235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46384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88</v>
      </c>
      <c r="CQ30" s="141">
        <f t="shared" si="41"/>
        <v>57146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1322</v>
      </c>
      <c r="CX30" s="141">
        <f t="shared" si="48"/>
        <v>0</v>
      </c>
      <c r="CY30" s="141">
        <f t="shared" si="49"/>
        <v>0</v>
      </c>
      <c r="CZ30" s="141">
        <f t="shared" si="50"/>
        <v>1322</v>
      </c>
      <c r="DA30" s="141">
        <f t="shared" si="51"/>
        <v>0</v>
      </c>
      <c r="DB30" s="141">
        <f t="shared" si="52"/>
        <v>55824</v>
      </c>
      <c r="DC30" s="141">
        <f t="shared" si="53"/>
        <v>55824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154850</v>
      </c>
      <c r="DH30" s="141">
        <f t="shared" si="58"/>
        <v>0</v>
      </c>
      <c r="DI30" s="141">
        <f t="shared" si="59"/>
        <v>22089</v>
      </c>
      <c r="DJ30" s="141">
        <f t="shared" si="60"/>
        <v>79235</v>
      </c>
    </row>
    <row r="31" spans="1:114" ht="12" customHeight="1">
      <c r="A31" s="142" t="s">
        <v>83</v>
      </c>
      <c r="B31" s="140" t="s">
        <v>349</v>
      </c>
      <c r="C31" s="142" t="s">
        <v>374</v>
      </c>
      <c r="D31" s="141">
        <f t="shared" si="6"/>
        <v>124514</v>
      </c>
      <c r="E31" s="141">
        <f t="shared" si="7"/>
        <v>18962</v>
      </c>
      <c r="F31" s="141">
        <v>0</v>
      </c>
      <c r="G31" s="141">
        <v>0</v>
      </c>
      <c r="H31" s="141">
        <v>0</v>
      </c>
      <c r="I31" s="141">
        <v>18930</v>
      </c>
      <c r="J31" s="141"/>
      <c r="K31" s="141">
        <v>32</v>
      </c>
      <c r="L31" s="141">
        <v>105552</v>
      </c>
      <c r="M31" s="141">
        <f t="shared" si="8"/>
        <v>50997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50997</v>
      </c>
      <c r="V31" s="141">
        <f t="shared" si="10"/>
        <v>175511</v>
      </c>
      <c r="W31" s="141">
        <f t="shared" si="11"/>
        <v>18962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18930</v>
      </c>
      <c r="AB31" s="141">
        <f t="shared" si="16"/>
        <v>0</v>
      </c>
      <c r="AC31" s="141">
        <f t="shared" si="17"/>
        <v>32</v>
      </c>
      <c r="AD31" s="141">
        <f t="shared" si="18"/>
        <v>156549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8880</v>
      </c>
      <c r="AM31" s="141">
        <f t="shared" si="21"/>
        <v>41987</v>
      </c>
      <c r="AN31" s="141">
        <f t="shared" si="22"/>
        <v>785</v>
      </c>
      <c r="AO31" s="141">
        <v>785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41202</v>
      </c>
      <c r="AY31" s="141">
        <v>41202</v>
      </c>
      <c r="AZ31" s="141">
        <v>0</v>
      </c>
      <c r="BA31" s="141">
        <v>0</v>
      </c>
      <c r="BB31" s="141">
        <v>0</v>
      </c>
      <c r="BC31" s="141">
        <v>73647</v>
      </c>
      <c r="BD31" s="141">
        <v>0</v>
      </c>
      <c r="BE31" s="141">
        <v>0</v>
      </c>
      <c r="BF31" s="141">
        <f t="shared" si="25"/>
        <v>41987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50997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8880</v>
      </c>
      <c r="CQ31" s="141">
        <f t="shared" si="41"/>
        <v>41987</v>
      </c>
      <c r="CR31" s="141">
        <f t="shared" si="42"/>
        <v>785</v>
      </c>
      <c r="CS31" s="141">
        <f t="shared" si="43"/>
        <v>785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41202</v>
      </c>
      <c r="DC31" s="141">
        <f t="shared" si="53"/>
        <v>41202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124644</v>
      </c>
      <c r="DH31" s="141">
        <f t="shared" si="58"/>
        <v>0</v>
      </c>
      <c r="DI31" s="141">
        <f t="shared" si="59"/>
        <v>0</v>
      </c>
      <c r="DJ31" s="141">
        <f t="shared" si="60"/>
        <v>41987</v>
      </c>
    </row>
    <row r="32" spans="1:114" ht="12" customHeight="1">
      <c r="A32" s="142" t="s">
        <v>83</v>
      </c>
      <c r="B32" s="140" t="s">
        <v>350</v>
      </c>
      <c r="C32" s="142" t="s">
        <v>375</v>
      </c>
      <c r="D32" s="141">
        <f t="shared" si="6"/>
        <v>29219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29219</v>
      </c>
      <c r="M32" s="141">
        <f t="shared" si="8"/>
        <v>10860</v>
      </c>
      <c r="N32" s="141">
        <f t="shared" si="9"/>
        <v>22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22</v>
      </c>
      <c r="U32" s="141">
        <v>10838</v>
      </c>
      <c r="V32" s="141">
        <f t="shared" si="10"/>
        <v>40079</v>
      </c>
      <c r="W32" s="141">
        <f t="shared" si="11"/>
        <v>22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22</v>
      </c>
      <c r="AD32" s="141">
        <f t="shared" si="18"/>
        <v>40057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1468</v>
      </c>
      <c r="AM32" s="141">
        <f t="shared" si="21"/>
        <v>15915</v>
      </c>
      <c r="AN32" s="141">
        <f t="shared" si="22"/>
        <v>3793</v>
      </c>
      <c r="AO32" s="141">
        <v>3793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12122</v>
      </c>
      <c r="AY32" s="141">
        <v>10253</v>
      </c>
      <c r="AZ32" s="141">
        <v>0</v>
      </c>
      <c r="BA32" s="141">
        <v>1869</v>
      </c>
      <c r="BB32" s="141">
        <v>0</v>
      </c>
      <c r="BC32" s="141">
        <v>11836</v>
      </c>
      <c r="BD32" s="141">
        <v>0</v>
      </c>
      <c r="BE32" s="141">
        <v>0</v>
      </c>
      <c r="BF32" s="141">
        <f t="shared" si="25"/>
        <v>15915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10860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1468</v>
      </c>
      <c r="CQ32" s="141">
        <f t="shared" si="41"/>
        <v>15915</v>
      </c>
      <c r="CR32" s="141">
        <f t="shared" si="42"/>
        <v>3793</v>
      </c>
      <c r="CS32" s="141">
        <f t="shared" si="43"/>
        <v>3793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12122</v>
      </c>
      <c r="DC32" s="141">
        <f t="shared" si="53"/>
        <v>10253</v>
      </c>
      <c r="DD32" s="141">
        <f t="shared" si="54"/>
        <v>0</v>
      </c>
      <c r="DE32" s="141">
        <f t="shared" si="55"/>
        <v>1869</v>
      </c>
      <c r="DF32" s="141">
        <f t="shared" si="56"/>
        <v>0</v>
      </c>
      <c r="DG32" s="141">
        <f t="shared" si="57"/>
        <v>22696</v>
      </c>
      <c r="DH32" s="141">
        <f t="shared" si="58"/>
        <v>0</v>
      </c>
      <c r="DI32" s="141">
        <f t="shared" si="59"/>
        <v>0</v>
      </c>
      <c r="DJ32" s="141">
        <f t="shared" si="60"/>
        <v>15915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411</v>
      </c>
      <c r="B7" s="140" t="s">
        <v>409</v>
      </c>
      <c r="C7" s="139" t="s">
        <v>410</v>
      </c>
      <c r="D7" s="141">
        <f aca="true" t="shared" si="0" ref="D7:AI7">SUM(D8:D17)</f>
        <v>823679</v>
      </c>
      <c r="E7" s="141">
        <f t="shared" si="0"/>
        <v>799018</v>
      </c>
      <c r="F7" s="141">
        <f t="shared" si="0"/>
        <v>156147</v>
      </c>
      <c r="G7" s="141">
        <f t="shared" si="0"/>
        <v>0</v>
      </c>
      <c r="H7" s="141">
        <f t="shared" si="0"/>
        <v>115707</v>
      </c>
      <c r="I7" s="141">
        <f t="shared" si="0"/>
        <v>308795</v>
      </c>
      <c r="J7" s="141">
        <f t="shared" si="0"/>
        <v>2074470</v>
      </c>
      <c r="K7" s="141">
        <f t="shared" si="0"/>
        <v>218369</v>
      </c>
      <c r="L7" s="141">
        <f t="shared" si="0"/>
        <v>24661</v>
      </c>
      <c r="M7" s="141">
        <f t="shared" si="0"/>
        <v>144999</v>
      </c>
      <c r="N7" s="141">
        <f t="shared" si="0"/>
        <v>133482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133009</v>
      </c>
      <c r="S7" s="141">
        <f t="shared" si="0"/>
        <v>1655400</v>
      </c>
      <c r="T7" s="141">
        <f t="shared" si="0"/>
        <v>473</v>
      </c>
      <c r="U7" s="141">
        <f t="shared" si="0"/>
        <v>11517</v>
      </c>
      <c r="V7" s="141">
        <f t="shared" si="0"/>
        <v>968678</v>
      </c>
      <c r="W7" s="141">
        <f t="shared" si="0"/>
        <v>932500</v>
      </c>
      <c r="X7" s="141">
        <f t="shared" si="0"/>
        <v>156147</v>
      </c>
      <c r="Y7" s="141">
        <f t="shared" si="0"/>
        <v>0</v>
      </c>
      <c r="Z7" s="141">
        <f t="shared" si="0"/>
        <v>115707</v>
      </c>
      <c r="AA7" s="141">
        <f t="shared" si="0"/>
        <v>441804</v>
      </c>
      <c r="AB7" s="141">
        <f t="shared" si="0"/>
        <v>3729870</v>
      </c>
      <c r="AC7" s="141">
        <f t="shared" si="0"/>
        <v>218842</v>
      </c>
      <c r="AD7" s="141">
        <f t="shared" si="0"/>
        <v>36178</v>
      </c>
      <c r="AE7" s="141">
        <f t="shared" si="0"/>
        <v>347035</v>
      </c>
      <c r="AF7" s="141">
        <f t="shared" si="0"/>
        <v>347035</v>
      </c>
      <c r="AG7" s="141">
        <f t="shared" si="0"/>
        <v>0</v>
      </c>
      <c r="AH7" s="141">
        <f t="shared" si="0"/>
        <v>12606</v>
      </c>
      <c r="AI7" s="141">
        <f t="shared" si="0"/>
        <v>334429</v>
      </c>
      <c r="AJ7" s="141">
        <f aca="true" t="shared" si="1" ref="AJ7:BO7">SUM(AJ8:AJ17)</f>
        <v>0</v>
      </c>
      <c r="AK7" s="141">
        <f t="shared" si="1"/>
        <v>0</v>
      </c>
      <c r="AL7" s="141">
        <f t="shared" si="1"/>
        <v>0</v>
      </c>
      <c r="AM7" s="141">
        <f t="shared" si="1"/>
        <v>2538088</v>
      </c>
      <c r="AN7" s="141">
        <f t="shared" si="1"/>
        <v>429869</v>
      </c>
      <c r="AO7" s="141">
        <f t="shared" si="1"/>
        <v>217997</v>
      </c>
      <c r="AP7" s="141">
        <f t="shared" si="1"/>
        <v>49314</v>
      </c>
      <c r="AQ7" s="141">
        <f t="shared" si="1"/>
        <v>153282</v>
      </c>
      <c r="AR7" s="141">
        <f t="shared" si="1"/>
        <v>9276</v>
      </c>
      <c r="AS7" s="141">
        <f t="shared" si="1"/>
        <v>1394238</v>
      </c>
      <c r="AT7" s="141">
        <f t="shared" si="1"/>
        <v>0</v>
      </c>
      <c r="AU7" s="141">
        <f t="shared" si="1"/>
        <v>1307610</v>
      </c>
      <c r="AV7" s="141">
        <f t="shared" si="1"/>
        <v>86628</v>
      </c>
      <c r="AW7" s="141">
        <f t="shared" si="1"/>
        <v>0</v>
      </c>
      <c r="AX7" s="141">
        <f t="shared" si="1"/>
        <v>713981</v>
      </c>
      <c r="AY7" s="141">
        <f t="shared" si="1"/>
        <v>114997</v>
      </c>
      <c r="AZ7" s="141">
        <f t="shared" si="1"/>
        <v>542928</v>
      </c>
      <c r="BA7" s="141">
        <f t="shared" si="1"/>
        <v>36819</v>
      </c>
      <c r="BB7" s="141">
        <f t="shared" si="1"/>
        <v>19237</v>
      </c>
      <c r="BC7" s="141">
        <f t="shared" si="1"/>
        <v>0</v>
      </c>
      <c r="BD7" s="141">
        <f t="shared" si="1"/>
        <v>0</v>
      </c>
      <c r="BE7" s="141">
        <f t="shared" si="1"/>
        <v>13026</v>
      </c>
      <c r="BF7" s="141">
        <f t="shared" si="1"/>
        <v>2898149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1790545</v>
      </c>
      <c r="BP7" s="141">
        <f aca="true" t="shared" si="2" ref="BP7:CU7">SUM(BP8:BP17)</f>
        <v>415787</v>
      </c>
      <c r="BQ7" s="141">
        <f t="shared" si="2"/>
        <v>321252</v>
      </c>
      <c r="BR7" s="141">
        <f t="shared" si="2"/>
        <v>0</v>
      </c>
      <c r="BS7" s="141">
        <f t="shared" si="2"/>
        <v>94535</v>
      </c>
      <c r="BT7" s="141">
        <f t="shared" si="2"/>
        <v>0</v>
      </c>
      <c r="BU7" s="141">
        <f t="shared" si="2"/>
        <v>956321</v>
      </c>
      <c r="BV7" s="141">
        <f t="shared" si="2"/>
        <v>0</v>
      </c>
      <c r="BW7" s="141">
        <f t="shared" si="2"/>
        <v>950908</v>
      </c>
      <c r="BX7" s="141">
        <f t="shared" si="2"/>
        <v>5413</v>
      </c>
      <c r="BY7" s="141">
        <f t="shared" si="2"/>
        <v>0</v>
      </c>
      <c r="BZ7" s="141">
        <f t="shared" si="2"/>
        <v>418437</v>
      </c>
      <c r="CA7" s="141">
        <f t="shared" si="2"/>
        <v>2099</v>
      </c>
      <c r="CB7" s="141">
        <f t="shared" si="2"/>
        <v>399787</v>
      </c>
      <c r="CC7" s="141">
        <f t="shared" si="2"/>
        <v>2851</v>
      </c>
      <c r="CD7" s="141">
        <f t="shared" si="2"/>
        <v>13700</v>
      </c>
      <c r="CE7" s="141">
        <f t="shared" si="2"/>
        <v>0</v>
      </c>
      <c r="CF7" s="141">
        <f t="shared" si="2"/>
        <v>0</v>
      </c>
      <c r="CG7" s="141">
        <f t="shared" si="2"/>
        <v>9854</v>
      </c>
      <c r="CH7" s="141">
        <f t="shared" si="2"/>
        <v>1800399</v>
      </c>
      <c r="CI7" s="141">
        <f t="shared" si="2"/>
        <v>347035</v>
      </c>
      <c r="CJ7" s="141">
        <f t="shared" si="2"/>
        <v>347035</v>
      </c>
      <c r="CK7" s="141">
        <f t="shared" si="2"/>
        <v>0</v>
      </c>
      <c r="CL7" s="141">
        <f t="shared" si="2"/>
        <v>12606</v>
      </c>
      <c r="CM7" s="141">
        <f t="shared" si="2"/>
        <v>334429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4328633</v>
      </c>
      <c r="CR7" s="141">
        <f t="shared" si="2"/>
        <v>845656</v>
      </c>
      <c r="CS7" s="141">
        <f t="shared" si="2"/>
        <v>539249</v>
      </c>
      <c r="CT7" s="141">
        <f t="shared" si="2"/>
        <v>49314</v>
      </c>
      <c r="CU7" s="141">
        <f t="shared" si="2"/>
        <v>247817</v>
      </c>
      <c r="CV7" s="141">
        <f aca="true" t="shared" si="3" ref="CV7:DJ7">SUM(CV8:CV17)</f>
        <v>9276</v>
      </c>
      <c r="CW7" s="141">
        <f t="shared" si="3"/>
        <v>2350559</v>
      </c>
      <c r="CX7" s="141">
        <f t="shared" si="3"/>
        <v>0</v>
      </c>
      <c r="CY7" s="141">
        <f t="shared" si="3"/>
        <v>2258518</v>
      </c>
      <c r="CZ7" s="141">
        <f t="shared" si="3"/>
        <v>92041</v>
      </c>
      <c r="DA7" s="141">
        <f t="shared" si="3"/>
        <v>0</v>
      </c>
      <c r="DB7" s="141">
        <f t="shared" si="3"/>
        <v>1132418</v>
      </c>
      <c r="DC7" s="141">
        <f t="shared" si="3"/>
        <v>117096</v>
      </c>
      <c r="DD7" s="141">
        <f t="shared" si="3"/>
        <v>942715</v>
      </c>
      <c r="DE7" s="141">
        <f t="shared" si="3"/>
        <v>39670</v>
      </c>
      <c r="DF7" s="141">
        <f t="shared" si="3"/>
        <v>32937</v>
      </c>
      <c r="DG7" s="141">
        <f t="shared" si="3"/>
        <v>0</v>
      </c>
      <c r="DH7" s="141">
        <f t="shared" si="3"/>
        <v>0</v>
      </c>
      <c r="DI7" s="141">
        <f t="shared" si="3"/>
        <v>22880</v>
      </c>
      <c r="DJ7" s="141">
        <f t="shared" si="3"/>
        <v>4698548</v>
      </c>
    </row>
    <row r="8" spans="1:114" ht="12" customHeight="1">
      <c r="A8" s="142" t="s">
        <v>83</v>
      </c>
      <c r="B8" s="140" t="s">
        <v>377</v>
      </c>
      <c r="C8" s="142" t="s">
        <v>387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7728</v>
      </c>
      <c r="N8" s="141">
        <f>SUM(O8:R8)+T8</f>
        <v>7728</v>
      </c>
      <c r="O8" s="141">
        <v>0</v>
      </c>
      <c r="P8" s="141">
        <v>0</v>
      </c>
      <c r="Q8" s="141">
        <v>0</v>
      </c>
      <c r="R8" s="141">
        <v>7728</v>
      </c>
      <c r="S8" s="141">
        <v>194457</v>
      </c>
      <c r="T8" s="141">
        <v>0</v>
      </c>
      <c r="U8" s="141">
        <v>0</v>
      </c>
      <c r="V8" s="141">
        <f aca="true" t="shared" si="4" ref="V8:AD8">+SUM(D8,M8)</f>
        <v>7728</v>
      </c>
      <c r="W8" s="141">
        <f t="shared" si="4"/>
        <v>7728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7728</v>
      </c>
      <c r="AB8" s="141">
        <f t="shared" si="4"/>
        <v>194457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202185</v>
      </c>
      <c r="BP8" s="141">
        <f>SUM(BQ8:BT8)</f>
        <v>36875</v>
      </c>
      <c r="BQ8" s="141">
        <v>36875</v>
      </c>
      <c r="BR8" s="141">
        <v>0</v>
      </c>
      <c r="BS8" s="141">
        <v>0</v>
      </c>
      <c r="BT8" s="141">
        <v>0</v>
      </c>
      <c r="BU8" s="141">
        <f>SUM(BV8:BX8)</f>
        <v>163810</v>
      </c>
      <c r="BV8" s="141">
        <v>0</v>
      </c>
      <c r="BW8" s="141">
        <v>163270</v>
      </c>
      <c r="BX8" s="141">
        <v>540</v>
      </c>
      <c r="BY8" s="141">
        <v>0</v>
      </c>
      <c r="BZ8" s="141">
        <f>SUM(CA8:CD8)</f>
        <v>1500</v>
      </c>
      <c r="CA8" s="141">
        <v>1500</v>
      </c>
      <c r="CB8" s="141">
        <v>0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202185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202185</v>
      </c>
      <c r="CR8" s="141">
        <f t="shared" si="5"/>
        <v>36875</v>
      </c>
      <c r="CS8" s="141">
        <f t="shared" si="5"/>
        <v>36875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163810</v>
      </c>
      <c r="CX8" s="141">
        <f t="shared" si="5"/>
        <v>0</v>
      </c>
      <c r="CY8" s="141">
        <f t="shared" si="5"/>
        <v>163270</v>
      </c>
      <c r="CZ8" s="141">
        <f t="shared" si="5"/>
        <v>540</v>
      </c>
      <c r="DA8" s="141">
        <f t="shared" si="5"/>
        <v>0</v>
      </c>
      <c r="DB8" s="141">
        <f t="shared" si="5"/>
        <v>1500</v>
      </c>
      <c r="DC8" s="141">
        <f t="shared" si="5"/>
        <v>1500</v>
      </c>
      <c r="DD8" s="141">
        <f t="shared" si="5"/>
        <v>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202185</v>
      </c>
    </row>
    <row r="9" spans="1:114" ht="12" customHeight="1">
      <c r="A9" s="142" t="s">
        <v>83</v>
      </c>
      <c r="B9" s="140" t="s">
        <v>378</v>
      </c>
      <c r="C9" s="142" t="s">
        <v>388</v>
      </c>
      <c r="D9" s="141">
        <f aca="true" t="shared" si="6" ref="D9:D17">SUM(E9,+L9)</f>
        <v>878</v>
      </c>
      <c r="E9" s="141">
        <f aca="true" t="shared" si="7" ref="E9:E17">SUM(F9:I9)+K9</f>
        <v>878</v>
      </c>
      <c r="F9" s="141">
        <v>0</v>
      </c>
      <c r="G9" s="141">
        <v>0</v>
      </c>
      <c r="H9" s="141">
        <v>0</v>
      </c>
      <c r="I9" s="141">
        <v>878</v>
      </c>
      <c r="J9" s="141">
        <v>123635</v>
      </c>
      <c r="K9" s="141">
        <v>0</v>
      </c>
      <c r="L9" s="141">
        <v>0</v>
      </c>
      <c r="M9" s="141">
        <f aca="true" t="shared" si="8" ref="M9:M17">SUM(N9,+U9)</f>
        <v>0</v>
      </c>
      <c r="N9" s="141">
        <f aca="true" t="shared" si="9" ref="N9:N17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17">+SUM(D9,M9)</f>
        <v>878</v>
      </c>
      <c r="W9" s="141">
        <f aca="true" t="shared" si="11" ref="W9:W17">+SUM(E9,N9)</f>
        <v>878</v>
      </c>
      <c r="X9" s="141">
        <f aca="true" t="shared" si="12" ref="X9:X17">+SUM(F9,O9)</f>
        <v>0</v>
      </c>
      <c r="Y9" s="141">
        <f aca="true" t="shared" si="13" ref="Y9:Y17">+SUM(G9,P9)</f>
        <v>0</v>
      </c>
      <c r="Z9" s="141">
        <f aca="true" t="shared" si="14" ref="Z9:Z17">+SUM(H9,Q9)</f>
        <v>0</v>
      </c>
      <c r="AA9" s="141">
        <f aca="true" t="shared" si="15" ref="AA9:AA17">+SUM(I9,R9)</f>
        <v>878</v>
      </c>
      <c r="AB9" s="141">
        <f aca="true" t="shared" si="16" ref="AB9:AB17">+SUM(J9,S9)</f>
        <v>123635</v>
      </c>
      <c r="AC9" s="141">
        <f aca="true" t="shared" si="17" ref="AC9:AC17">+SUM(K9,T9)</f>
        <v>0</v>
      </c>
      <c r="AD9" s="141">
        <f aca="true" t="shared" si="18" ref="AD9:AD17">+SUM(L9,U9)</f>
        <v>0</v>
      </c>
      <c r="AE9" s="141">
        <f aca="true" t="shared" si="19" ref="AE9:AE17">SUM(AF9,+AK9)</f>
        <v>0</v>
      </c>
      <c r="AF9" s="141">
        <f aca="true" t="shared" si="20" ref="AF9:AF17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7">SUM(AN9,AS9,AW9,AX9,BD9)</f>
        <v>124513</v>
      </c>
      <c r="AN9" s="141">
        <f aca="true" t="shared" si="22" ref="AN9:AN17">SUM(AO9:AR9)</f>
        <v>49314</v>
      </c>
      <c r="AO9" s="141">
        <v>0</v>
      </c>
      <c r="AP9" s="141">
        <v>49314</v>
      </c>
      <c r="AQ9" s="141">
        <v>0</v>
      </c>
      <c r="AR9" s="141">
        <v>0</v>
      </c>
      <c r="AS9" s="141">
        <f aca="true" t="shared" si="23" ref="AS9:AS17">SUM(AT9:AV9)</f>
        <v>68559</v>
      </c>
      <c r="AT9" s="141">
        <v>0</v>
      </c>
      <c r="AU9" s="141">
        <v>0</v>
      </c>
      <c r="AV9" s="141">
        <v>68559</v>
      </c>
      <c r="AW9" s="141">
        <v>0</v>
      </c>
      <c r="AX9" s="141">
        <f aca="true" t="shared" si="24" ref="AX9:AX17">SUM(AY9:BB9)</f>
        <v>6640</v>
      </c>
      <c r="AY9" s="141">
        <v>0</v>
      </c>
      <c r="AZ9" s="141">
        <v>0</v>
      </c>
      <c r="BA9" s="141">
        <v>6640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7">SUM(AE9,+AM9,+BE9)</f>
        <v>124513</v>
      </c>
      <c r="BG9" s="141">
        <f aca="true" t="shared" si="26" ref="BG9:BG17">SUM(BH9,+BM9)</f>
        <v>0</v>
      </c>
      <c r="BH9" s="141">
        <f aca="true" t="shared" si="27" ref="BH9:BH1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7">SUM(BP9,BU9,BY9,BZ9,CF9)</f>
        <v>0</v>
      </c>
      <c r="BP9" s="141">
        <f aca="true" t="shared" si="29" ref="BP9:BP17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17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17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7">SUM(BG9,+BO9,+CG9)</f>
        <v>0</v>
      </c>
      <c r="CI9" s="141">
        <f aca="true" t="shared" si="33" ref="CI9:CI17">SUM(AE9,+BG9)</f>
        <v>0</v>
      </c>
      <c r="CJ9" s="141">
        <f aca="true" t="shared" si="34" ref="CJ9:CJ17">SUM(AF9,+BH9)</f>
        <v>0</v>
      </c>
      <c r="CK9" s="141">
        <f aca="true" t="shared" si="35" ref="CK9:CK17">SUM(AG9,+BI9)</f>
        <v>0</v>
      </c>
      <c r="CL9" s="141">
        <f aca="true" t="shared" si="36" ref="CL9:CL17">SUM(AH9,+BJ9)</f>
        <v>0</v>
      </c>
      <c r="CM9" s="141">
        <f aca="true" t="shared" si="37" ref="CM9:CM17">SUM(AI9,+BK9)</f>
        <v>0</v>
      </c>
      <c r="CN9" s="141">
        <f aca="true" t="shared" si="38" ref="CN9:CN17">SUM(AJ9,+BL9)</f>
        <v>0</v>
      </c>
      <c r="CO9" s="141">
        <f aca="true" t="shared" si="39" ref="CO9:CO17">SUM(AK9,+BM9)</f>
        <v>0</v>
      </c>
      <c r="CP9" s="141">
        <f aca="true" t="shared" si="40" ref="CP9:CP17">SUM(AL9,+BN9)</f>
        <v>0</v>
      </c>
      <c r="CQ9" s="141">
        <f aca="true" t="shared" si="41" ref="CQ9:CQ17">SUM(AM9,+BO9)</f>
        <v>124513</v>
      </c>
      <c r="CR9" s="141">
        <f aca="true" t="shared" si="42" ref="CR9:CR17">SUM(AN9,+BP9)</f>
        <v>49314</v>
      </c>
      <c r="CS9" s="141">
        <f aca="true" t="shared" si="43" ref="CS9:CS17">SUM(AO9,+BQ9)</f>
        <v>0</v>
      </c>
      <c r="CT9" s="141">
        <f aca="true" t="shared" si="44" ref="CT9:CT17">SUM(AP9,+BR9)</f>
        <v>49314</v>
      </c>
      <c r="CU9" s="141">
        <f aca="true" t="shared" si="45" ref="CU9:CU17">SUM(AQ9,+BS9)</f>
        <v>0</v>
      </c>
      <c r="CV9" s="141">
        <f aca="true" t="shared" si="46" ref="CV9:CV17">SUM(AR9,+BT9)</f>
        <v>0</v>
      </c>
      <c r="CW9" s="141">
        <f aca="true" t="shared" si="47" ref="CW9:CW17">SUM(AS9,+BU9)</f>
        <v>68559</v>
      </c>
      <c r="CX9" s="141">
        <f aca="true" t="shared" si="48" ref="CX9:CX17">SUM(AT9,+BV9)</f>
        <v>0</v>
      </c>
      <c r="CY9" s="141">
        <f aca="true" t="shared" si="49" ref="CY9:CY17">SUM(AU9,+BW9)</f>
        <v>0</v>
      </c>
      <c r="CZ9" s="141">
        <f aca="true" t="shared" si="50" ref="CZ9:CZ17">SUM(AV9,+BX9)</f>
        <v>68559</v>
      </c>
      <c r="DA9" s="141">
        <f aca="true" t="shared" si="51" ref="DA9:DA17">SUM(AW9,+BY9)</f>
        <v>0</v>
      </c>
      <c r="DB9" s="141">
        <f aca="true" t="shared" si="52" ref="DB9:DB17">SUM(AX9,+BZ9)</f>
        <v>6640</v>
      </c>
      <c r="DC9" s="141">
        <f aca="true" t="shared" si="53" ref="DC9:DC17">SUM(AY9,+CA9)</f>
        <v>0</v>
      </c>
      <c r="DD9" s="141">
        <f aca="true" t="shared" si="54" ref="DD9:DD17">SUM(AZ9,+CB9)</f>
        <v>0</v>
      </c>
      <c r="DE9" s="141">
        <f aca="true" t="shared" si="55" ref="DE9:DE17">SUM(BA9,+CC9)</f>
        <v>6640</v>
      </c>
      <c r="DF9" s="141">
        <f aca="true" t="shared" si="56" ref="DF9:DF17">SUM(BB9,+CD9)</f>
        <v>0</v>
      </c>
      <c r="DG9" s="141">
        <f aca="true" t="shared" si="57" ref="DG9:DG17">SUM(BC9,+CE9)</f>
        <v>0</v>
      </c>
      <c r="DH9" s="141">
        <f aca="true" t="shared" si="58" ref="DH9:DH17">SUM(BD9,+CF9)</f>
        <v>0</v>
      </c>
      <c r="DI9" s="141">
        <f aca="true" t="shared" si="59" ref="DI9:DI17">SUM(BE9,+CG9)</f>
        <v>0</v>
      </c>
      <c r="DJ9" s="141">
        <f aca="true" t="shared" si="60" ref="DJ9:DJ17">SUM(BF9,+CH9)</f>
        <v>124513</v>
      </c>
    </row>
    <row r="10" spans="1:114" ht="12" customHeight="1">
      <c r="A10" s="142" t="s">
        <v>83</v>
      </c>
      <c r="B10" s="140" t="s">
        <v>379</v>
      </c>
      <c r="C10" s="142" t="s">
        <v>389</v>
      </c>
      <c r="D10" s="141">
        <f t="shared" si="6"/>
        <v>472157</v>
      </c>
      <c r="E10" s="141">
        <f t="shared" si="7"/>
        <v>471456</v>
      </c>
      <c r="F10" s="141">
        <v>153971</v>
      </c>
      <c r="G10" s="141">
        <v>0</v>
      </c>
      <c r="H10" s="141">
        <v>110407</v>
      </c>
      <c r="I10" s="141">
        <v>66854</v>
      </c>
      <c r="J10" s="141">
        <v>373074</v>
      </c>
      <c r="K10" s="141">
        <v>140224</v>
      </c>
      <c r="L10" s="141">
        <v>701</v>
      </c>
      <c r="M10" s="141">
        <f t="shared" si="8"/>
        <v>13584</v>
      </c>
      <c r="N10" s="141">
        <f t="shared" si="9"/>
        <v>13557</v>
      </c>
      <c r="O10" s="141">
        <v>0</v>
      </c>
      <c r="P10" s="141">
        <v>0</v>
      </c>
      <c r="Q10" s="141">
        <v>0</v>
      </c>
      <c r="R10" s="141">
        <v>13142</v>
      </c>
      <c r="S10" s="141">
        <v>236095</v>
      </c>
      <c r="T10" s="141">
        <v>415</v>
      </c>
      <c r="U10" s="141">
        <v>27</v>
      </c>
      <c r="V10" s="141">
        <f t="shared" si="10"/>
        <v>485741</v>
      </c>
      <c r="W10" s="141">
        <f t="shared" si="11"/>
        <v>485013</v>
      </c>
      <c r="X10" s="141">
        <f t="shared" si="12"/>
        <v>153971</v>
      </c>
      <c r="Y10" s="141">
        <f t="shared" si="13"/>
        <v>0</v>
      </c>
      <c r="Z10" s="141">
        <f t="shared" si="14"/>
        <v>110407</v>
      </c>
      <c r="AA10" s="141">
        <f t="shared" si="15"/>
        <v>79996</v>
      </c>
      <c r="AB10" s="141">
        <f t="shared" si="16"/>
        <v>609169</v>
      </c>
      <c r="AC10" s="141">
        <f t="shared" si="17"/>
        <v>140639</v>
      </c>
      <c r="AD10" s="141">
        <f t="shared" si="18"/>
        <v>728</v>
      </c>
      <c r="AE10" s="141">
        <f t="shared" si="19"/>
        <v>334415</v>
      </c>
      <c r="AF10" s="141">
        <f t="shared" si="20"/>
        <v>334415</v>
      </c>
      <c r="AG10" s="141">
        <v>0</v>
      </c>
      <c r="AH10" s="141">
        <v>7183</v>
      </c>
      <c r="AI10" s="141">
        <v>327232</v>
      </c>
      <c r="AJ10" s="141">
        <v>0</v>
      </c>
      <c r="AK10" s="141">
        <v>0</v>
      </c>
      <c r="AL10" s="141"/>
      <c r="AM10" s="141">
        <f t="shared" si="21"/>
        <v>510816</v>
      </c>
      <c r="AN10" s="141">
        <f t="shared" si="22"/>
        <v>131963</v>
      </c>
      <c r="AO10" s="141">
        <v>23109</v>
      </c>
      <c r="AP10" s="141">
        <v>0</v>
      </c>
      <c r="AQ10" s="141">
        <v>99578</v>
      </c>
      <c r="AR10" s="141">
        <v>9276</v>
      </c>
      <c r="AS10" s="141">
        <f t="shared" si="23"/>
        <v>285479</v>
      </c>
      <c r="AT10" s="141">
        <v>0</v>
      </c>
      <c r="AU10" s="141">
        <v>277192</v>
      </c>
      <c r="AV10" s="141">
        <v>8287</v>
      </c>
      <c r="AW10" s="141">
        <v>0</v>
      </c>
      <c r="AX10" s="141">
        <f t="shared" si="24"/>
        <v>93374</v>
      </c>
      <c r="AY10" s="141">
        <v>0</v>
      </c>
      <c r="AZ10" s="141">
        <v>74137</v>
      </c>
      <c r="BA10" s="141">
        <v>0</v>
      </c>
      <c r="BB10" s="141">
        <v>19237</v>
      </c>
      <c r="BC10" s="141"/>
      <c r="BD10" s="141">
        <v>0</v>
      </c>
      <c r="BE10" s="141">
        <v>0</v>
      </c>
      <c r="BF10" s="141">
        <f t="shared" si="25"/>
        <v>845231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249679</v>
      </c>
      <c r="BP10" s="141">
        <f t="shared" si="29"/>
        <v>84634</v>
      </c>
      <c r="BQ10" s="141">
        <v>8463</v>
      </c>
      <c r="BR10" s="141">
        <v>0</v>
      </c>
      <c r="BS10" s="141">
        <v>76171</v>
      </c>
      <c r="BT10" s="141">
        <v>0</v>
      </c>
      <c r="BU10" s="141">
        <f t="shared" si="30"/>
        <v>151345</v>
      </c>
      <c r="BV10" s="141">
        <v>0</v>
      </c>
      <c r="BW10" s="141">
        <v>151345</v>
      </c>
      <c r="BX10" s="141">
        <v>0</v>
      </c>
      <c r="BY10" s="141">
        <v>0</v>
      </c>
      <c r="BZ10" s="141">
        <f t="shared" si="31"/>
        <v>13700</v>
      </c>
      <c r="CA10" s="141">
        <v>0</v>
      </c>
      <c r="CB10" s="141">
        <v>0</v>
      </c>
      <c r="CC10" s="141">
        <v>0</v>
      </c>
      <c r="CD10" s="141">
        <v>13700</v>
      </c>
      <c r="CE10" s="141"/>
      <c r="CF10" s="141">
        <v>0</v>
      </c>
      <c r="CG10" s="141">
        <v>0</v>
      </c>
      <c r="CH10" s="141">
        <f t="shared" si="32"/>
        <v>249679</v>
      </c>
      <c r="CI10" s="141">
        <f t="shared" si="33"/>
        <v>334415</v>
      </c>
      <c r="CJ10" s="141">
        <f t="shared" si="34"/>
        <v>334415</v>
      </c>
      <c r="CK10" s="141">
        <f t="shared" si="35"/>
        <v>0</v>
      </c>
      <c r="CL10" s="141">
        <f t="shared" si="36"/>
        <v>7183</v>
      </c>
      <c r="CM10" s="141">
        <f t="shared" si="37"/>
        <v>327232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760495</v>
      </c>
      <c r="CR10" s="141">
        <f t="shared" si="42"/>
        <v>216597</v>
      </c>
      <c r="CS10" s="141">
        <f t="shared" si="43"/>
        <v>31572</v>
      </c>
      <c r="CT10" s="141">
        <f t="shared" si="44"/>
        <v>0</v>
      </c>
      <c r="CU10" s="141">
        <f t="shared" si="45"/>
        <v>175749</v>
      </c>
      <c r="CV10" s="141">
        <f t="shared" si="46"/>
        <v>9276</v>
      </c>
      <c r="CW10" s="141">
        <f t="shared" si="47"/>
        <v>436824</v>
      </c>
      <c r="CX10" s="141">
        <f t="shared" si="48"/>
        <v>0</v>
      </c>
      <c r="CY10" s="141">
        <f t="shared" si="49"/>
        <v>428537</v>
      </c>
      <c r="CZ10" s="141">
        <f t="shared" si="50"/>
        <v>8287</v>
      </c>
      <c r="DA10" s="141">
        <f t="shared" si="51"/>
        <v>0</v>
      </c>
      <c r="DB10" s="141">
        <f t="shared" si="52"/>
        <v>107074</v>
      </c>
      <c r="DC10" s="141">
        <f t="shared" si="53"/>
        <v>0</v>
      </c>
      <c r="DD10" s="141">
        <f t="shared" si="54"/>
        <v>74137</v>
      </c>
      <c r="DE10" s="141">
        <f t="shared" si="55"/>
        <v>0</v>
      </c>
      <c r="DF10" s="141">
        <f t="shared" si="56"/>
        <v>32937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1094910</v>
      </c>
    </row>
    <row r="11" spans="1:114" ht="12" customHeight="1">
      <c r="A11" s="142" t="s">
        <v>83</v>
      </c>
      <c r="B11" s="140" t="s">
        <v>380</v>
      </c>
      <c r="C11" s="142" t="s">
        <v>390</v>
      </c>
      <c r="D11" s="141">
        <f t="shared" si="6"/>
        <v>174514</v>
      </c>
      <c r="E11" s="141">
        <f t="shared" si="7"/>
        <v>174514</v>
      </c>
      <c r="F11" s="141">
        <v>2176</v>
      </c>
      <c r="G11" s="141">
        <v>0</v>
      </c>
      <c r="H11" s="141">
        <v>5300</v>
      </c>
      <c r="I11" s="141">
        <v>123680</v>
      </c>
      <c r="J11" s="141">
        <v>560724</v>
      </c>
      <c r="K11" s="141">
        <v>43358</v>
      </c>
      <c r="L11" s="141">
        <v>0</v>
      </c>
      <c r="M11" s="141">
        <f t="shared" si="8"/>
        <v>31808</v>
      </c>
      <c r="N11" s="141">
        <f t="shared" si="9"/>
        <v>27341</v>
      </c>
      <c r="O11" s="141">
        <v>0</v>
      </c>
      <c r="P11" s="141">
        <v>0</v>
      </c>
      <c r="Q11" s="141">
        <v>0</v>
      </c>
      <c r="R11" s="141">
        <v>27341</v>
      </c>
      <c r="S11" s="141">
        <v>226310</v>
      </c>
      <c r="T11" s="141">
        <v>0</v>
      </c>
      <c r="U11" s="141">
        <v>4467</v>
      </c>
      <c r="V11" s="141">
        <f t="shared" si="10"/>
        <v>206322</v>
      </c>
      <c r="W11" s="141">
        <f t="shared" si="11"/>
        <v>201855</v>
      </c>
      <c r="X11" s="141">
        <f t="shared" si="12"/>
        <v>2176</v>
      </c>
      <c r="Y11" s="141">
        <f t="shared" si="13"/>
        <v>0</v>
      </c>
      <c r="Z11" s="141">
        <f t="shared" si="14"/>
        <v>5300</v>
      </c>
      <c r="AA11" s="141">
        <f t="shared" si="15"/>
        <v>151021</v>
      </c>
      <c r="AB11" s="141">
        <f t="shared" si="16"/>
        <v>787034</v>
      </c>
      <c r="AC11" s="141">
        <f t="shared" si="17"/>
        <v>43358</v>
      </c>
      <c r="AD11" s="141">
        <f t="shared" si="18"/>
        <v>4467</v>
      </c>
      <c r="AE11" s="141">
        <f t="shared" si="19"/>
        <v>12620</v>
      </c>
      <c r="AF11" s="141">
        <f t="shared" si="20"/>
        <v>12620</v>
      </c>
      <c r="AG11" s="141">
        <v>0</v>
      </c>
      <c r="AH11" s="141">
        <v>5423</v>
      </c>
      <c r="AI11" s="141">
        <v>7197</v>
      </c>
      <c r="AJ11" s="141">
        <v>0</v>
      </c>
      <c r="AK11" s="141">
        <v>0</v>
      </c>
      <c r="AL11" s="141"/>
      <c r="AM11" s="141">
        <f t="shared" si="21"/>
        <v>722618</v>
      </c>
      <c r="AN11" s="141">
        <f t="shared" si="22"/>
        <v>116906</v>
      </c>
      <c r="AO11" s="141">
        <v>116906</v>
      </c>
      <c r="AP11" s="141">
        <v>0</v>
      </c>
      <c r="AQ11" s="141">
        <v>0</v>
      </c>
      <c r="AR11" s="141">
        <v>0</v>
      </c>
      <c r="AS11" s="141">
        <f t="shared" si="23"/>
        <v>373247</v>
      </c>
      <c r="AT11" s="141">
        <v>0</v>
      </c>
      <c r="AU11" s="141">
        <v>363465</v>
      </c>
      <c r="AV11" s="141">
        <v>9782</v>
      </c>
      <c r="AW11" s="141">
        <v>0</v>
      </c>
      <c r="AX11" s="141">
        <f t="shared" si="24"/>
        <v>232465</v>
      </c>
      <c r="AY11" s="141">
        <v>0</v>
      </c>
      <c r="AZ11" s="141">
        <v>217013</v>
      </c>
      <c r="BA11" s="141">
        <v>15452</v>
      </c>
      <c r="BB11" s="141">
        <v>0</v>
      </c>
      <c r="BC11" s="141"/>
      <c r="BD11" s="141">
        <v>0</v>
      </c>
      <c r="BE11" s="141">
        <v>0</v>
      </c>
      <c r="BF11" s="141">
        <f t="shared" si="25"/>
        <v>735238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258118</v>
      </c>
      <c r="BP11" s="141">
        <f t="shared" si="29"/>
        <v>30104</v>
      </c>
      <c r="BQ11" s="141">
        <v>30104</v>
      </c>
      <c r="BR11" s="141">
        <v>0</v>
      </c>
      <c r="BS11" s="141">
        <v>0</v>
      </c>
      <c r="BT11" s="141">
        <v>0</v>
      </c>
      <c r="BU11" s="141">
        <f t="shared" si="30"/>
        <v>2432</v>
      </c>
      <c r="BV11" s="141">
        <v>0</v>
      </c>
      <c r="BW11" s="141">
        <v>2432</v>
      </c>
      <c r="BX11" s="141">
        <v>0</v>
      </c>
      <c r="BY11" s="141">
        <v>0</v>
      </c>
      <c r="BZ11" s="141">
        <f t="shared" si="31"/>
        <v>225582</v>
      </c>
      <c r="CA11" s="141">
        <v>0</v>
      </c>
      <c r="CB11" s="141">
        <v>225582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258118</v>
      </c>
      <c r="CI11" s="141">
        <f t="shared" si="33"/>
        <v>12620</v>
      </c>
      <c r="CJ11" s="141">
        <f t="shared" si="34"/>
        <v>12620</v>
      </c>
      <c r="CK11" s="141">
        <f t="shared" si="35"/>
        <v>0</v>
      </c>
      <c r="CL11" s="141">
        <f t="shared" si="36"/>
        <v>5423</v>
      </c>
      <c r="CM11" s="141">
        <f t="shared" si="37"/>
        <v>7197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980736</v>
      </c>
      <c r="CR11" s="141">
        <f t="shared" si="42"/>
        <v>147010</v>
      </c>
      <c r="CS11" s="141">
        <f t="shared" si="43"/>
        <v>147010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375679</v>
      </c>
      <c r="CX11" s="141">
        <f t="shared" si="48"/>
        <v>0</v>
      </c>
      <c r="CY11" s="141">
        <f t="shared" si="49"/>
        <v>365897</v>
      </c>
      <c r="CZ11" s="141">
        <f t="shared" si="50"/>
        <v>9782</v>
      </c>
      <c r="DA11" s="141">
        <f t="shared" si="51"/>
        <v>0</v>
      </c>
      <c r="DB11" s="141">
        <f t="shared" si="52"/>
        <v>458047</v>
      </c>
      <c r="DC11" s="141">
        <f t="shared" si="53"/>
        <v>0</v>
      </c>
      <c r="DD11" s="141">
        <f t="shared" si="54"/>
        <v>442595</v>
      </c>
      <c r="DE11" s="141">
        <f t="shared" si="55"/>
        <v>15452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993356</v>
      </c>
    </row>
    <row r="12" spans="1:114" ht="12" customHeight="1">
      <c r="A12" s="142" t="s">
        <v>83</v>
      </c>
      <c r="B12" s="140" t="s">
        <v>381</v>
      </c>
      <c r="C12" s="142" t="s">
        <v>391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65476</v>
      </c>
      <c r="N12" s="141">
        <f t="shared" si="9"/>
        <v>65476</v>
      </c>
      <c r="O12" s="141">
        <v>0</v>
      </c>
      <c r="P12" s="141">
        <v>0</v>
      </c>
      <c r="Q12" s="141">
        <v>0</v>
      </c>
      <c r="R12" s="141">
        <v>65476</v>
      </c>
      <c r="S12" s="141">
        <v>283147</v>
      </c>
      <c r="T12" s="141">
        <v>0</v>
      </c>
      <c r="U12" s="141">
        <v>0</v>
      </c>
      <c r="V12" s="141">
        <f t="shared" si="10"/>
        <v>65476</v>
      </c>
      <c r="W12" s="141">
        <f t="shared" si="11"/>
        <v>65476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65476</v>
      </c>
      <c r="AB12" s="141">
        <f t="shared" si="16"/>
        <v>283147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348623</v>
      </c>
      <c r="BP12" s="141">
        <f t="shared" si="29"/>
        <v>82620</v>
      </c>
      <c r="BQ12" s="141">
        <v>82620</v>
      </c>
      <c r="BR12" s="141">
        <v>0</v>
      </c>
      <c r="BS12" s="141">
        <v>0</v>
      </c>
      <c r="BT12" s="141">
        <v>0</v>
      </c>
      <c r="BU12" s="141">
        <f t="shared" si="30"/>
        <v>251872</v>
      </c>
      <c r="BV12" s="141">
        <v>0</v>
      </c>
      <c r="BW12" s="141">
        <v>246999</v>
      </c>
      <c r="BX12" s="141">
        <v>4873</v>
      </c>
      <c r="BY12" s="141">
        <v>0</v>
      </c>
      <c r="BZ12" s="141">
        <f t="shared" si="31"/>
        <v>14131</v>
      </c>
      <c r="CA12" s="141">
        <v>0</v>
      </c>
      <c r="CB12" s="141">
        <v>12231</v>
      </c>
      <c r="CC12" s="141">
        <v>1900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348623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348623</v>
      </c>
      <c r="CR12" s="141">
        <f t="shared" si="42"/>
        <v>82620</v>
      </c>
      <c r="CS12" s="141">
        <f t="shared" si="43"/>
        <v>82620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251872</v>
      </c>
      <c r="CX12" s="141">
        <f t="shared" si="48"/>
        <v>0</v>
      </c>
      <c r="CY12" s="141">
        <f t="shared" si="49"/>
        <v>246999</v>
      </c>
      <c r="CZ12" s="141">
        <f t="shared" si="50"/>
        <v>4873</v>
      </c>
      <c r="DA12" s="141">
        <f t="shared" si="51"/>
        <v>0</v>
      </c>
      <c r="DB12" s="141">
        <f t="shared" si="52"/>
        <v>14131</v>
      </c>
      <c r="DC12" s="141">
        <f t="shared" si="53"/>
        <v>0</v>
      </c>
      <c r="DD12" s="141">
        <f t="shared" si="54"/>
        <v>12231</v>
      </c>
      <c r="DE12" s="141">
        <f t="shared" si="55"/>
        <v>1900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348623</v>
      </c>
    </row>
    <row r="13" spans="1:114" ht="12" customHeight="1">
      <c r="A13" s="142" t="s">
        <v>83</v>
      </c>
      <c r="B13" s="140" t="s">
        <v>382</v>
      </c>
      <c r="C13" s="142" t="s">
        <v>392</v>
      </c>
      <c r="D13" s="141">
        <f t="shared" si="6"/>
        <v>73003</v>
      </c>
      <c r="E13" s="141">
        <f t="shared" si="7"/>
        <v>73003</v>
      </c>
      <c r="F13" s="141">
        <v>0</v>
      </c>
      <c r="G13" s="141">
        <v>0</v>
      </c>
      <c r="H13" s="141">
        <v>0</v>
      </c>
      <c r="I13" s="141">
        <v>63517</v>
      </c>
      <c r="J13" s="141">
        <v>329012</v>
      </c>
      <c r="K13" s="141">
        <v>9486</v>
      </c>
      <c r="L13" s="141">
        <v>0</v>
      </c>
      <c r="M13" s="141">
        <f t="shared" si="8"/>
        <v>4065</v>
      </c>
      <c r="N13" s="141">
        <f t="shared" si="9"/>
        <v>4065</v>
      </c>
      <c r="O13" s="141">
        <v>0</v>
      </c>
      <c r="P13" s="141">
        <v>0</v>
      </c>
      <c r="Q13" s="141">
        <v>0</v>
      </c>
      <c r="R13" s="141">
        <v>4030</v>
      </c>
      <c r="S13" s="141">
        <v>246737</v>
      </c>
      <c r="T13" s="141">
        <v>35</v>
      </c>
      <c r="U13" s="141">
        <v>0</v>
      </c>
      <c r="V13" s="141">
        <f t="shared" si="10"/>
        <v>77068</v>
      </c>
      <c r="W13" s="141">
        <f t="shared" si="11"/>
        <v>77068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67547</v>
      </c>
      <c r="AB13" s="141">
        <f t="shared" si="16"/>
        <v>575749</v>
      </c>
      <c r="AC13" s="141">
        <f t="shared" si="17"/>
        <v>9521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390841</v>
      </c>
      <c r="AN13" s="141">
        <f t="shared" si="22"/>
        <v>53704</v>
      </c>
      <c r="AO13" s="141">
        <v>0</v>
      </c>
      <c r="AP13" s="141">
        <v>0</v>
      </c>
      <c r="AQ13" s="141">
        <v>53704</v>
      </c>
      <c r="AR13" s="141">
        <v>0</v>
      </c>
      <c r="AS13" s="141">
        <f t="shared" si="23"/>
        <v>237131</v>
      </c>
      <c r="AT13" s="141">
        <v>0</v>
      </c>
      <c r="AU13" s="141">
        <v>237131</v>
      </c>
      <c r="AV13" s="141">
        <v>0</v>
      </c>
      <c r="AW13" s="141">
        <v>0</v>
      </c>
      <c r="AX13" s="141">
        <f t="shared" si="24"/>
        <v>100006</v>
      </c>
      <c r="AY13" s="141">
        <v>8264</v>
      </c>
      <c r="AZ13" s="141">
        <v>91742</v>
      </c>
      <c r="BA13" s="141">
        <v>0</v>
      </c>
      <c r="BB13" s="141">
        <v>0</v>
      </c>
      <c r="BC13" s="141"/>
      <c r="BD13" s="141">
        <v>0</v>
      </c>
      <c r="BE13" s="141">
        <v>11174</v>
      </c>
      <c r="BF13" s="141">
        <f t="shared" si="25"/>
        <v>402015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246938</v>
      </c>
      <c r="BP13" s="141">
        <f t="shared" si="29"/>
        <v>18254</v>
      </c>
      <c r="BQ13" s="141">
        <v>0</v>
      </c>
      <c r="BR13" s="141">
        <v>0</v>
      </c>
      <c r="BS13" s="141">
        <v>18254</v>
      </c>
      <c r="BT13" s="141">
        <v>0</v>
      </c>
      <c r="BU13" s="141">
        <f t="shared" si="30"/>
        <v>151926</v>
      </c>
      <c r="BV13" s="141">
        <v>0</v>
      </c>
      <c r="BW13" s="141">
        <v>151926</v>
      </c>
      <c r="BX13" s="141">
        <v>0</v>
      </c>
      <c r="BY13" s="141">
        <v>0</v>
      </c>
      <c r="BZ13" s="141">
        <f t="shared" si="31"/>
        <v>76758</v>
      </c>
      <c r="CA13" s="141">
        <v>599</v>
      </c>
      <c r="CB13" s="141">
        <v>76159</v>
      </c>
      <c r="CC13" s="141">
        <v>0</v>
      </c>
      <c r="CD13" s="141">
        <v>0</v>
      </c>
      <c r="CE13" s="141"/>
      <c r="CF13" s="141">
        <v>0</v>
      </c>
      <c r="CG13" s="141">
        <v>3864</v>
      </c>
      <c r="CH13" s="141">
        <f t="shared" si="32"/>
        <v>250802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637779</v>
      </c>
      <c r="CR13" s="141">
        <f t="shared" si="42"/>
        <v>71958</v>
      </c>
      <c r="CS13" s="141">
        <f t="shared" si="43"/>
        <v>0</v>
      </c>
      <c r="CT13" s="141">
        <f t="shared" si="44"/>
        <v>0</v>
      </c>
      <c r="CU13" s="141">
        <f t="shared" si="45"/>
        <v>71958</v>
      </c>
      <c r="CV13" s="141">
        <f t="shared" si="46"/>
        <v>0</v>
      </c>
      <c r="CW13" s="141">
        <f t="shared" si="47"/>
        <v>389057</v>
      </c>
      <c r="CX13" s="141">
        <f t="shared" si="48"/>
        <v>0</v>
      </c>
      <c r="CY13" s="141">
        <f t="shared" si="49"/>
        <v>389057</v>
      </c>
      <c r="CZ13" s="141">
        <f t="shared" si="50"/>
        <v>0</v>
      </c>
      <c r="DA13" s="141">
        <f t="shared" si="51"/>
        <v>0</v>
      </c>
      <c r="DB13" s="141">
        <f t="shared" si="52"/>
        <v>176764</v>
      </c>
      <c r="DC13" s="141">
        <f t="shared" si="53"/>
        <v>8863</v>
      </c>
      <c r="DD13" s="141">
        <f t="shared" si="54"/>
        <v>167901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15038</v>
      </c>
      <c r="DJ13" s="141">
        <f t="shared" si="60"/>
        <v>652817</v>
      </c>
    </row>
    <row r="14" spans="1:114" ht="12" customHeight="1">
      <c r="A14" s="142" t="s">
        <v>83</v>
      </c>
      <c r="B14" s="140" t="s">
        <v>383</v>
      </c>
      <c r="C14" s="142" t="s">
        <v>393</v>
      </c>
      <c r="D14" s="141">
        <f t="shared" si="6"/>
        <v>44799</v>
      </c>
      <c r="E14" s="141">
        <f t="shared" si="7"/>
        <v>44799</v>
      </c>
      <c r="F14" s="141">
        <v>0</v>
      </c>
      <c r="G14" s="141">
        <v>0</v>
      </c>
      <c r="H14" s="141">
        <v>0</v>
      </c>
      <c r="I14" s="141">
        <v>19498</v>
      </c>
      <c r="J14" s="141">
        <v>463795</v>
      </c>
      <c r="K14" s="141">
        <v>25301</v>
      </c>
      <c r="L14" s="141">
        <v>0</v>
      </c>
      <c r="M14" s="141">
        <f t="shared" si="8"/>
        <v>7325</v>
      </c>
      <c r="N14" s="141">
        <f t="shared" si="9"/>
        <v>7325</v>
      </c>
      <c r="O14" s="141">
        <v>0</v>
      </c>
      <c r="P14" s="141">
        <v>0</v>
      </c>
      <c r="Q14" s="141">
        <v>0</v>
      </c>
      <c r="R14" s="141">
        <v>7325</v>
      </c>
      <c r="S14" s="141">
        <v>168673</v>
      </c>
      <c r="T14" s="141">
        <v>0</v>
      </c>
      <c r="U14" s="141">
        <v>0</v>
      </c>
      <c r="V14" s="141">
        <f t="shared" si="10"/>
        <v>52124</v>
      </c>
      <c r="W14" s="141">
        <f t="shared" si="11"/>
        <v>52124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26823</v>
      </c>
      <c r="AB14" s="141">
        <f t="shared" si="16"/>
        <v>632468</v>
      </c>
      <c r="AC14" s="141">
        <f t="shared" si="17"/>
        <v>25301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508594</v>
      </c>
      <c r="AN14" s="141">
        <f t="shared" si="22"/>
        <v>39417</v>
      </c>
      <c r="AO14" s="141">
        <v>39417</v>
      </c>
      <c r="AP14" s="141">
        <v>0</v>
      </c>
      <c r="AQ14" s="141">
        <v>0</v>
      </c>
      <c r="AR14" s="141">
        <v>0</v>
      </c>
      <c r="AS14" s="141">
        <f t="shared" si="23"/>
        <v>324555</v>
      </c>
      <c r="AT14" s="141">
        <v>0</v>
      </c>
      <c r="AU14" s="141">
        <v>324555</v>
      </c>
      <c r="AV14" s="141">
        <v>0</v>
      </c>
      <c r="AW14" s="141">
        <v>0</v>
      </c>
      <c r="AX14" s="141">
        <f t="shared" si="24"/>
        <v>144622</v>
      </c>
      <c r="AY14" s="141">
        <v>106733</v>
      </c>
      <c r="AZ14" s="141">
        <v>23162</v>
      </c>
      <c r="BA14" s="141">
        <v>14727</v>
      </c>
      <c r="BB14" s="141">
        <v>0</v>
      </c>
      <c r="BC14" s="141"/>
      <c r="BD14" s="141">
        <v>0</v>
      </c>
      <c r="BE14" s="141">
        <v>0</v>
      </c>
      <c r="BF14" s="141">
        <f t="shared" si="25"/>
        <v>508594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175998</v>
      </c>
      <c r="BP14" s="141">
        <f t="shared" si="29"/>
        <v>38386</v>
      </c>
      <c r="BQ14" s="141">
        <v>38386</v>
      </c>
      <c r="BR14" s="141">
        <v>0</v>
      </c>
      <c r="BS14" s="141">
        <v>0</v>
      </c>
      <c r="BT14" s="141">
        <v>0</v>
      </c>
      <c r="BU14" s="141">
        <f t="shared" si="30"/>
        <v>82616</v>
      </c>
      <c r="BV14" s="141">
        <v>0</v>
      </c>
      <c r="BW14" s="141">
        <v>82616</v>
      </c>
      <c r="BX14" s="141">
        <v>0</v>
      </c>
      <c r="BY14" s="141">
        <v>0</v>
      </c>
      <c r="BZ14" s="141">
        <f t="shared" si="31"/>
        <v>54996</v>
      </c>
      <c r="CA14" s="141">
        <v>0</v>
      </c>
      <c r="CB14" s="141">
        <v>54045</v>
      </c>
      <c r="CC14" s="141">
        <v>951</v>
      </c>
      <c r="CD14" s="141">
        <v>0</v>
      </c>
      <c r="CE14" s="141"/>
      <c r="CF14" s="141">
        <v>0</v>
      </c>
      <c r="CG14" s="141">
        <v>0</v>
      </c>
      <c r="CH14" s="141">
        <f t="shared" si="32"/>
        <v>175998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684592</v>
      </c>
      <c r="CR14" s="141">
        <f t="shared" si="42"/>
        <v>77803</v>
      </c>
      <c r="CS14" s="141">
        <f t="shared" si="43"/>
        <v>77803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407171</v>
      </c>
      <c r="CX14" s="141">
        <f t="shared" si="48"/>
        <v>0</v>
      </c>
      <c r="CY14" s="141">
        <f t="shared" si="49"/>
        <v>407171</v>
      </c>
      <c r="CZ14" s="141">
        <f t="shared" si="50"/>
        <v>0</v>
      </c>
      <c r="DA14" s="141">
        <f t="shared" si="51"/>
        <v>0</v>
      </c>
      <c r="DB14" s="141">
        <f t="shared" si="52"/>
        <v>199618</v>
      </c>
      <c r="DC14" s="141">
        <f t="shared" si="53"/>
        <v>106733</v>
      </c>
      <c r="DD14" s="141">
        <f t="shared" si="54"/>
        <v>77207</v>
      </c>
      <c r="DE14" s="141">
        <f t="shared" si="55"/>
        <v>15678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684592</v>
      </c>
    </row>
    <row r="15" spans="1:114" ht="12" customHeight="1">
      <c r="A15" s="142" t="s">
        <v>83</v>
      </c>
      <c r="B15" s="140" t="s">
        <v>384</v>
      </c>
      <c r="C15" s="142" t="s">
        <v>394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12215</v>
      </c>
      <c r="N15" s="141">
        <f t="shared" si="9"/>
        <v>5192</v>
      </c>
      <c r="O15" s="141">
        <v>0</v>
      </c>
      <c r="P15" s="141">
        <v>0</v>
      </c>
      <c r="Q15" s="141">
        <v>0</v>
      </c>
      <c r="R15" s="141">
        <v>5192</v>
      </c>
      <c r="S15" s="141">
        <v>274754</v>
      </c>
      <c r="T15" s="141">
        <v>0</v>
      </c>
      <c r="U15" s="141">
        <v>7023</v>
      </c>
      <c r="V15" s="141">
        <f t="shared" si="10"/>
        <v>12215</v>
      </c>
      <c r="W15" s="141">
        <f t="shared" si="11"/>
        <v>5192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5192</v>
      </c>
      <c r="AB15" s="141">
        <f t="shared" si="16"/>
        <v>274754</v>
      </c>
      <c r="AC15" s="141">
        <f t="shared" si="17"/>
        <v>0</v>
      </c>
      <c r="AD15" s="141">
        <f t="shared" si="18"/>
        <v>7023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286969</v>
      </c>
      <c r="BP15" s="141">
        <f t="shared" si="29"/>
        <v>104684</v>
      </c>
      <c r="BQ15" s="141">
        <v>104684</v>
      </c>
      <c r="BR15" s="141">
        <v>0</v>
      </c>
      <c r="BS15" s="141">
        <v>0</v>
      </c>
      <c r="BT15" s="141">
        <v>0</v>
      </c>
      <c r="BU15" s="141">
        <f t="shared" si="30"/>
        <v>152320</v>
      </c>
      <c r="BV15" s="141">
        <v>0</v>
      </c>
      <c r="BW15" s="141">
        <v>152320</v>
      </c>
      <c r="BX15" s="141">
        <v>0</v>
      </c>
      <c r="BY15" s="141">
        <v>0</v>
      </c>
      <c r="BZ15" s="141">
        <f t="shared" si="31"/>
        <v>29965</v>
      </c>
      <c r="CA15" s="141">
        <v>0</v>
      </c>
      <c r="CB15" s="141">
        <v>29965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286969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286969</v>
      </c>
      <c r="CR15" s="141">
        <f t="shared" si="42"/>
        <v>104684</v>
      </c>
      <c r="CS15" s="141">
        <f t="shared" si="43"/>
        <v>104684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152320</v>
      </c>
      <c r="CX15" s="141">
        <f t="shared" si="48"/>
        <v>0</v>
      </c>
      <c r="CY15" s="141">
        <f t="shared" si="49"/>
        <v>152320</v>
      </c>
      <c r="CZ15" s="141">
        <f t="shared" si="50"/>
        <v>0</v>
      </c>
      <c r="DA15" s="141">
        <f t="shared" si="51"/>
        <v>0</v>
      </c>
      <c r="DB15" s="141">
        <f t="shared" si="52"/>
        <v>29965</v>
      </c>
      <c r="DC15" s="141">
        <f t="shared" si="53"/>
        <v>0</v>
      </c>
      <c r="DD15" s="141">
        <f t="shared" si="54"/>
        <v>29965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286969</v>
      </c>
    </row>
    <row r="16" spans="1:114" ht="12" customHeight="1">
      <c r="A16" s="142" t="s">
        <v>83</v>
      </c>
      <c r="B16" s="140" t="s">
        <v>385</v>
      </c>
      <c r="C16" s="142" t="s">
        <v>395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2798</v>
      </c>
      <c r="N16" s="141">
        <f t="shared" si="9"/>
        <v>2798</v>
      </c>
      <c r="O16" s="141">
        <v>0</v>
      </c>
      <c r="P16" s="141">
        <v>0</v>
      </c>
      <c r="Q16" s="141">
        <v>0</v>
      </c>
      <c r="R16" s="141">
        <v>2775</v>
      </c>
      <c r="S16" s="141">
        <v>25227</v>
      </c>
      <c r="T16" s="141">
        <v>23</v>
      </c>
      <c r="U16" s="141">
        <v>0</v>
      </c>
      <c r="V16" s="141">
        <f t="shared" si="10"/>
        <v>2798</v>
      </c>
      <c r="W16" s="141">
        <f t="shared" si="11"/>
        <v>2798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2775</v>
      </c>
      <c r="AB16" s="141">
        <f t="shared" si="16"/>
        <v>25227</v>
      </c>
      <c r="AC16" s="141">
        <f t="shared" si="17"/>
        <v>23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22035</v>
      </c>
      <c r="BP16" s="141">
        <f t="shared" si="29"/>
        <v>20230</v>
      </c>
      <c r="BQ16" s="141">
        <v>20120</v>
      </c>
      <c r="BR16" s="141">
        <v>0</v>
      </c>
      <c r="BS16" s="141">
        <v>110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1805</v>
      </c>
      <c r="CA16" s="141">
        <v>0</v>
      </c>
      <c r="CB16" s="141">
        <v>1805</v>
      </c>
      <c r="CC16" s="141">
        <v>0</v>
      </c>
      <c r="CD16" s="141">
        <v>0</v>
      </c>
      <c r="CE16" s="141"/>
      <c r="CF16" s="141">
        <v>0</v>
      </c>
      <c r="CG16" s="141">
        <v>5990</v>
      </c>
      <c r="CH16" s="141">
        <f t="shared" si="32"/>
        <v>28025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22035</v>
      </c>
      <c r="CR16" s="141">
        <f t="shared" si="42"/>
        <v>20230</v>
      </c>
      <c r="CS16" s="141">
        <f t="shared" si="43"/>
        <v>20120</v>
      </c>
      <c r="CT16" s="141">
        <f t="shared" si="44"/>
        <v>0</v>
      </c>
      <c r="CU16" s="141">
        <f t="shared" si="45"/>
        <v>110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1805</v>
      </c>
      <c r="DC16" s="141">
        <f t="shared" si="53"/>
        <v>0</v>
      </c>
      <c r="DD16" s="141">
        <f t="shared" si="54"/>
        <v>1805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5990</v>
      </c>
      <c r="DJ16" s="141">
        <f t="shared" si="60"/>
        <v>28025</v>
      </c>
    </row>
    <row r="17" spans="1:114" ht="12" customHeight="1">
      <c r="A17" s="142" t="s">
        <v>83</v>
      </c>
      <c r="B17" s="140" t="s">
        <v>386</v>
      </c>
      <c r="C17" s="142" t="s">
        <v>396</v>
      </c>
      <c r="D17" s="141">
        <f t="shared" si="6"/>
        <v>58328</v>
      </c>
      <c r="E17" s="141">
        <f t="shared" si="7"/>
        <v>34368</v>
      </c>
      <c r="F17" s="141">
        <v>0</v>
      </c>
      <c r="G17" s="141">
        <v>0</v>
      </c>
      <c r="H17" s="141">
        <v>0</v>
      </c>
      <c r="I17" s="141">
        <v>34368</v>
      </c>
      <c r="J17" s="141">
        <v>224230</v>
      </c>
      <c r="K17" s="141">
        <v>0</v>
      </c>
      <c r="L17" s="141">
        <v>23960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58328</v>
      </c>
      <c r="W17" s="141">
        <f t="shared" si="11"/>
        <v>34368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34368</v>
      </c>
      <c r="AB17" s="141">
        <f t="shared" si="16"/>
        <v>224230</v>
      </c>
      <c r="AC17" s="141">
        <f t="shared" si="17"/>
        <v>0</v>
      </c>
      <c r="AD17" s="141">
        <f t="shared" si="18"/>
        <v>23960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280706</v>
      </c>
      <c r="AN17" s="141">
        <f t="shared" si="22"/>
        <v>38565</v>
      </c>
      <c r="AO17" s="141">
        <v>38565</v>
      </c>
      <c r="AP17" s="141">
        <v>0</v>
      </c>
      <c r="AQ17" s="141">
        <v>0</v>
      </c>
      <c r="AR17" s="141">
        <v>0</v>
      </c>
      <c r="AS17" s="141">
        <f t="shared" si="23"/>
        <v>105267</v>
      </c>
      <c r="AT17" s="141">
        <v>0</v>
      </c>
      <c r="AU17" s="141">
        <v>105267</v>
      </c>
      <c r="AV17" s="141">
        <v>0</v>
      </c>
      <c r="AW17" s="141">
        <v>0</v>
      </c>
      <c r="AX17" s="141">
        <f t="shared" si="24"/>
        <v>136874</v>
      </c>
      <c r="AY17" s="141">
        <v>0</v>
      </c>
      <c r="AZ17" s="141">
        <v>136874</v>
      </c>
      <c r="BA17" s="141">
        <v>0</v>
      </c>
      <c r="BB17" s="141">
        <v>0</v>
      </c>
      <c r="BC17" s="141"/>
      <c r="BD17" s="141">
        <v>0</v>
      </c>
      <c r="BE17" s="141">
        <v>1852</v>
      </c>
      <c r="BF17" s="141">
        <f t="shared" si="25"/>
        <v>282558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280706</v>
      </c>
      <c r="CR17" s="141">
        <f t="shared" si="42"/>
        <v>38565</v>
      </c>
      <c r="CS17" s="141">
        <f t="shared" si="43"/>
        <v>38565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105267</v>
      </c>
      <c r="CX17" s="141">
        <f t="shared" si="48"/>
        <v>0</v>
      </c>
      <c r="CY17" s="141">
        <f t="shared" si="49"/>
        <v>105267</v>
      </c>
      <c r="CZ17" s="141">
        <f t="shared" si="50"/>
        <v>0</v>
      </c>
      <c r="DA17" s="141">
        <f t="shared" si="51"/>
        <v>0</v>
      </c>
      <c r="DB17" s="141">
        <f t="shared" si="52"/>
        <v>136874</v>
      </c>
      <c r="DC17" s="141">
        <f t="shared" si="53"/>
        <v>0</v>
      </c>
      <c r="DD17" s="141">
        <f t="shared" si="54"/>
        <v>136874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1852</v>
      </c>
      <c r="DJ17" s="141">
        <f t="shared" si="60"/>
        <v>282558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376</v>
      </c>
      <c r="B7" s="140" t="s">
        <v>412</v>
      </c>
      <c r="C7" s="139" t="s">
        <v>413</v>
      </c>
      <c r="D7" s="141">
        <f aca="true" t="shared" si="0" ref="D7:AD7">SUM(D8:D42)</f>
        <v>13009408</v>
      </c>
      <c r="E7" s="141">
        <f t="shared" si="0"/>
        <v>3325578</v>
      </c>
      <c r="F7" s="141">
        <f t="shared" si="0"/>
        <v>167901</v>
      </c>
      <c r="G7" s="141">
        <f t="shared" si="0"/>
        <v>19144</v>
      </c>
      <c r="H7" s="141">
        <f t="shared" si="0"/>
        <v>225907</v>
      </c>
      <c r="I7" s="141">
        <f t="shared" si="0"/>
        <v>1739316</v>
      </c>
      <c r="J7" s="141">
        <f t="shared" si="0"/>
        <v>2074470</v>
      </c>
      <c r="K7" s="141">
        <f t="shared" si="0"/>
        <v>1173310</v>
      </c>
      <c r="L7" s="141">
        <f t="shared" si="0"/>
        <v>9683830</v>
      </c>
      <c r="M7" s="141">
        <f t="shared" si="0"/>
        <v>3389176</v>
      </c>
      <c r="N7" s="141">
        <f t="shared" si="0"/>
        <v>337885</v>
      </c>
      <c r="O7" s="141">
        <f t="shared" si="0"/>
        <v>162214</v>
      </c>
      <c r="P7" s="141">
        <f t="shared" si="0"/>
        <v>6127</v>
      </c>
      <c r="Q7" s="141">
        <f t="shared" si="0"/>
        <v>3200</v>
      </c>
      <c r="R7" s="141">
        <f t="shared" si="0"/>
        <v>162250</v>
      </c>
      <c r="S7" s="141">
        <f t="shared" si="0"/>
        <v>1655400</v>
      </c>
      <c r="T7" s="141">
        <f t="shared" si="0"/>
        <v>4094</v>
      </c>
      <c r="U7" s="141">
        <f t="shared" si="0"/>
        <v>3051291</v>
      </c>
      <c r="V7" s="141">
        <f t="shared" si="0"/>
        <v>16398584</v>
      </c>
      <c r="W7" s="141">
        <f t="shared" si="0"/>
        <v>3663463</v>
      </c>
      <c r="X7" s="141">
        <f t="shared" si="0"/>
        <v>330115</v>
      </c>
      <c r="Y7" s="141">
        <f t="shared" si="0"/>
        <v>25271</v>
      </c>
      <c r="Z7" s="141">
        <f t="shared" si="0"/>
        <v>229107</v>
      </c>
      <c r="AA7" s="141">
        <f t="shared" si="0"/>
        <v>1901566</v>
      </c>
      <c r="AB7" s="141">
        <f t="shared" si="0"/>
        <v>3729870</v>
      </c>
      <c r="AC7" s="141">
        <f t="shared" si="0"/>
        <v>1177404</v>
      </c>
      <c r="AD7" s="141">
        <f t="shared" si="0"/>
        <v>12735121</v>
      </c>
    </row>
    <row r="8" spans="1:30" ht="12" customHeight="1">
      <c r="A8" s="142" t="s">
        <v>83</v>
      </c>
      <c r="B8" s="140" t="s">
        <v>326</v>
      </c>
      <c r="C8" s="142" t="s">
        <v>351</v>
      </c>
      <c r="D8" s="141">
        <f>SUM(E8,+L8)</f>
        <v>3908981</v>
      </c>
      <c r="E8" s="141">
        <f>+SUM(F8:I8,K8)</f>
        <v>962968</v>
      </c>
      <c r="F8" s="141">
        <v>5320</v>
      </c>
      <c r="G8" s="141">
        <v>16746</v>
      </c>
      <c r="H8" s="141">
        <v>0</v>
      </c>
      <c r="I8" s="141">
        <v>507330</v>
      </c>
      <c r="J8" s="141"/>
      <c r="K8" s="141">
        <v>433572</v>
      </c>
      <c r="L8" s="141">
        <v>2946013</v>
      </c>
      <c r="M8" s="141">
        <f>SUM(N8,+U8)</f>
        <v>551657</v>
      </c>
      <c r="N8" s="141">
        <f>+SUM(O8:R8,T8)</f>
        <v>4972</v>
      </c>
      <c r="O8" s="141">
        <v>2997</v>
      </c>
      <c r="P8" s="141">
        <v>1948</v>
      </c>
      <c r="Q8" s="141">
        <v>0</v>
      </c>
      <c r="R8" s="141">
        <v>27</v>
      </c>
      <c r="S8" s="141"/>
      <c r="T8" s="141">
        <v>0</v>
      </c>
      <c r="U8" s="141">
        <v>546685</v>
      </c>
      <c r="V8" s="141">
        <f aca="true" t="shared" si="1" ref="V8:AD8">+SUM(D8,M8)</f>
        <v>4460638</v>
      </c>
      <c r="W8" s="141">
        <f t="shared" si="1"/>
        <v>967940</v>
      </c>
      <c r="X8" s="141">
        <f t="shared" si="1"/>
        <v>8317</v>
      </c>
      <c r="Y8" s="141">
        <f t="shared" si="1"/>
        <v>18694</v>
      </c>
      <c r="Z8" s="141">
        <f t="shared" si="1"/>
        <v>0</v>
      </c>
      <c r="AA8" s="141">
        <f t="shared" si="1"/>
        <v>507357</v>
      </c>
      <c r="AB8" s="141">
        <f t="shared" si="1"/>
        <v>0</v>
      </c>
      <c r="AC8" s="141">
        <f t="shared" si="1"/>
        <v>433572</v>
      </c>
      <c r="AD8" s="141">
        <f t="shared" si="1"/>
        <v>3492698</v>
      </c>
    </row>
    <row r="9" spans="1:30" ht="12" customHeight="1">
      <c r="A9" s="142" t="s">
        <v>83</v>
      </c>
      <c r="B9" s="140" t="s">
        <v>327</v>
      </c>
      <c r="C9" s="142" t="s">
        <v>352</v>
      </c>
      <c r="D9" s="141">
        <f aca="true" t="shared" si="2" ref="D9:D42">SUM(E9,+L9)</f>
        <v>603609</v>
      </c>
      <c r="E9" s="141">
        <f aca="true" t="shared" si="3" ref="E9:E42">+SUM(F9:I9,K9)</f>
        <v>159556</v>
      </c>
      <c r="F9" s="141">
        <v>0</v>
      </c>
      <c r="G9" s="141">
        <v>0</v>
      </c>
      <c r="H9" s="141">
        <v>0</v>
      </c>
      <c r="I9" s="141">
        <v>124765</v>
      </c>
      <c r="J9" s="141"/>
      <c r="K9" s="141">
        <v>34791</v>
      </c>
      <c r="L9" s="141">
        <v>444053</v>
      </c>
      <c r="M9" s="141">
        <f aca="true" t="shared" si="4" ref="M9:M42">SUM(N9,+U9)</f>
        <v>213092</v>
      </c>
      <c r="N9" s="141">
        <f aca="true" t="shared" si="5" ref="N9:N42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213092</v>
      </c>
      <c r="V9" s="141">
        <f aca="true" t="shared" si="6" ref="V9:V42">+SUM(D9,M9)</f>
        <v>816701</v>
      </c>
      <c r="W9" s="141">
        <f aca="true" t="shared" si="7" ref="W9:W42">+SUM(E9,N9)</f>
        <v>159556</v>
      </c>
      <c r="X9" s="141">
        <f aca="true" t="shared" si="8" ref="X9:X42">+SUM(F9,O9)</f>
        <v>0</v>
      </c>
      <c r="Y9" s="141">
        <f aca="true" t="shared" si="9" ref="Y9:Y42">+SUM(G9,P9)</f>
        <v>0</v>
      </c>
      <c r="Z9" s="141">
        <f aca="true" t="shared" si="10" ref="Z9:Z42">+SUM(H9,Q9)</f>
        <v>0</v>
      </c>
      <c r="AA9" s="141">
        <f aca="true" t="shared" si="11" ref="AA9:AA42">+SUM(I9,R9)</f>
        <v>124765</v>
      </c>
      <c r="AB9" s="141">
        <f aca="true" t="shared" si="12" ref="AB9:AB42">+SUM(J9,S9)</f>
        <v>0</v>
      </c>
      <c r="AC9" s="141">
        <f aca="true" t="shared" si="13" ref="AC9:AC42">+SUM(K9,T9)</f>
        <v>34791</v>
      </c>
      <c r="AD9" s="141">
        <f aca="true" t="shared" si="14" ref="AD9:AD42">+SUM(L9,U9)</f>
        <v>657145</v>
      </c>
    </row>
    <row r="10" spans="1:30" ht="12" customHeight="1">
      <c r="A10" s="142" t="s">
        <v>83</v>
      </c>
      <c r="B10" s="140" t="s">
        <v>328</v>
      </c>
      <c r="C10" s="142" t="s">
        <v>353</v>
      </c>
      <c r="D10" s="141">
        <f t="shared" si="2"/>
        <v>846994</v>
      </c>
      <c r="E10" s="141">
        <f t="shared" si="3"/>
        <v>291629</v>
      </c>
      <c r="F10" s="141">
        <v>0</v>
      </c>
      <c r="G10" s="141">
        <v>0</v>
      </c>
      <c r="H10" s="141">
        <v>0</v>
      </c>
      <c r="I10" s="141">
        <v>203777</v>
      </c>
      <c r="J10" s="141"/>
      <c r="K10" s="141">
        <v>87852</v>
      </c>
      <c r="L10" s="141">
        <v>555365</v>
      </c>
      <c r="M10" s="141">
        <f t="shared" si="4"/>
        <v>239263</v>
      </c>
      <c r="N10" s="141">
        <f t="shared" si="5"/>
        <v>14376</v>
      </c>
      <c r="O10" s="141">
        <v>0</v>
      </c>
      <c r="P10" s="141">
        <v>0</v>
      </c>
      <c r="Q10" s="141">
        <v>0</v>
      </c>
      <c r="R10" s="141">
        <v>14376</v>
      </c>
      <c r="S10" s="141"/>
      <c r="T10" s="141">
        <v>0</v>
      </c>
      <c r="U10" s="141">
        <v>224887</v>
      </c>
      <c r="V10" s="141">
        <f t="shared" si="6"/>
        <v>1086257</v>
      </c>
      <c r="W10" s="141">
        <f t="shared" si="7"/>
        <v>306005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218153</v>
      </c>
      <c r="AB10" s="141">
        <f t="shared" si="12"/>
        <v>0</v>
      </c>
      <c r="AC10" s="141">
        <f t="shared" si="13"/>
        <v>87852</v>
      </c>
      <c r="AD10" s="141">
        <f t="shared" si="14"/>
        <v>780252</v>
      </c>
    </row>
    <row r="11" spans="1:30" ht="12" customHeight="1">
      <c r="A11" s="142" t="s">
        <v>83</v>
      </c>
      <c r="B11" s="140" t="s">
        <v>329</v>
      </c>
      <c r="C11" s="142" t="s">
        <v>354</v>
      </c>
      <c r="D11" s="141">
        <f t="shared" si="2"/>
        <v>1051058</v>
      </c>
      <c r="E11" s="141">
        <f t="shared" si="3"/>
        <v>61924</v>
      </c>
      <c r="F11" s="141">
        <v>0</v>
      </c>
      <c r="G11" s="141">
        <v>0</v>
      </c>
      <c r="H11" s="141">
        <v>0</v>
      </c>
      <c r="I11" s="141">
        <v>54554</v>
      </c>
      <c r="J11" s="141"/>
      <c r="K11" s="141">
        <v>7370</v>
      </c>
      <c r="L11" s="141">
        <v>989134</v>
      </c>
      <c r="M11" s="141">
        <f t="shared" si="4"/>
        <v>348565</v>
      </c>
      <c r="N11" s="141">
        <f t="shared" si="5"/>
        <v>6599</v>
      </c>
      <c r="O11" s="141">
        <v>0</v>
      </c>
      <c r="P11" s="141">
        <v>0</v>
      </c>
      <c r="Q11" s="141">
        <v>0</v>
      </c>
      <c r="R11" s="141">
        <v>6583</v>
      </c>
      <c r="S11" s="141"/>
      <c r="T11" s="141">
        <v>16</v>
      </c>
      <c r="U11" s="141">
        <v>341966</v>
      </c>
      <c r="V11" s="141">
        <f t="shared" si="6"/>
        <v>1399623</v>
      </c>
      <c r="W11" s="141">
        <f t="shared" si="7"/>
        <v>68523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61137</v>
      </c>
      <c r="AB11" s="141">
        <f t="shared" si="12"/>
        <v>0</v>
      </c>
      <c r="AC11" s="141">
        <f t="shared" si="13"/>
        <v>7386</v>
      </c>
      <c r="AD11" s="141">
        <f t="shared" si="14"/>
        <v>1331100</v>
      </c>
    </row>
    <row r="12" spans="1:30" ht="12" customHeight="1">
      <c r="A12" s="142" t="s">
        <v>83</v>
      </c>
      <c r="B12" s="140" t="s">
        <v>330</v>
      </c>
      <c r="C12" s="142" t="s">
        <v>355</v>
      </c>
      <c r="D12" s="141">
        <f t="shared" si="2"/>
        <v>297486</v>
      </c>
      <c r="E12" s="141">
        <f t="shared" si="3"/>
        <v>3777</v>
      </c>
      <c r="F12" s="141">
        <v>0</v>
      </c>
      <c r="G12" s="141">
        <v>0</v>
      </c>
      <c r="H12" s="141">
        <v>0</v>
      </c>
      <c r="I12" s="141">
        <v>0</v>
      </c>
      <c r="J12" s="141"/>
      <c r="K12" s="141">
        <v>3777</v>
      </c>
      <c r="L12" s="141">
        <v>293709</v>
      </c>
      <c r="M12" s="141">
        <f t="shared" si="4"/>
        <v>190993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190993</v>
      </c>
      <c r="V12" s="141">
        <f t="shared" si="6"/>
        <v>488479</v>
      </c>
      <c r="W12" s="141">
        <f t="shared" si="7"/>
        <v>3777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0</v>
      </c>
      <c r="AB12" s="141">
        <f t="shared" si="12"/>
        <v>0</v>
      </c>
      <c r="AC12" s="141">
        <f t="shared" si="13"/>
        <v>3777</v>
      </c>
      <c r="AD12" s="141">
        <f t="shared" si="14"/>
        <v>484702</v>
      </c>
    </row>
    <row r="13" spans="1:30" ht="12" customHeight="1">
      <c r="A13" s="142" t="s">
        <v>83</v>
      </c>
      <c r="B13" s="140" t="s">
        <v>331</v>
      </c>
      <c r="C13" s="142" t="s">
        <v>356</v>
      </c>
      <c r="D13" s="141">
        <f t="shared" si="2"/>
        <v>507787</v>
      </c>
      <c r="E13" s="141">
        <f t="shared" si="3"/>
        <v>61101</v>
      </c>
      <c r="F13" s="141">
        <v>0</v>
      </c>
      <c r="G13" s="141">
        <v>0</v>
      </c>
      <c r="H13" s="141">
        <v>0</v>
      </c>
      <c r="I13" s="141">
        <v>61101</v>
      </c>
      <c r="J13" s="141"/>
      <c r="K13" s="141">
        <v>0</v>
      </c>
      <c r="L13" s="141">
        <v>446686</v>
      </c>
      <c r="M13" s="141">
        <f t="shared" si="4"/>
        <v>174238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174238</v>
      </c>
      <c r="V13" s="141">
        <f t="shared" si="6"/>
        <v>682025</v>
      </c>
      <c r="W13" s="141">
        <f t="shared" si="7"/>
        <v>61101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61101</v>
      </c>
      <c r="AB13" s="141">
        <f t="shared" si="12"/>
        <v>0</v>
      </c>
      <c r="AC13" s="141">
        <f t="shared" si="13"/>
        <v>0</v>
      </c>
      <c r="AD13" s="141">
        <f t="shared" si="14"/>
        <v>620924</v>
      </c>
    </row>
    <row r="14" spans="1:30" ht="12" customHeight="1">
      <c r="A14" s="142" t="s">
        <v>83</v>
      </c>
      <c r="B14" s="140" t="s">
        <v>332</v>
      </c>
      <c r="C14" s="142" t="s">
        <v>357</v>
      </c>
      <c r="D14" s="141">
        <f t="shared" si="2"/>
        <v>395847</v>
      </c>
      <c r="E14" s="141">
        <f t="shared" si="3"/>
        <v>315</v>
      </c>
      <c r="F14" s="141">
        <v>0</v>
      </c>
      <c r="G14" s="141">
        <v>0</v>
      </c>
      <c r="H14" s="141">
        <v>0</v>
      </c>
      <c r="I14" s="141">
        <v>315</v>
      </c>
      <c r="J14" s="141"/>
      <c r="K14" s="141">
        <v>0</v>
      </c>
      <c r="L14" s="141">
        <v>395532</v>
      </c>
      <c r="M14" s="141">
        <f t="shared" si="4"/>
        <v>140007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140007</v>
      </c>
      <c r="V14" s="141">
        <f t="shared" si="6"/>
        <v>535854</v>
      </c>
      <c r="W14" s="141">
        <f t="shared" si="7"/>
        <v>315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315</v>
      </c>
      <c r="AB14" s="141">
        <f t="shared" si="12"/>
        <v>0</v>
      </c>
      <c r="AC14" s="141">
        <f t="shared" si="13"/>
        <v>0</v>
      </c>
      <c r="AD14" s="141">
        <f t="shared" si="14"/>
        <v>535539</v>
      </c>
    </row>
    <row r="15" spans="1:30" ht="12" customHeight="1">
      <c r="A15" s="142" t="s">
        <v>83</v>
      </c>
      <c r="B15" s="140" t="s">
        <v>333</v>
      </c>
      <c r="C15" s="142" t="s">
        <v>358</v>
      </c>
      <c r="D15" s="141">
        <f t="shared" si="2"/>
        <v>984689</v>
      </c>
      <c r="E15" s="141">
        <f t="shared" si="3"/>
        <v>310768</v>
      </c>
      <c r="F15" s="141">
        <v>0</v>
      </c>
      <c r="G15" s="141">
        <v>0</v>
      </c>
      <c r="H15" s="141">
        <v>0</v>
      </c>
      <c r="I15" s="141">
        <v>67649</v>
      </c>
      <c r="J15" s="141"/>
      <c r="K15" s="141">
        <v>243119</v>
      </c>
      <c r="L15" s="141">
        <v>673921</v>
      </c>
      <c r="M15" s="141">
        <f t="shared" si="4"/>
        <v>222238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222238</v>
      </c>
      <c r="V15" s="141">
        <f t="shared" si="6"/>
        <v>1206927</v>
      </c>
      <c r="W15" s="141">
        <f t="shared" si="7"/>
        <v>310768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67649</v>
      </c>
      <c r="AB15" s="141">
        <f t="shared" si="12"/>
        <v>0</v>
      </c>
      <c r="AC15" s="141">
        <f t="shared" si="13"/>
        <v>243119</v>
      </c>
      <c r="AD15" s="141">
        <f t="shared" si="14"/>
        <v>896159</v>
      </c>
    </row>
    <row r="16" spans="1:30" ht="12" customHeight="1">
      <c r="A16" s="142" t="s">
        <v>83</v>
      </c>
      <c r="B16" s="140" t="s">
        <v>334</v>
      </c>
      <c r="C16" s="142" t="s">
        <v>359</v>
      </c>
      <c r="D16" s="141">
        <f t="shared" si="2"/>
        <v>337011</v>
      </c>
      <c r="E16" s="141">
        <f t="shared" si="3"/>
        <v>93299</v>
      </c>
      <c r="F16" s="141">
        <v>0</v>
      </c>
      <c r="G16" s="141">
        <v>0</v>
      </c>
      <c r="H16" s="141">
        <v>0</v>
      </c>
      <c r="I16" s="141">
        <v>93282</v>
      </c>
      <c r="J16" s="141"/>
      <c r="K16" s="141">
        <v>17</v>
      </c>
      <c r="L16" s="141">
        <v>243712</v>
      </c>
      <c r="M16" s="141">
        <f t="shared" si="4"/>
        <v>121245</v>
      </c>
      <c r="N16" s="141">
        <f t="shared" si="5"/>
        <v>1689</v>
      </c>
      <c r="O16" s="141">
        <v>0</v>
      </c>
      <c r="P16" s="141">
        <v>0</v>
      </c>
      <c r="Q16" s="141">
        <v>0</v>
      </c>
      <c r="R16" s="141">
        <v>1689</v>
      </c>
      <c r="S16" s="141"/>
      <c r="T16" s="141">
        <v>0</v>
      </c>
      <c r="U16" s="141">
        <v>119556</v>
      </c>
      <c r="V16" s="141">
        <f t="shared" si="6"/>
        <v>458256</v>
      </c>
      <c r="W16" s="141">
        <f t="shared" si="7"/>
        <v>94988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94971</v>
      </c>
      <c r="AB16" s="141">
        <f t="shared" si="12"/>
        <v>0</v>
      </c>
      <c r="AC16" s="141">
        <f t="shared" si="13"/>
        <v>17</v>
      </c>
      <c r="AD16" s="141">
        <f t="shared" si="14"/>
        <v>363268</v>
      </c>
    </row>
    <row r="17" spans="1:30" ht="12" customHeight="1">
      <c r="A17" s="142" t="s">
        <v>83</v>
      </c>
      <c r="B17" s="140" t="s">
        <v>335</v>
      </c>
      <c r="C17" s="142" t="s">
        <v>360</v>
      </c>
      <c r="D17" s="141">
        <f t="shared" si="2"/>
        <v>774023</v>
      </c>
      <c r="E17" s="141">
        <f t="shared" si="3"/>
        <v>160656</v>
      </c>
      <c r="F17" s="141">
        <v>0</v>
      </c>
      <c r="G17" s="141">
        <v>0</v>
      </c>
      <c r="H17" s="141">
        <v>0</v>
      </c>
      <c r="I17" s="141">
        <v>140263</v>
      </c>
      <c r="J17" s="141"/>
      <c r="K17" s="141">
        <v>20393</v>
      </c>
      <c r="L17" s="141">
        <v>613367</v>
      </c>
      <c r="M17" s="141">
        <f t="shared" si="4"/>
        <v>195301</v>
      </c>
      <c r="N17" s="141">
        <f t="shared" si="5"/>
        <v>36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36</v>
      </c>
      <c r="U17" s="141">
        <v>195265</v>
      </c>
      <c r="V17" s="141">
        <f t="shared" si="6"/>
        <v>969324</v>
      </c>
      <c r="W17" s="141">
        <f t="shared" si="7"/>
        <v>160692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140263</v>
      </c>
      <c r="AB17" s="141">
        <f t="shared" si="12"/>
        <v>0</v>
      </c>
      <c r="AC17" s="141">
        <f t="shared" si="13"/>
        <v>20429</v>
      </c>
      <c r="AD17" s="141">
        <f t="shared" si="14"/>
        <v>808632</v>
      </c>
    </row>
    <row r="18" spans="1:30" ht="12" customHeight="1">
      <c r="A18" s="142" t="s">
        <v>83</v>
      </c>
      <c r="B18" s="140" t="s">
        <v>336</v>
      </c>
      <c r="C18" s="142" t="s">
        <v>361</v>
      </c>
      <c r="D18" s="141">
        <f t="shared" si="2"/>
        <v>434391</v>
      </c>
      <c r="E18" s="141">
        <f t="shared" si="3"/>
        <v>70194</v>
      </c>
      <c r="F18" s="141">
        <v>6434</v>
      </c>
      <c r="G18" s="141">
        <v>2098</v>
      </c>
      <c r="H18" s="141">
        <v>0</v>
      </c>
      <c r="I18" s="141">
        <v>16124</v>
      </c>
      <c r="J18" s="141"/>
      <c r="K18" s="141">
        <v>45538</v>
      </c>
      <c r="L18" s="141">
        <v>364197</v>
      </c>
      <c r="M18" s="141">
        <f t="shared" si="4"/>
        <v>127249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127249</v>
      </c>
      <c r="V18" s="141">
        <f t="shared" si="6"/>
        <v>561640</v>
      </c>
      <c r="W18" s="141">
        <f t="shared" si="7"/>
        <v>70194</v>
      </c>
      <c r="X18" s="141">
        <f t="shared" si="8"/>
        <v>6434</v>
      </c>
      <c r="Y18" s="141">
        <f t="shared" si="9"/>
        <v>2098</v>
      </c>
      <c r="Z18" s="141">
        <f t="shared" si="10"/>
        <v>0</v>
      </c>
      <c r="AA18" s="141">
        <f t="shared" si="11"/>
        <v>16124</v>
      </c>
      <c r="AB18" s="141">
        <f t="shared" si="12"/>
        <v>0</v>
      </c>
      <c r="AC18" s="141">
        <f t="shared" si="13"/>
        <v>45538</v>
      </c>
      <c r="AD18" s="141">
        <f t="shared" si="14"/>
        <v>491446</v>
      </c>
    </row>
    <row r="19" spans="1:30" ht="12" customHeight="1">
      <c r="A19" s="142" t="s">
        <v>83</v>
      </c>
      <c r="B19" s="140" t="s">
        <v>337</v>
      </c>
      <c r="C19" s="142" t="s">
        <v>362</v>
      </c>
      <c r="D19" s="141">
        <f t="shared" si="2"/>
        <v>365203</v>
      </c>
      <c r="E19" s="141">
        <f t="shared" si="3"/>
        <v>161792</v>
      </c>
      <c r="F19" s="141">
        <v>0</v>
      </c>
      <c r="G19" s="141">
        <v>300</v>
      </c>
      <c r="H19" s="141">
        <v>110200</v>
      </c>
      <c r="I19" s="141">
        <v>9520</v>
      </c>
      <c r="J19" s="141"/>
      <c r="K19" s="141">
        <v>41772</v>
      </c>
      <c r="L19" s="141">
        <v>203411</v>
      </c>
      <c r="M19" s="141">
        <f t="shared" si="4"/>
        <v>66514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66514</v>
      </c>
      <c r="V19" s="141">
        <f t="shared" si="6"/>
        <v>431717</v>
      </c>
      <c r="W19" s="141">
        <f t="shared" si="7"/>
        <v>161792</v>
      </c>
      <c r="X19" s="141">
        <f t="shared" si="8"/>
        <v>0</v>
      </c>
      <c r="Y19" s="141">
        <f t="shared" si="9"/>
        <v>300</v>
      </c>
      <c r="Z19" s="141">
        <f t="shared" si="10"/>
        <v>110200</v>
      </c>
      <c r="AA19" s="141">
        <f t="shared" si="11"/>
        <v>9520</v>
      </c>
      <c r="AB19" s="141">
        <f t="shared" si="12"/>
        <v>0</v>
      </c>
      <c r="AC19" s="141">
        <f t="shared" si="13"/>
        <v>41772</v>
      </c>
      <c r="AD19" s="141">
        <f t="shared" si="14"/>
        <v>269925</v>
      </c>
    </row>
    <row r="20" spans="1:30" ht="12" customHeight="1">
      <c r="A20" s="142" t="s">
        <v>83</v>
      </c>
      <c r="B20" s="140" t="s">
        <v>338</v>
      </c>
      <c r="C20" s="142" t="s">
        <v>363</v>
      </c>
      <c r="D20" s="141">
        <f t="shared" si="2"/>
        <v>445013</v>
      </c>
      <c r="E20" s="141">
        <f t="shared" si="3"/>
        <v>45630</v>
      </c>
      <c r="F20" s="141">
        <v>0</v>
      </c>
      <c r="G20" s="141">
        <v>0</v>
      </c>
      <c r="H20" s="141">
        <v>0</v>
      </c>
      <c r="I20" s="141">
        <v>18237</v>
      </c>
      <c r="J20" s="141"/>
      <c r="K20" s="141">
        <v>27393</v>
      </c>
      <c r="L20" s="141">
        <v>399383</v>
      </c>
      <c r="M20" s="141">
        <f t="shared" si="4"/>
        <v>269785</v>
      </c>
      <c r="N20" s="141">
        <f t="shared" si="5"/>
        <v>164232</v>
      </c>
      <c r="O20" s="141">
        <v>156036</v>
      </c>
      <c r="P20" s="141">
        <v>0</v>
      </c>
      <c r="Q20" s="141">
        <v>0</v>
      </c>
      <c r="R20" s="141">
        <v>4689</v>
      </c>
      <c r="S20" s="141"/>
      <c r="T20" s="141">
        <v>3507</v>
      </c>
      <c r="U20" s="141">
        <v>105553</v>
      </c>
      <c r="V20" s="141">
        <f t="shared" si="6"/>
        <v>714798</v>
      </c>
      <c r="W20" s="141">
        <f t="shared" si="7"/>
        <v>209862</v>
      </c>
      <c r="X20" s="141">
        <f t="shared" si="8"/>
        <v>156036</v>
      </c>
      <c r="Y20" s="141">
        <f t="shared" si="9"/>
        <v>0</v>
      </c>
      <c r="Z20" s="141">
        <f t="shared" si="10"/>
        <v>0</v>
      </c>
      <c r="AA20" s="141">
        <f t="shared" si="11"/>
        <v>22926</v>
      </c>
      <c r="AB20" s="141">
        <f t="shared" si="12"/>
        <v>0</v>
      </c>
      <c r="AC20" s="141">
        <f t="shared" si="13"/>
        <v>30900</v>
      </c>
      <c r="AD20" s="141">
        <f t="shared" si="14"/>
        <v>504936</v>
      </c>
    </row>
    <row r="21" spans="1:30" ht="12" customHeight="1">
      <c r="A21" s="142" t="s">
        <v>83</v>
      </c>
      <c r="B21" s="140" t="s">
        <v>339</v>
      </c>
      <c r="C21" s="142" t="s">
        <v>364</v>
      </c>
      <c r="D21" s="141">
        <f t="shared" si="2"/>
        <v>152853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152853</v>
      </c>
      <c r="M21" s="141">
        <f t="shared" si="4"/>
        <v>58577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58577</v>
      </c>
      <c r="V21" s="141">
        <f t="shared" si="6"/>
        <v>211430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211430</v>
      </c>
    </row>
    <row r="22" spans="1:30" ht="12" customHeight="1">
      <c r="A22" s="142" t="s">
        <v>83</v>
      </c>
      <c r="B22" s="140" t="s">
        <v>340</v>
      </c>
      <c r="C22" s="142" t="s">
        <v>365</v>
      </c>
      <c r="D22" s="141">
        <f t="shared" si="2"/>
        <v>45954</v>
      </c>
      <c r="E22" s="141">
        <f t="shared" si="3"/>
        <v>40</v>
      </c>
      <c r="F22" s="141">
        <v>0</v>
      </c>
      <c r="G22" s="141">
        <v>0</v>
      </c>
      <c r="H22" s="141">
        <v>0</v>
      </c>
      <c r="I22" s="141">
        <v>40</v>
      </c>
      <c r="J22" s="141"/>
      <c r="K22" s="141">
        <v>0</v>
      </c>
      <c r="L22" s="141">
        <v>45914</v>
      </c>
      <c r="M22" s="141">
        <f t="shared" si="4"/>
        <v>7568</v>
      </c>
      <c r="N22" s="141">
        <f t="shared" si="5"/>
        <v>5</v>
      </c>
      <c r="O22" s="141">
        <v>0</v>
      </c>
      <c r="P22" s="141">
        <v>0</v>
      </c>
      <c r="Q22" s="141">
        <v>0</v>
      </c>
      <c r="R22" s="141">
        <v>5</v>
      </c>
      <c r="S22" s="141"/>
      <c r="T22" s="141">
        <v>0</v>
      </c>
      <c r="U22" s="141">
        <v>7563</v>
      </c>
      <c r="V22" s="141">
        <f t="shared" si="6"/>
        <v>53522</v>
      </c>
      <c r="W22" s="141">
        <f t="shared" si="7"/>
        <v>45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45</v>
      </c>
      <c r="AB22" s="141">
        <f t="shared" si="12"/>
        <v>0</v>
      </c>
      <c r="AC22" s="141">
        <f t="shared" si="13"/>
        <v>0</v>
      </c>
      <c r="AD22" s="141">
        <f t="shared" si="14"/>
        <v>53477</v>
      </c>
    </row>
    <row r="23" spans="1:30" ht="12" customHeight="1">
      <c r="A23" s="142" t="s">
        <v>83</v>
      </c>
      <c r="B23" s="140" t="s">
        <v>341</v>
      </c>
      <c r="C23" s="142" t="s">
        <v>366</v>
      </c>
      <c r="D23" s="141">
        <f t="shared" si="2"/>
        <v>25446</v>
      </c>
      <c r="E23" s="141">
        <f t="shared" si="3"/>
        <v>5789</v>
      </c>
      <c r="F23" s="141">
        <v>0</v>
      </c>
      <c r="G23" s="141">
        <v>0</v>
      </c>
      <c r="H23" s="141">
        <v>0</v>
      </c>
      <c r="I23" s="141">
        <v>5079</v>
      </c>
      <c r="J23" s="141"/>
      <c r="K23" s="141">
        <v>710</v>
      </c>
      <c r="L23" s="141">
        <v>19657</v>
      </c>
      <c r="M23" s="141">
        <f t="shared" si="4"/>
        <v>10085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10085</v>
      </c>
      <c r="V23" s="141">
        <f t="shared" si="6"/>
        <v>35531</v>
      </c>
      <c r="W23" s="141">
        <f t="shared" si="7"/>
        <v>5789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5079</v>
      </c>
      <c r="AB23" s="141">
        <f t="shared" si="12"/>
        <v>0</v>
      </c>
      <c r="AC23" s="141">
        <f t="shared" si="13"/>
        <v>710</v>
      </c>
      <c r="AD23" s="141">
        <f t="shared" si="14"/>
        <v>29742</v>
      </c>
    </row>
    <row r="24" spans="1:30" ht="12" customHeight="1">
      <c r="A24" s="142" t="s">
        <v>83</v>
      </c>
      <c r="B24" s="140" t="s">
        <v>342</v>
      </c>
      <c r="C24" s="142" t="s">
        <v>367</v>
      </c>
      <c r="D24" s="141">
        <f t="shared" si="2"/>
        <v>217524</v>
      </c>
      <c r="E24" s="141">
        <f t="shared" si="3"/>
        <v>23619</v>
      </c>
      <c r="F24" s="141">
        <v>0</v>
      </c>
      <c r="G24" s="141">
        <v>0</v>
      </c>
      <c r="H24" s="141">
        <v>0</v>
      </c>
      <c r="I24" s="141">
        <v>20162</v>
      </c>
      <c r="J24" s="141"/>
      <c r="K24" s="141">
        <v>3457</v>
      </c>
      <c r="L24" s="141">
        <v>193905</v>
      </c>
      <c r="M24" s="141">
        <f t="shared" si="4"/>
        <v>88693</v>
      </c>
      <c r="N24" s="141">
        <f t="shared" si="5"/>
        <v>10560</v>
      </c>
      <c r="O24" s="141">
        <v>3181</v>
      </c>
      <c r="P24" s="141">
        <v>4179</v>
      </c>
      <c r="Q24" s="141">
        <v>3200</v>
      </c>
      <c r="R24" s="141">
        <v>0</v>
      </c>
      <c r="S24" s="141"/>
      <c r="T24" s="141">
        <v>0</v>
      </c>
      <c r="U24" s="141">
        <v>78133</v>
      </c>
      <c r="V24" s="141">
        <f t="shared" si="6"/>
        <v>306217</v>
      </c>
      <c r="W24" s="141">
        <f t="shared" si="7"/>
        <v>34179</v>
      </c>
      <c r="X24" s="141">
        <f t="shared" si="8"/>
        <v>3181</v>
      </c>
      <c r="Y24" s="141">
        <f t="shared" si="9"/>
        <v>4179</v>
      </c>
      <c r="Z24" s="141">
        <f t="shared" si="10"/>
        <v>3200</v>
      </c>
      <c r="AA24" s="141">
        <f t="shared" si="11"/>
        <v>20162</v>
      </c>
      <c r="AB24" s="141">
        <f t="shared" si="12"/>
        <v>0</v>
      </c>
      <c r="AC24" s="141">
        <f t="shared" si="13"/>
        <v>3457</v>
      </c>
      <c r="AD24" s="141">
        <f t="shared" si="14"/>
        <v>272038</v>
      </c>
    </row>
    <row r="25" spans="1:30" ht="12" customHeight="1">
      <c r="A25" s="142" t="s">
        <v>83</v>
      </c>
      <c r="B25" s="140" t="s">
        <v>343</v>
      </c>
      <c r="C25" s="142" t="s">
        <v>368</v>
      </c>
      <c r="D25" s="141">
        <f t="shared" si="2"/>
        <v>45732</v>
      </c>
      <c r="E25" s="141">
        <f t="shared" si="3"/>
        <v>10267</v>
      </c>
      <c r="F25" s="141">
        <v>0</v>
      </c>
      <c r="G25" s="141">
        <v>0</v>
      </c>
      <c r="H25" s="141">
        <v>0</v>
      </c>
      <c r="I25" s="141">
        <v>10239</v>
      </c>
      <c r="J25" s="141"/>
      <c r="K25" s="141">
        <v>28</v>
      </c>
      <c r="L25" s="141">
        <v>35465</v>
      </c>
      <c r="M25" s="141">
        <f t="shared" si="4"/>
        <v>25982</v>
      </c>
      <c r="N25" s="141">
        <f t="shared" si="5"/>
        <v>34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34</v>
      </c>
      <c r="U25" s="141">
        <v>25948</v>
      </c>
      <c r="V25" s="141">
        <f t="shared" si="6"/>
        <v>71714</v>
      </c>
      <c r="W25" s="141">
        <f t="shared" si="7"/>
        <v>10301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10239</v>
      </c>
      <c r="AB25" s="141">
        <f t="shared" si="12"/>
        <v>0</v>
      </c>
      <c r="AC25" s="141">
        <f t="shared" si="13"/>
        <v>62</v>
      </c>
      <c r="AD25" s="141">
        <f t="shared" si="14"/>
        <v>61413</v>
      </c>
    </row>
    <row r="26" spans="1:30" ht="12" customHeight="1">
      <c r="A26" s="142" t="s">
        <v>83</v>
      </c>
      <c r="B26" s="140" t="s">
        <v>344</v>
      </c>
      <c r="C26" s="142" t="s">
        <v>369</v>
      </c>
      <c r="D26" s="141">
        <f t="shared" si="2"/>
        <v>101598</v>
      </c>
      <c r="E26" s="141">
        <f t="shared" si="3"/>
        <v>22421</v>
      </c>
      <c r="F26" s="141">
        <v>0</v>
      </c>
      <c r="G26" s="141">
        <v>0</v>
      </c>
      <c r="H26" s="141">
        <v>0</v>
      </c>
      <c r="I26" s="141">
        <v>22421</v>
      </c>
      <c r="J26" s="141"/>
      <c r="K26" s="141">
        <v>0</v>
      </c>
      <c r="L26" s="141">
        <v>79177</v>
      </c>
      <c r="M26" s="141">
        <f t="shared" si="4"/>
        <v>59652</v>
      </c>
      <c r="N26" s="141">
        <f t="shared" si="5"/>
        <v>1856</v>
      </c>
      <c r="O26" s="141">
        <v>0</v>
      </c>
      <c r="P26" s="141">
        <v>0</v>
      </c>
      <c r="Q26" s="141">
        <v>0</v>
      </c>
      <c r="R26" s="141">
        <v>1856</v>
      </c>
      <c r="S26" s="141"/>
      <c r="T26" s="141">
        <v>0</v>
      </c>
      <c r="U26" s="141">
        <v>57796</v>
      </c>
      <c r="V26" s="141">
        <f t="shared" si="6"/>
        <v>161250</v>
      </c>
      <c r="W26" s="141">
        <f t="shared" si="7"/>
        <v>24277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24277</v>
      </c>
      <c r="AB26" s="141">
        <f t="shared" si="12"/>
        <v>0</v>
      </c>
      <c r="AC26" s="141">
        <f t="shared" si="13"/>
        <v>0</v>
      </c>
      <c r="AD26" s="141">
        <f t="shared" si="14"/>
        <v>136973</v>
      </c>
    </row>
    <row r="27" spans="1:30" ht="12" customHeight="1">
      <c r="A27" s="142" t="s">
        <v>83</v>
      </c>
      <c r="B27" s="140" t="s">
        <v>345</v>
      </c>
      <c r="C27" s="142" t="s">
        <v>370</v>
      </c>
      <c r="D27" s="141">
        <f t="shared" si="2"/>
        <v>66346</v>
      </c>
      <c r="E27" s="141">
        <f t="shared" si="3"/>
        <v>16114</v>
      </c>
      <c r="F27" s="141">
        <v>0</v>
      </c>
      <c r="G27" s="141">
        <v>0</v>
      </c>
      <c r="H27" s="141">
        <v>0</v>
      </c>
      <c r="I27" s="141">
        <v>13952</v>
      </c>
      <c r="J27" s="141"/>
      <c r="K27" s="141">
        <v>2162</v>
      </c>
      <c r="L27" s="141">
        <v>50232</v>
      </c>
      <c r="M27" s="141">
        <f t="shared" si="4"/>
        <v>13535</v>
      </c>
      <c r="N27" s="141">
        <f t="shared" si="5"/>
        <v>16</v>
      </c>
      <c r="O27" s="141">
        <v>0</v>
      </c>
      <c r="P27" s="141">
        <v>0</v>
      </c>
      <c r="Q27" s="141">
        <v>0</v>
      </c>
      <c r="R27" s="141">
        <v>16</v>
      </c>
      <c r="S27" s="141"/>
      <c r="T27" s="141">
        <v>0</v>
      </c>
      <c r="U27" s="141">
        <v>13519</v>
      </c>
      <c r="V27" s="141">
        <f t="shared" si="6"/>
        <v>79881</v>
      </c>
      <c r="W27" s="141">
        <f t="shared" si="7"/>
        <v>16130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13968</v>
      </c>
      <c r="AB27" s="141">
        <f t="shared" si="12"/>
        <v>0</v>
      </c>
      <c r="AC27" s="141">
        <f t="shared" si="13"/>
        <v>2162</v>
      </c>
      <c r="AD27" s="141">
        <f t="shared" si="14"/>
        <v>63751</v>
      </c>
    </row>
    <row r="28" spans="1:30" ht="12" customHeight="1">
      <c r="A28" s="142" t="s">
        <v>83</v>
      </c>
      <c r="B28" s="140" t="s">
        <v>346</v>
      </c>
      <c r="C28" s="142" t="s">
        <v>371</v>
      </c>
      <c r="D28" s="141">
        <f t="shared" si="2"/>
        <v>42083</v>
      </c>
      <c r="E28" s="141">
        <f t="shared" si="3"/>
        <v>6495</v>
      </c>
      <c r="F28" s="141">
        <v>0</v>
      </c>
      <c r="G28" s="141">
        <v>0</v>
      </c>
      <c r="H28" s="141">
        <v>0</v>
      </c>
      <c r="I28" s="141">
        <v>3537</v>
      </c>
      <c r="J28" s="141"/>
      <c r="K28" s="141">
        <v>2958</v>
      </c>
      <c r="L28" s="141">
        <v>35588</v>
      </c>
      <c r="M28" s="141">
        <f t="shared" si="4"/>
        <v>11697</v>
      </c>
      <c r="N28" s="141">
        <f t="shared" si="5"/>
        <v>6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6</v>
      </c>
      <c r="U28" s="141">
        <v>11691</v>
      </c>
      <c r="V28" s="141">
        <f t="shared" si="6"/>
        <v>53780</v>
      </c>
      <c r="W28" s="141">
        <f t="shared" si="7"/>
        <v>6501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3537</v>
      </c>
      <c r="AB28" s="141">
        <f t="shared" si="12"/>
        <v>0</v>
      </c>
      <c r="AC28" s="141">
        <f t="shared" si="13"/>
        <v>2964</v>
      </c>
      <c r="AD28" s="141">
        <f t="shared" si="14"/>
        <v>47279</v>
      </c>
    </row>
    <row r="29" spans="1:30" ht="12" customHeight="1">
      <c r="A29" s="142" t="s">
        <v>83</v>
      </c>
      <c r="B29" s="140" t="s">
        <v>347</v>
      </c>
      <c r="C29" s="142" t="s">
        <v>372</v>
      </c>
      <c r="D29" s="141">
        <f t="shared" si="2"/>
        <v>194579</v>
      </c>
      <c r="E29" s="141">
        <f t="shared" si="3"/>
        <v>7992</v>
      </c>
      <c r="F29" s="141">
        <v>0</v>
      </c>
      <c r="G29" s="141">
        <v>0</v>
      </c>
      <c r="H29" s="141">
        <v>0</v>
      </c>
      <c r="I29" s="141">
        <v>7992</v>
      </c>
      <c r="J29" s="141"/>
      <c r="K29" s="141">
        <v>0</v>
      </c>
      <c r="L29" s="141">
        <v>186587</v>
      </c>
      <c r="M29" s="141">
        <f t="shared" si="4"/>
        <v>0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0</v>
      </c>
      <c r="V29" s="141">
        <f t="shared" si="6"/>
        <v>194579</v>
      </c>
      <c r="W29" s="141">
        <f t="shared" si="7"/>
        <v>7992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7992</v>
      </c>
      <c r="AB29" s="141">
        <f t="shared" si="12"/>
        <v>0</v>
      </c>
      <c r="AC29" s="141">
        <f t="shared" si="13"/>
        <v>0</v>
      </c>
      <c r="AD29" s="141">
        <f t="shared" si="14"/>
        <v>186587</v>
      </c>
    </row>
    <row r="30" spans="1:30" ht="12" customHeight="1">
      <c r="A30" s="142" t="s">
        <v>83</v>
      </c>
      <c r="B30" s="140" t="s">
        <v>348</v>
      </c>
      <c r="C30" s="142" t="s">
        <v>373</v>
      </c>
      <c r="D30" s="141">
        <f t="shared" si="2"/>
        <v>187789</v>
      </c>
      <c r="E30" s="141">
        <f t="shared" si="3"/>
        <v>31252</v>
      </c>
      <c r="F30" s="141">
        <v>0</v>
      </c>
      <c r="G30" s="141">
        <v>0</v>
      </c>
      <c r="H30" s="141">
        <v>0</v>
      </c>
      <c r="I30" s="141">
        <v>31252</v>
      </c>
      <c r="J30" s="141"/>
      <c r="K30" s="141">
        <v>0</v>
      </c>
      <c r="L30" s="141">
        <v>156537</v>
      </c>
      <c r="M30" s="141">
        <f t="shared" si="4"/>
        <v>46384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46384</v>
      </c>
      <c r="V30" s="141">
        <f t="shared" si="6"/>
        <v>234173</v>
      </c>
      <c r="W30" s="141">
        <f t="shared" si="7"/>
        <v>31252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31252</v>
      </c>
      <c r="AB30" s="141">
        <f t="shared" si="12"/>
        <v>0</v>
      </c>
      <c r="AC30" s="141">
        <f t="shared" si="13"/>
        <v>0</v>
      </c>
      <c r="AD30" s="141">
        <f t="shared" si="14"/>
        <v>202921</v>
      </c>
    </row>
    <row r="31" spans="1:30" ht="12" customHeight="1">
      <c r="A31" s="142" t="s">
        <v>83</v>
      </c>
      <c r="B31" s="140" t="s">
        <v>349</v>
      </c>
      <c r="C31" s="142" t="s">
        <v>374</v>
      </c>
      <c r="D31" s="141">
        <f t="shared" si="2"/>
        <v>124514</v>
      </c>
      <c r="E31" s="141">
        <f t="shared" si="3"/>
        <v>18962</v>
      </c>
      <c r="F31" s="141">
        <v>0</v>
      </c>
      <c r="G31" s="141">
        <v>0</v>
      </c>
      <c r="H31" s="141">
        <v>0</v>
      </c>
      <c r="I31" s="141">
        <v>18930</v>
      </c>
      <c r="J31" s="141"/>
      <c r="K31" s="141">
        <v>32</v>
      </c>
      <c r="L31" s="141">
        <v>105552</v>
      </c>
      <c r="M31" s="141">
        <f t="shared" si="4"/>
        <v>50997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50997</v>
      </c>
      <c r="V31" s="141">
        <f t="shared" si="6"/>
        <v>175511</v>
      </c>
      <c r="W31" s="141">
        <f t="shared" si="7"/>
        <v>18962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18930</v>
      </c>
      <c r="AB31" s="141">
        <f t="shared" si="12"/>
        <v>0</v>
      </c>
      <c r="AC31" s="141">
        <f t="shared" si="13"/>
        <v>32</v>
      </c>
      <c r="AD31" s="141">
        <f t="shared" si="14"/>
        <v>156549</v>
      </c>
    </row>
    <row r="32" spans="1:30" ht="12" customHeight="1">
      <c r="A32" s="142" t="s">
        <v>83</v>
      </c>
      <c r="B32" s="140" t="s">
        <v>350</v>
      </c>
      <c r="C32" s="142" t="s">
        <v>375</v>
      </c>
      <c r="D32" s="141">
        <f t="shared" si="2"/>
        <v>29219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29219</v>
      </c>
      <c r="M32" s="141">
        <f t="shared" si="4"/>
        <v>10860</v>
      </c>
      <c r="N32" s="141">
        <f t="shared" si="5"/>
        <v>22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22</v>
      </c>
      <c r="U32" s="141">
        <v>10838</v>
      </c>
      <c r="V32" s="141">
        <f t="shared" si="6"/>
        <v>40079</v>
      </c>
      <c r="W32" s="141">
        <f t="shared" si="7"/>
        <v>22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22</v>
      </c>
      <c r="AD32" s="141">
        <f t="shared" si="14"/>
        <v>40057</v>
      </c>
    </row>
    <row r="33" spans="1:30" ht="12" customHeight="1">
      <c r="A33" s="142" t="s">
        <v>83</v>
      </c>
      <c r="B33" s="140" t="s">
        <v>377</v>
      </c>
      <c r="C33" s="142" t="s">
        <v>387</v>
      </c>
      <c r="D33" s="141">
        <f t="shared" si="2"/>
        <v>0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f t="shared" si="4"/>
        <v>7728</v>
      </c>
      <c r="N33" s="141">
        <f t="shared" si="5"/>
        <v>7728</v>
      </c>
      <c r="O33" s="141">
        <v>0</v>
      </c>
      <c r="P33" s="141">
        <v>0</v>
      </c>
      <c r="Q33" s="141">
        <v>0</v>
      </c>
      <c r="R33" s="141">
        <v>7728</v>
      </c>
      <c r="S33" s="141">
        <v>194457</v>
      </c>
      <c r="T33" s="141">
        <v>0</v>
      </c>
      <c r="U33" s="141">
        <v>0</v>
      </c>
      <c r="V33" s="141">
        <f t="shared" si="6"/>
        <v>7728</v>
      </c>
      <c r="W33" s="141">
        <f t="shared" si="7"/>
        <v>7728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7728</v>
      </c>
      <c r="AB33" s="141">
        <f t="shared" si="12"/>
        <v>194457</v>
      </c>
      <c r="AC33" s="141">
        <f t="shared" si="13"/>
        <v>0</v>
      </c>
      <c r="AD33" s="141">
        <f t="shared" si="14"/>
        <v>0</v>
      </c>
    </row>
    <row r="34" spans="1:30" ht="12" customHeight="1">
      <c r="A34" s="142" t="s">
        <v>83</v>
      </c>
      <c r="B34" s="140" t="s">
        <v>378</v>
      </c>
      <c r="C34" s="142" t="s">
        <v>388</v>
      </c>
      <c r="D34" s="141">
        <f t="shared" si="2"/>
        <v>878</v>
      </c>
      <c r="E34" s="141">
        <f t="shared" si="3"/>
        <v>878</v>
      </c>
      <c r="F34" s="141">
        <v>0</v>
      </c>
      <c r="G34" s="141">
        <v>0</v>
      </c>
      <c r="H34" s="141">
        <v>0</v>
      </c>
      <c r="I34" s="141">
        <v>878</v>
      </c>
      <c r="J34" s="141">
        <v>123635</v>
      </c>
      <c r="K34" s="141">
        <v>0</v>
      </c>
      <c r="L34" s="141">
        <v>0</v>
      </c>
      <c r="M34" s="141">
        <f t="shared" si="4"/>
        <v>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f t="shared" si="6"/>
        <v>878</v>
      </c>
      <c r="W34" s="141">
        <f t="shared" si="7"/>
        <v>878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878</v>
      </c>
      <c r="AB34" s="141">
        <f t="shared" si="12"/>
        <v>123635</v>
      </c>
      <c r="AC34" s="141">
        <f t="shared" si="13"/>
        <v>0</v>
      </c>
      <c r="AD34" s="141">
        <f t="shared" si="14"/>
        <v>0</v>
      </c>
    </row>
    <row r="35" spans="1:30" ht="12" customHeight="1">
      <c r="A35" s="142" t="s">
        <v>83</v>
      </c>
      <c r="B35" s="140" t="s">
        <v>379</v>
      </c>
      <c r="C35" s="142" t="s">
        <v>389</v>
      </c>
      <c r="D35" s="141">
        <f t="shared" si="2"/>
        <v>472157</v>
      </c>
      <c r="E35" s="141">
        <f t="shared" si="3"/>
        <v>471456</v>
      </c>
      <c r="F35" s="141">
        <v>153971</v>
      </c>
      <c r="G35" s="141">
        <v>0</v>
      </c>
      <c r="H35" s="141">
        <v>110407</v>
      </c>
      <c r="I35" s="141">
        <v>66854</v>
      </c>
      <c r="J35" s="141">
        <v>373074</v>
      </c>
      <c r="K35" s="141">
        <v>140224</v>
      </c>
      <c r="L35" s="141">
        <v>701</v>
      </c>
      <c r="M35" s="141">
        <f t="shared" si="4"/>
        <v>13584</v>
      </c>
      <c r="N35" s="141">
        <f t="shared" si="5"/>
        <v>13557</v>
      </c>
      <c r="O35" s="141">
        <v>0</v>
      </c>
      <c r="P35" s="141">
        <v>0</v>
      </c>
      <c r="Q35" s="141">
        <v>0</v>
      </c>
      <c r="R35" s="141">
        <v>13142</v>
      </c>
      <c r="S35" s="141">
        <v>236095</v>
      </c>
      <c r="T35" s="141">
        <v>415</v>
      </c>
      <c r="U35" s="141">
        <v>27</v>
      </c>
      <c r="V35" s="141">
        <f t="shared" si="6"/>
        <v>485741</v>
      </c>
      <c r="W35" s="141">
        <f t="shared" si="7"/>
        <v>485013</v>
      </c>
      <c r="X35" s="141">
        <f t="shared" si="8"/>
        <v>153971</v>
      </c>
      <c r="Y35" s="141">
        <f t="shared" si="9"/>
        <v>0</v>
      </c>
      <c r="Z35" s="141">
        <f t="shared" si="10"/>
        <v>110407</v>
      </c>
      <c r="AA35" s="141">
        <f t="shared" si="11"/>
        <v>79996</v>
      </c>
      <c r="AB35" s="141">
        <f t="shared" si="12"/>
        <v>609169</v>
      </c>
      <c r="AC35" s="141">
        <f t="shared" si="13"/>
        <v>140639</v>
      </c>
      <c r="AD35" s="141">
        <f t="shared" si="14"/>
        <v>728</v>
      </c>
    </row>
    <row r="36" spans="1:30" ht="12" customHeight="1">
      <c r="A36" s="142" t="s">
        <v>83</v>
      </c>
      <c r="B36" s="140" t="s">
        <v>380</v>
      </c>
      <c r="C36" s="142" t="s">
        <v>390</v>
      </c>
      <c r="D36" s="141">
        <f t="shared" si="2"/>
        <v>174514</v>
      </c>
      <c r="E36" s="141">
        <f t="shared" si="3"/>
        <v>174514</v>
      </c>
      <c r="F36" s="141">
        <v>2176</v>
      </c>
      <c r="G36" s="141">
        <v>0</v>
      </c>
      <c r="H36" s="141">
        <v>5300</v>
      </c>
      <c r="I36" s="141">
        <v>123680</v>
      </c>
      <c r="J36" s="141">
        <v>560724</v>
      </c>
      <c r="K36" s="141">
        <v>43358</v>
      </c>
      <c r="L36" s="141">
        <v>0</v>
      </c>
      <c r="M36" s="141">
        <f t="shared" si="4"/>
        <v>31808</v>
      </c>
      <c r="N36" s="141">
        <f t="shared" si="5"/>
        <v>27341</v>
      </c>
      <c r="O36" s="141">
        <v>0</v>
      </c>
      <c r="P36" s="141">
        <v>0</v>
      </c>
      <c r="Q36" s="141">
        <v>0</v>
      </c>
      <c r="R36" s="141">
        <v>27341</v>
      </c>
      <c r="S36" s="141">
        <v>226310</v>
      </c>
      <c r="T36" s="141">
        <v>0</v>
      </c>
      <c r="U36" s="141">
        <v>4467</v>
      </c>
      <c r="V36" s="141">
        <f t="shared" si="6"/>
        <v>206322</v>
      </c>
      <c r="W36" s="141">
        <f t="shared" si="7"/>
        <v>201855</v>
      </c>
      <c r="X36" s="141">
        <f t="shared" si="8"/>
        <v>2176</v>
      </c>
      <c r="Y36" s="141">
        <f t="shared" si="9"/>
        <v>0</v>
      </c>
      <c r="Z36" s="141">
        <f t="shared" si="10"/>
        <v>5300</v>
      </c>
      <c r="AA36" s="141">
        <f t="shared" si="11"/>
        <v>151021</v>
      </c>
      <c r="AB36" s="141">
        <f t="shared" si="12"/>
        <v>787034</v>
      </c>
      <c r="AC36" s="141">
        <f t="shared" si="13"/>
        <v>43358</v>
      </c>
      <c r="AD36" s="141">
        <f t="shared" si="14"/>
        <v>4467</v>
      </c>
    </row>
    <row r="37" spans="1:30" ht="12" customHeight="1">
      <c r="A37" s="142" t="s">
        <v>83</v>
      </c>
      <c r="B37" s="140" t="s">
        <v>381</v>
      </c>
      <c r="C37" s="142" t="s">
        <v>391</v>
      </c>
      <c r="D37" s="141">
        <f t="shared" si="2"/>
        <v>0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f t="shared" si="4"/>
        <v>65476</v>
      </c>
      <c r="N37" s="141">
        <f t="shared" si="5"/>
        <v>65476</v>
      </c>
      <c r="O37" s="141">
        <v>0</v>
      </c>
      <c r="P37" s="141">
        <v>0</v>
      </c>
      <c r="Q37" s="141">
        <v>0</v>
      </c>
      <c r="R37" s="141">
        <v>65476</v>
      </c>
      <c r="S37" s="141">
        <v>283147</v>
      </c>
      <c r="T37" s="141">
        <v>0</v>
      </c>
      <c r="U37" s="141">
        <v>0</v>
      </c>
      <c r="V37" s="141">
        <f t="shared" si="6"/>
        <v>65476</v>
      </c>
      <c r="W37" s="141">
        <f t="shared" si="7"/>
        <v>65476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65476</v>
      </c>
      <c r="AB37" s="141">
        <f t="shared" si="12"/>
        <v>283147</v>
      </c>
      <c r="AC37" s="141">
        <f t="shared" si="13"/>
        <v>0</v>
      </c>
      <c r="AD37" s="141">
        <f t="shared" si="14"/>
        <v>0</v>
      </c>
    </row>
    <row r="38" spans="1:30" ht="12" customHeight="1">
      <c r="A38" s="142" t="s">
        <v>83</v>
      </c>
      <c r="B38" s="140" t="s">
        <v>382</v>
      </c>
      <c r="C38" s="142" t="s">
        <v>392</v>
      </c>
      <c r="D38" s="141">
        <f t="shared" si="2"/>
        <v>73003</v>
      </c>
      <c r="E38" s="141">
        <f t="shared" si="3"/>
        <v>73003</v>
      </c>
      <c r="F38" s="141">
        <v>0</v>
      </c>
      <c r="G38" s="141">
        <v>0</v>
      </c>
      <c r="H38" s="141">
        <v>0</v>
      </c>
      <c r="I38" s="141">
        <v>63517</v>
      </c>
      <c r="J38" s="141">
        <v>329012</v>
      </c>
      <c r="K38" s="141">
        <v>9486</v>
      </c>
      <c r="L38" s="141">
        <v>0</v>
      </c>
      <c r="M38" s="141">
        <f t="shared" si="4"/>
        <v>4065</v>
      </c>
      <c r="N38" s="141">
        <f t="shared" si="5"/>
        <v>4065</v>
      </c>
      <c r="O38" s="141">
        <v>0</v>
      </c>
      <c r="P38" s="141">
        <v>0</v>
      </c>
      <c r="Q38" s="141">
        <v>0</v>
      </c>
      <c r="R38" s="141">
        <v>4030</v>
      </c>
      <c r="S38" s="141">
        <v>246737</v>
      </c>
      <c r="T38" s="141">
        <v>35</v>
      </c>
      <c r="U38" s="141">
        <v>0</v>
      </c>
      <c r="V38" s="141">
        <f t="shared" si="6"/>
        <v>77068</v>
      </c>
      <c r="W38" s="141">
        <f t="shared" si="7"/>
        <v>77068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67547</v>
      </c>
      <c r="AB38" s="141">
        <f t="shared" si="12"/>
        <v>575749</v>
      </c>
      <c r="AC38" s="141">
        <f t="shared" si="13"/>
        <v>9521</v>
      </c>
      <c r="AD38" s="141">
        <f t="shared" si="14"/>
        <v>0</v>
      </c>
    </row>
    <row r="39" spans="1:30" ht="12" customHeight="1">
      <c r="A39" s="142" t="s">
        <v>83</v>
      </c>
      <c r="B39" s="140" t="s">
        <v>383</v>
      </c>
      <c r="C39" s="142" t="s">
        <v>393</v>
      </c>
      <c r="D39" s="141">
        <f t="shared" si="2"/>
        <v>44799</v>
      </c>
      <c r="E39" s="141">
        <f t="shared" si="3"/>
        <v>44799</v>
      </c>
      <c r="F39" s="141">
        <v>0</v>
      </c>
      <c r="G39" s="141">
        <v>0</v>
      </c>
      <c r="H39" s="141">
        <v>0</v>
      </c>
      <c r="I39" s="141">
        <v>19498</v>
      </c>
      <c r="J39" s="141">
        <v>463795</v>
      </c>
      <c r="K39" s="141">
        <v>25301</v>
      </c>
      <c r="L39" s="141">
        <v>0</v>
      </c>
      <c r="M39" s="141">
        <f t="shared" si="4"/>
        <v>7325</v>
      </c>
      <c r="N39" s="141">
        <f t="shared" si="5"/>
        <v>7325</v>
      </c>
      <c r="O39" s="141">
        <v>0</v>
      </c>
      <c r="P39" s="141">
        <v>0</v>
      </c>
      <c r="Q39" s="141">
        <v>0</v>
      </c>
      <c r="R39" s="141">
        <v>7325</v>
      </c>
      <c r="S39" s="141">
        <v>168673</v>
      </c>
      <c r="T39" s="141">
        <v>0</v>
      </c>
      <c r="U39" s="141">
        <v>0</v>
      </c>
      <c r="V39" s="141">
        <f t="shared" si="6"/>
        <v>52124</v>
      </c>
      <c r="W39" s="141">
        <f t="shared" si="7"/>
        <v>52124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26823</v>
      </c>
      <c r="AB39" s="141">
        <f t="shared" si="12"/>
        <v>632468</v>
      </c>
      <c r="AC39" s="141">
        <f t="shared" si="13"/>
        <v>25301</v>
      </c>
      <c r="AD39" s="141">
        <f t="shared" si="14"/>
        <v>0</v>
      </c>
    </row>
    <row r="40" spans="1:30" ht="12" customHeight="1">
      <c r="A40" s="142" t="s">
        <v>83</v>
      </c>
      <c r="B40" s="140" t="s">
        <v>384</v>
      </c>
      <c r="C40" s="142" t="s">
        <v>394</v>
      </c>
      <c r="D40" s="141">
        <f t="shared" si="2"/>
        <v>0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f t="shared" si="4"/>
        <v>12215</v>
      </c>
      <c r="N40" s="141">
        <f t="shared" si="5"/>
        <v>5192</v>
      </c>
      <c r="O40" s="141">
        <v>0</v>
      </c>
      <c r="P40" s="141">
        <v>0</v>
      </c>
      <c r="Q40" s="141">
        <v>0</v>
      </c>
      <c r="R40" s="141">
        <v>5192</v>
      </c>
      <c r="S40" s="141">
        <v>274754</v>
      </c>
      <c r="T40" s="141">
        <v>0</v>
      </c>
      <c r="U40" s="141">
        <v>7023</v>
      </c>
      <c r="V40" s="141">
        <f t="shared" si="6"/>
        <v>12215</v>
      </c>
      <c r="W40" s="141">
        <f t="shared" si="7"/>
        <v>5192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5192</v>
      </c>
      <c r="AB40" s="141">
        <f t="shared" si="12"/>
        <v>274754</v>
      </c>
      <c r="AC40" s="141">
        <f t="shared" si="13"/>
        <v>0</v>
      </c>
      <c r="AD40" s="141">
        <f t="shared" si="14"/>
        <v>7023</v>
      </c>
    </row>
    <row r="41" spans="1:30" ht="12" customHeight="1">
      <c r="A41" s="142" t="s">
        <v>83</v>
      </c>
      <c r="B41" s="140" t="s">
        <v>385</v>
      </c>
      <c r="C41" s="142" t="s">
        <v>395</v>
      </c>
      <c r="D41" s="141">
        <f t="shared" si="2"/>
        <v>0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f t="shared" si="4"/>
        <v>2798</v>
      </c>
      <c r="N41" s="141">
        <f t="shared" si="5"/>
        <v>2798</v>
      </c>
      <c r="O41" s="141">
        <v>0</v>
      </c>
      <c r="P41" s="141">
        <v>0</v>
      </c>
      <c r="Q41" s="141">
        <v>0</v>
      </c>
      <c r="R41" s="141">
        <v>2775</v>
      </c>
      <c r="S41" s="141">
        <v>25227</v>
      </c>
      <c r="T41" s="141">
        <v>23</v>
      </c>
      <c r="U41" s="141">
        <v>0</v>
      </c>
      <c r="V41" s="141">
        <f t="shared" si="6"/>
        <v>2798</v>
      </c>
      <c r="W41" s="141">
        <f t="shared" si="7"/>
        <v>2798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2775</v>
      </c>
      <c r="AB41" s="141">
        <f t="shared" si="12"/>
        <v>25227</v>
      </c>
      <c r="AC41" s="141">
        <f t="shared" si="13"/>
        <v>23</v>
      </c>
      <c r="AD41" s="141">
        <f t="shared" si="14"/>
        <v>0</v>
      </c>
    </row>
    <row r="42" spans="1:30" ht="12" customHeight="1">
      <c r="A42" s="142" t="s">
        <v>83</v>
      </c>
      <c r="B42" s="140" t="s">
        <v>386</v>
      </c>
      <c r="C42" s="142" t="s">
        <v>396</v>
      </c>
      <c r="D42" s="141">
        <f t="shared" si="2"/>
        <v>58328</v>
      </c>
      <c r="E42" s="141">
        <f t="shared" si="3"/>
        <v>34368</v>
      </c>
      <c r="F42" s="141">
        <v>0</v>
      </c>
      <c r="G42" s="141">
        <v>0</v>
      </c>
      <c r="H42" s="141">
        <v>0</v>
      </c>
      <c r="I42" s="141">
        <v>34368</v>
      </c>
      <c r="J42" s="141">
        <v>224230</v>
      </c>
      <c r="K42" s="141">
        <v>0</v>
      </c>
      <c r="L42" s="141">
        <v>23960</v>
      </c>
      <c r="M42" s="141">
        <f t="shared" si="4"/>
        <v>0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f t="shared" si="6"/>
        <v>58328</v>
      </c>
      <c r="W42" s="141">
        <f t="shared" si="7"/>
        <v>34368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34368</v>
      </c>
      <c r="AB42" s="141">
        <f t="shared" si="12"/>
        <v>224230</v>
      </c>
      <c r="AC42" s="141">
        <f t="shared" si="13"/>
        <v>0</v>
      </c>
      <c r="AD42" s="141">
        <f t="shared" si="14"/>
        <v>23960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408</v>
      </c>
      <c r="B7" s="140" t="s">
        <v>409</v>
      </c>
      <c r="C7" s="139" t="s">
        <v>410</v>
      </c>
      <c r="D7" s="141">
        <f aca="true" t="shared" si="0" ref="D7:AI7">SUM(D8:D42)</f>
        <v>559316</v>
      </c>
      <c r="E7" s="141">
        <f t="shared" si="0"/>
        <v>558126</v>
      </c>
      <c r="F7" s="141">
        <f t="shared" si="0"/>
        <v>0</v>
      </c>
      <c r="G7" s="141">
        <f t="shared" si="0"/>
        <v>190880</v>
      </c>
      <c r="H7" s="141">
        <f t="shared" si="0"/>
        <v>364620</v>
      </c>
      <c r="I7" s="141">
        <f t="shared" si="0"/>
        <v>2626</v>
      </c>
      <c r="J7" s="141">
        <f t="shared" si="0"/>
        <v>1190</v>
      </c>
      <c r="K7" s="141">
        <f t="shared" si="0"/>
        <v>76601</v>
      </c>
      <c r="L7" s="141">
        <f t="shared" si="0"/>
        <v>12087056</v>
      </c>
      <c r="M7" s="141">
        <f t="shared" si="0"/>
        <v>2600019</v>
      </c>
      <c r="N7" s="141">
        <f t="shared" si="0"/>
        <v>1161874</v>
      </c>
      <c r="O7" s="141">
        <f t="shared" si="0"/>
        <v>362230</v>
      </c>
      <c r="P7" s="141">
        <f t="shared" si="0"/>
        <v>1023467</v>
      </c>
      <c r="Q7" s="141">
        <f t="shared" si="0"/>
        <v>52448</v>
      </c>
      <c r="R7" s="141">
        <f t="shared" si="0"/>
        <v>3602827</v>
      </c>
      <c r="S7" s="141">
        <f t="shared" si="0"/>
        <v>92903</v>
      </c>
      <c r="T7" s="141">
        <f t="shared" si="0"/>
        <v>3233446</v>
      </c>
      <c r="U7" s="141">
        <f t="shared" si="0"/>
        <v>276478</v>
      </c>
      <c r="V7" s="141">
        <f t="shared" si="0"/>
        <v>0</v>
      </c>
      <c r="W7" s="141">
        <f t="shared" si="0"/>
        <v>5880351</v>
      </c>
      <c r="X7" s="141">
        <f t="shared" si="0"/>
        <v>3134826</v>
      </c>
      <c r="Y7" s="141">
        <f t="shared" si="0"/>
        <v>2366778</v>
      </c>
      <c r="Z7" s="141">
        <f t="shared" si="0"/>
        <v>208806</v>
      </c>
      <c r="AA7" s="141">
        <f t="shared" si="0"/>
        <v>169941</v>
      </c>
      <c r="AB7" s="141">
        <f t="shared" si="0"/>
        <v>1997869</v>
      </c>
      <c r="AC7" s="141">
        <f t="shared" si="0"/>
        <v>3859</v>
      </c>
      <c r="AD7" s="141">
        <f t="shared" si="0"/>
        <v>363036</v>
      </c>
      <c r="AE7" s="141">
        <f t="shared" si="0"/>
        <v>13009408</v>
      </c>
      <c r="AF7" s="141">
        <f t="shared" si="0"/>
        <v>197490</v>
      </c>
      <c r="AG7" s="141">
        <f t="shared" si="0"/>
        <v>197490</v>
      </c>
      <c r="AH7" s="141">
        <f t="shared" si="0"/>
        <v>9979</v>
      </c>
      <c r="AI7" s="141">
        <f t="shared" si="0"/>
        <v>187511</v>
      </c>
      <c r="AJ7" s="141">
        <f aca="true" t="shared" si="1" ref="AJ7:BO7">SUM(AJ8:AJ42)</f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3127110</v>
      </c>
      <c r="AO7" s="141">
        <f t="shared" si="1"/>
        <v>995803</v>
      </c>
      <c r="AP7" s="141">
        <f t="shared" si="1"/>
        <v>682330</v>
      </c>
      <c r="AQ7" s="141">
        <f t="shared" si="1"/>
        <v>0</v>
      </c>
      <c r="AR7" s="141">
        <f t="shared" si="1"/>
        <v>313473</v>
      </c>
      <c r="AS7" s="141">
        <f t="shared" si="1"/>
        <v>0</v>
      </c>
      <c r="AT7" s="141">
        <f t="shared" si="1"/>
        <v>1575980</v>
      </c>
      <c r="AU7" s="141">
        <f t="shared" si="1"/>
        <v>0</v>
      </c>
      <c r="AV7" s="141">
        <f t="shared" si="1"/>
        <v>1570127</v>
      </c>
      <c r="AW7" s="141">
        <f t="shared" si="1"/>
        <v>5853</v>
      </c>
      <c r="AX7" s="141">
        <f t="shared" si="1"/>
        <v>0</v>
      </c>
      <c r="AY7" s="141">
        <f t="shared" si="1"/>
        <v>555327</v>
      </c>
      <c r="AZ7" s="141">
        <f t="shared" si="1"/>
        <v>8159</v>
      </c>
      <c r="BA7" s="141">
        <f t="shared" si="1"/>
        <v>490722</v>
      </c>
      <c r="BB7" s="141">
        <f t="shared" si="1"/>
        <v>7842</v>
      </c>
      <c r="BC7" s="141">
        <f t="shared" si="1"/>
        <v>48604</v>
      </c>
      <c r="BD7" s="141">
        <f t="shared" si="1"/>
        <v>1655400</v>
      </c>
      <c r="BE7" s="141">
        <f t="shared" si="1"/>
        <v>0</v>
      </c>
      <c r="BF7" s="141">
        <f t="shared" si="1"/>
        <v>64576</v>
      </c>
      <c r="BG7" s="141">
        <f t="shared" si="1"/>
        <v>3389176</v>
      </c>
      <c r="BH7" s="141">
        <f t="shared" si="1"/>
        <v>756806</v>
      </c>
      <c r="BI7" s="141">
        <f t="shared" si="1"/>
        <v>755616</v>
      </c>
      <c r="BJ7" s="141">
        <f t="shared" si="1"/>
        <v>9979</v>
      </c>
      <c r="BK7" s="141">
        <f t="shared" si="1"/>
        <v>378391</v>
      </c>
      <c r="BL7" s="141">
        <f t="shared" si="1"/>
        <v>364620</v>
      </c>
      <c r="BM7" s="141">
        <f t="shared" si="1"/>
        <v>2626</v>
      </c>
      <c r="BN7" s="141">
        <f t="shared" si="1"/>
        <v>1190</v>
      </c>
      <c r="BO7" s="141">
        <f t="shared" si="1"/>
        <v>76601</v>
      </c>
      <c r="BP7" s="141">
        <f aca="true" t="shared" si="2" ref="BP7:CI7">SUM(BP8:BP42)</f>
        <v>15214166</v>
      </c>
      <c r="BQ7" s="141">
        <f t="shared" si="2"/>
        <v>3595822</v>
      </c>
      <c r="BR7" s="141">
        <f t="shared" si="2"/>
        <v>1844204</v>
      </c>
      <c r="BS7" s="141">
        <f t="shared" si="2"/>
        <v>362230</v>
      </c>
      <c r="BT7" s="141">
        <f t="shared" si="2"/>
        <v>1336940</v>
      </c>
      <c r="BU7" s="141">
        <f t="shared" si="2"/>
        <v>52448</v>
      </c>
      <c r="BV7" s="141">
        <f t="shared" si="2"/>
        <v>5178807</v>
      </c>
      <c r="BW7" s="141">
        <f t="shared" si="2"/>
        <v>92903</v>
      </c>
      <c r="BX7" s="141">
        <f t="shared" si="2"/>
        <v>4803573</v>
      </c>
      <c r="BY7" s="141">
        <f t="shared" si="2"/>
        <v>282331</v>
      </c>
      <c r="BZ7" s="141">
        <f t="shared" si="2"/>
        <v>0</v>
      </c>
      <c r="CA7" s="141">
        <f t="shared" si="2"/>
        <v>6435678</v>
      </c>
      <c r="CB7" s="141">
        <f t="shared" si="2"/>
        <v>3142985</v>
      </c>
      <c r="CC7" s="141">
        <f t="shared" si="2"/>
        <v>2857500</v>
      </c>
      <c r="CD7" s="141">
        <f t="shared" si="2"/>
        <v>216648</v>
      </c>
      <c r="CE7" s="141">
        <f t="shared" si="2"/>
        <v>218545</v>
      </c>
      <c r="CF7" s="141">
        <f t="shared" si="2"/>
        <v>3653269</v>
      </c>
      <c r="CG7" s="141">
        <f t="shared" si="2"/>
        <v>3859</v>
      </c>
      <c r="CH7" s="141">
        <f t="shared" si="2"/>
        <v>427612</v>
      </c>
      <c r="CI7" s="141">
        <f t="shared" si="2"/>
        <v>16398584</v>
      </c>
    </row>
    <row r="8" spans="1:87" ht="12" customHeight="1">
      <c r="A8" s="142" t="s">
        <v>83</v>
      </c>
      <c r="B8" s="140" t="s">
        <v>326</v>
      </c>
      <c r="C8" s="142" t="s">
        <v>351</v>
      </c>
      <c r="D8" s="141">
        <f>+SUM(E8,J8)</f>
        <v>0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3819127</v>
      </c>
      <c r="M8" s="141">
        <f>+SUM(N8:Q8)</f>
        <v>1071703</v>
      </c>
      <c r="N8" s="141">
        <v>317020</v>
      </c>
      <c r="O8" s="141">
        <v>280480</v>
      </c>
      <c r="P8" s="141">
        <v>467673</v>
      </c>
      <c r="Q8" s="141">
        <v>6530</v>
      </c>
      <c r="R8" s="141">
        <f>+SUM(S8:U8)</f>
        <v>984713</v>
      </c>
      <c r="S8" s="141">
        <v>21140</v>
      </c>
      <c r="T8" s="141">
        <v>942028</v>
      </c>
      <c r="U8" s="141">
        <v>21545</v>
      </c>
      <c r="V8" s="141">
        <v>0</v>
      </c>
      <c r="W8" s="141">
        <f>+SUM(X8:AA8)</f>
        <v>1762711</v>
      </c>
      <c r="X8" s="141">
        <v>906671</v>
      </c>
      <c r="Y8" s="141">
        <v>849617</v>
      </c>
      <c r="Z8" s="141">
        <v>5773</v>
      </c>
      <c r="AA8" s="141">
        <v>650</v>
      </c>
      <c r="AB8" s="141">
        <v>0</v>
      </c>
      <c r="AC8" s="141">
        <v>0</v>
      </c>
      <c r="AD8" s="141">
        <v>89854</v>
      </c>
      <c r="AE8" s="141">
        <f>+SUM(D8,L8,AD8)</f>
        <v>3908981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497058</v>
      </c>
      <c r="AO8" s="141">
        <f>+SUM(AP8:AS8)</f>
        <v>299984</v>
      </c>
      <c r="AP8" s="141">
        <v>159689</v>
      </c>
      <c r="AQ8" s="141">
        <v>0</v>
      </c>
      <c r="AR8" s="141">
        <v>140295</v>
      </c>
      <c r="AS8" s="141">
        <v>0</v>
      </c>
      <c r="AT8" s="141">
        <f>+SUM(AU8:AW8)</f>
        <v>162170</v>
      </c>
      <c r="AU8" s="141">
        <v>0</v>
      </c>
      <c r="AV8" s="141">
        <v>162170</v>
      </c>
      <c r="AW8" s="141">
        <v>0</v>
      </c>
      <c r="AX8" s="141">
        <v>0</v>
      </c>
      <c r="AY8" s="141">
        <f>+SUM(AZ8:BC8)</f>
        <v>34904</v>
      </c>
      <c r="AZ8" s="141">
        <v>0</v>
      </c>
      <c r="BA8" s="141">
        <v>0</v>
      </c>
      <c r="BB8" s="141">
        <v>0</v>
      </c>
      <c r="BC8" s="141">
        <v>34904</v>
      </c>
      <c r="BD8" s="141">
        <v>0</v>
      </c>
      <c r="BE8" s="141">
        <v>0</v>
      </c>
      <c r="BF8" s="141">
        <v>54599</v>
      </c>
      <c r="BG8" s="141">
        <f>+SUM(BF8,AN8,AF8)</f>
        <v>551657</v>
      </c>
      <c r="BH8" s="141">
        <f aca="true" t="shared" si="3" ref="BH8:CI8">SUM(D8,AF8)</f>
        <v>0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4316185</v>
      </c>
      <c r="BQ8" s="141">
        <f t="shared" si="3"/>
        <v>1371687</v>
      </c>
      <c r="BR8" s="141">
        <f t="shared" si="3"/>
        <v>476709</v>
      </c>
      <c r="BS8" s="141">
        <f t="shared" si="3"/>
        <v>280480</v>
      </c>
      <c r="BT8" s="141">
        <f t="shared" si="3"/>
        <v>607968</v>
      </c>
      <c r="BU8" s="141">
        <f t="shared" si="3"/>
        <v>6530</v>
      </c>
      <c r="BV8" s="141">
        <f t="shared" si="3"/>
        <v>1146883</v>
      </c>
      <c r="BW8" s="141">
        <f t="shared" si="3"/>
        <v>21140</v>
      </c>
      <c r="BX8" s="141">
        <f t="shared" si="3"/>
        <v>1104198</v>
      </c>
      <c r="BY8" s="141">
        <f t="shared" si="3"/>
        <v>21545</v>
      </c>
      <c r="BZ8" s="141">
        <f t="shared" si="3"/>
        <v>0</v>
      </c>
      <c r="CA8" s="141">
        <f t="shared" si="3"/>
        <v>1797615</v>
      </c>
      <c r="CB8" s="141">
        <f t="shared" si="3"/>
        <v>906671</v>
      </c>
      <c r="CC8" s="141">
        <f t="shared" si="3"/>
        <v>849617</v>
      </c>
      <c r="CD8" s="141">
        <f t="shared" si="3"/>
        <v>5773</v>
      </c>
      <c r="CE8" s="141">
        <f t="shared" si="3"/>
        <v>35554</v>
      </c>
      <c r="CF8" s="141">
        <f t="shared" si="3"/>
        <v>0</v>
      </c>
      <c r="CG8" s="141">
        <f t="shared" si="3"/>
        <v>0</v>
      </c>
      <c r="CH8" s="141">
        <f t="shared" si="3"/>
        <v>144453</v>
      </c>
      <c r="CI8" s="141">
        <f t="shared" si="3"/>
        <v>4460638</v>
      </c>
    </row>
    <row r="9" spans="1:87" ht="12" customHeight="1">
      <c r="A9" s="142" t="s">
        <v>83</v>
      </c>
      <c r="B9" s="140" t="s">
        <v>327</v>
      </c>
      <c r="C9" s="142" t="s">
        <v>352</v>
      </c>
      <c r="D9" s="141">
        <f aca="true" t="shared" si="4" ref="D9:D42">+SUM(E9,J9)</f>
        <v>28070</v>
      </c>
      <c r="E9" s="141">
        <f aca="true" t="shared" si="5" ref="E9:E42">+SUM(F9:I9)</f>
        <v>28070</v>
      </c>
      <c r="F9" s="141">
        <v>0</v>
      </c>
      <c r="G9" s="141">
        <v>0</v>
      </c>
      <c r="H9" s="141">
        <v>28070</v>
      </c>
      <c r="I9" s="141">
        <v>0</v>
      </c>
      <c r="J9" s="141">
        <v>0</v>
      </c>
      <c r="K9" s="141">
        <v>0</v>
      </c>
      <c r="L9" s="141">
        <f aca="true" t="shared" si="6" ref="L9:L42">+SUM(M9,R9,V9,W9,AC9)</f>
        <v>333657</v>
      </c>
      <c r="M9" s="141">
        <f aca="true" t="shared" si="7" ref="M9:M42">+SUM(N9:Q9)</f>
        <v>67534</v>
      </c>
      <c r="N9" s="141">
        <v>33294</v>
      </c>
      <c r="O9" s="141">
        <v>25624</v>
      </c>
      <c r="P9" s="141">
        <v>0</v>
      </c>
      <c r="Q9" s="141">
        <v>8616</v>
      </c>
      <c r="R9" s="141">
        <f aca="true" t="shared" si="8" ref="R9:R42">+SUM(S9:U9)</f>
        <v>70103</v>
      </c>
      <c r="S9" s="141">
        <v>53344</v>
      </c>
      <c r="T9" s="141">
        <v>458</v>
      </c>
      <c r="U9" s="141">
        <v>16301</v>
      </c>
      <c r="V9" s="141">
        <v>0</v>
      </c>
      <c r="W9" s="141">
        <f aca="true" t="shared" si="9" ref="W9:W42">+SUM(X9:AA9)</f>
        <v>196020</v>
      </c>
      <c r="X9" s="141">
        <v>166092</v>
      </c>
      <c r="Y9" s="141">
        <v>15069</v>
      </c>
      <c r="Z9" s="141">
        <v>12607</v>
      </c>
      <c r="AA9" s="141">
        <v>2252</v>
      </c>
      <c r="AB9" s="141">
        <v>241882</v>
      </c>
      <c r="AC9" s="141">
        <v>0</v>
      </c>
      <c r="AD9" s="141">
        <v>0</v>
      </c>
      <c r="AE9" s="141">
        <f aca="true" t="shared" si="10" ref="AE9:AE42">+SUM(D9,L9,AD9)</f>
        <v>361727</v>
      </c>
      <c r="AF9" s="141">
        <f aca="true" t="shared" si="11" ref="AF9:AF42">+SUM(AG9,AL9)</f>
        <v>0</v>
      </c>
      <c r="AG9" s="141">
        <f aca="true" t="shared" si="12" ref="AG9:AG4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2">+SUM(AO9,AT9,AX9,AY9,BE9)</f>
        <v>0</v>
      </c>
      <c r="AO9" s="141">
        <f aca="true" t="shared" si="14" ref="AO9:AO42">+SUM(AP9:AS9)</f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f aca="true" t="shared" si="15" ref="AT9:AT42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42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213092</v>
      </c>
      <c r="BE9" s="141">
        <v>0</v>
      </c>
      <c r="BF9" s="141">
        <v>0</v>
      </c>
      <c r="BG9" s="141">
        <f aca="true" t="shared" si="17" ref="BG9:BG42">+SUM(BF9,AN9,AF9)</f>
        <v>0</v>
      </c>
      <c r="BH9" s="141">
        <f aca="true" t="shared" si="18" ref="BH9:BH42">SUM(D9,AF9)</f>
        <v>28070</v>
      </c>
      <c r="BI9" s="141">
        <f aca="true" t="shared" si="19" ref="BI9:BI42">SUM(E9,AG9)</f>
        <v>28070</v>
      </c>
      <c r="BJ9" s="141">
        <f aca="true" t="shared" si="20" ref="BJ9:BJ42">SUM(F9,AH9)</f>
        <v>0</v>
      </c>
      <c r="BK9" s="141">
        <f aca="true" t="shared" si="21" ref="BK9:BK42">SUM(G9,AI9)</f>
        <v>0</v>
      </c>
      <c r="BL9" s="141">
        <f aca="true" t="shared" si="22" ref="BL9:BL42">SUM(H9,AJ9)</f>
        <v>28070</v>
      </c>
      <c r="BM9" s="141">
        <f aca="true" t="shared" si="23" ref="BM9:BM42">SUM(I9,AK9)</f>
        <v>0</v>
      </c>
      <c r="BN9" s="141">
        <f aca="true" t="shared" si="24" ref="BN9:BN42">SUM(J9,AL9)</f>
        <v>0</v>
      </c>
      <c r="BO9" s="141">
        <f aca="true" t="shared" si="25" ref="BO9:BO42">SUM(K9,AM9)</f>
        <v>0</v>
      </c>
      <c r="BP9" s="141">
        <f aca="true" t="shared" si="26" ref="BP9:BP42">SUM(L9,AN9)</f>
        <v>333657</v>
      </c>
      <c r="BQ9" s="141">
        <f aca="true" t="shared" si="27" ref="BQ9:BQ42">SUM(M9,AO9)</f>
        <v>67534</v>
      </c>
      <c r="BR9" s="141">
        <f aca="true" t="shared" si="28" ref="BR9:BR42">SUM(N9,AP9)</f>
        <v>33294</v>
      </c>
      <c r="BS9" s="141">
        <f aca="true" t="shared" si="29" ref="BS9:BS42">SUM(O9,AQ9)</f>
        <v>25624</v>
      </c>
      <c r="BT9" s="141">
        <f aca="true" t="shared" si="30" ref="BT9:BT42">SUM(P9,AR9)</f>
        <v>0</v>
      </c>
      <c r="BU9" s="141">
        <f aca="true" t="shared" si="31" ref="BU9:BU42">SUM(Q9,AS9)</f>
        <v>8616</v>
      </c>
      <c r="BV9" s="141">
        <f aca="true" t="shared" si="32" ref="BV9:BV42">SUM(R9,AT9)</f>
        <v>70103</v>
      </c>
      <c r="BW9" s="141">
        <f aca="true" t="shared" si="33" ref="BW9:BW42">SUM(S9,AU9)</f>
        <v>53344</v>
      </c>
      <c r="BX9" s="141">
        <f aca="true" t="shared" si="34" ref="BX9:BX42">SUM(T9,AV9)</f>
        <v>458</v>
      </c>
      <c r="BY9" s="141">
        <f aca="true" t="shared" si="35" ref="BY9:BY42">SUM(U9,AW9)</f>
        <v>16301</v>
      </c>
      <c r="BZ9" s="141">
        <f aca="true" t="shared" si="36" ref="BZ9:BZ42">SUM(V9,AX9)</f>
        <v>0</v>
      </c>
      <c r="CA9" s="141">
        <f aca="true" t="shared" si="37" ref="CA9:CA42">SUM(W9,AY9)</f>
        <v>196020</v>
      </c>
      <c r="CB9" s="141">
        <f aca="true" t="shared" si="38" ref="CB9:CB42">SUM(X9,AZ9)</f>
        <v>166092</v>
      </c>
      <c r="CC9" s="141">
        <f aca="true" t="shared" si="39" ref="CC9:CC42">SUM(Y9,BA9)</f>
        <v>15069</v>
      </c>
      <c r="CD9" s="141">
        <f aca="true" t="shared" si="40" ref="CD9:CD42">SUM(Z9,BB9)</f>
        <v>12607</v>
      </c>
      <c r="CE9" s="141">
        <f aca="true" t="shared" si="41" ref="CE9:CE42">SUM(AA9,BC9)</f>
        <v>2252</v>
      </c>
      <c r="CF9" s="141">
        <f aca="true" t="shared" si="42" ref="CF9:CF42">SUM(AB9,BD9)</f>
        <v>454974</v>
      </c>
      <c r="CG9" s="141">
        <f aca="true" t="shared" si="43" ref="CG9:CG42">SUM(AC9,BE9)</f>
        <v>0</v>
      </c>
      <c r="CH9" s="141">
        <f aca="true" t="shared" si="44" ref="CH9:CH42">SUM(AD9,BF9)</f>
        <v>0</v>
      </c>
      <c r="CI9" s="141">
        <f aca="true" t="shared" si="45" ref="CI9:CI42">SUM(AE9,BG9)</f>
        <v>361727</v>
      </c>
    </row>
    <row r="10" spans="1:87" ht="12" customHeight="1">
      <c r="A10" s="142" t="s">
        <v>83</v>
      </c>
      <c r="B10" s="140" t="s">
        <v>328</v>
      </c>
      <c r="C10" s="142" t="s">
        <v>353</v>
      </c>
      <c r="D10" s="141">
        <f t="shared" si="4"/>
        <v>1190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1190</v>
      </c>
      <c r="K10" s="141">
        <v>0</v>
      </c>
      <c r="L10" s="141">
        <f t="shared" si="6"/>
        <v>841931</v>
      </c>
      <c r="M10" s="141">
        <f t="shared" si="7"/>
        <v>270272</v>
      </c>
      <c r="N10" s="141">
        <v>73810</v>
      </c>
      <c r="O10" s="141">
        <v>0</v>
      </c>
      <c r="P10" s="141">
        <v>179027</v>
      </c>
      <c r="Q10" s="141">
        <v>17435</v>
      </c>
      <c r="R10" s="141">
        <f t="shared" si="8"/>
        <v>329755</v>
      </c>
      <c r="S10" s="141">
        <v>0</v>
      </c>
      <c r="T10" s="141">
        <v>298312</v>
      </c>
      <c r="U10" s="141">
        <v>31443</v>
      </c>
      <c r="V10" s="141">
        <v>0</v>
      </c>
      <c r="W10" s="141">
        <f t="shared" si="9"/>
        <v>241904</v>
      </c>
      <c r="X10" s="141">
        <v>241904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3873</v>
      </c>
      <c r="AE10" s="141">
        <f t="shared" si="10"/>
        <v>846994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239263</v>
      </c>
      <c r="AO10" s="141">
        <f t="shared" si="14"/>
        <v>80395</v>
      </c>
      <c r="AP10" s="141">
        <v>51435</v>
      </c>
      <c r="AQ10" s="141">
        <v>0</v>
      </c>
      <c r="AR10" s="141">
        <v>28960</v>
      </c>
      <c r="AS10" s="141">
        <v>0</v>
      </c>
      <c r="AT10" s="141">
        <f t="shared" si="15"/>
        <v>158868</v>
      </c>
      <c r="AU10" s="141">
        <v>0</v>
      </c>
      <c r="AV10" s="141">
        <v>158868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239263</v>
      </c>
      <c r="BH10" s="141">
        <f t="shared" si="18"/>
        <v>1190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1190</v>
      </c>
      <c r="BO10" s="141">
        <f t="shared" si="25"/>
        <v>0</v>
      </c>
      <c r="BP10" s="141">
        <f t="shared" si="26"/>
        <v>1081194</v>
      </c>
      <c r="BQ10" s="141">
        <f t="shared" si="27"/>
        <v>350667</v>
      </c>
      <c r="BR10" s="141">
        <f t="shared" si="28"/>
        <v>125245</v>
      </c>
      <c r="BS10" s="141">
        <f t="shared" si="29"/>
        <v>0</v>
      </c>
      <c r="BT10" s="141">
        <f t="shared" si="30"/>
        <v>207987</v>
      </c>
      <c r="BU10" s="141">
        <f t="shared" si="31"/>
        <v>17435</v>
      </c>
      <c r="BV10" s="141">
        <f t="shared" si="32"/>
        <v>488623</v>
      </c>
      <c r="BW10" s="141">
        <f t="shared" si="33"/>
        <v>0</v>
      </c>
      <c r="BX10" s="141">
        <f t="shared" si="34"/>
        <v>457180</v>
      </c>
      <c r="BY10" s="141">
        <f t="shared" si="35"/>
        <v>31443</v>
      </c>
      <c r="BZ10" s="141">
        <f t="shared" si="36"/>
        <v>0</v>
      </c>
      <c r="CA10" s="141">
        <f t="shared" si="37"/>
        <v>241904</v>
      </c>
      <c r="CB10" s="141">
        <f t="shared" si="38"/>
        <v>241904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3873</v>
      </c>
      <c r="CI10" s="141">
        <f t="shared" si="45"/>
        <v>1086257</v>
      </c>
    </row>
    <row r="11" spans="1:87" ht="12" customHeight="1">
      <c r="A11" s="142" t="s">
        <v>83</v>
      </c>
      <c r="B11" s="140" t="s">
        <v>329</v>
      </c>
      <c r="C11" s="142" t="s">
        <v>354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1051058</v>
      </c>
      <c r="M11" s="141">
        <f t="shared" si="7"/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f t="shared" si="8"/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f t="shared" si="9"/>
        <v>1051058</v>
      </c>
      <c r="X11" s="141">
        <v>210065</v>
      </c>
      <c r="Y11" s="141">
        <v>801376</v>
      </c>
      <c r="Z11" s="141">
        <v>39617</v>
      </c>
      <c r="AA11" s="141">
        <v>0</v>
      </c>
      <c r="AB11" s="141">
        <v>0</v>
      </c>
      <c r="AC11" s="141">
        <v>0</v>
      </c>
      <c r="AD11" s="141">
        <v>0</v>
      </c>
      <c r="AE11" s="141">
        <f t="shared" si="10"/>
        <v>1051058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348565</v>
      </c>
      <c r="AO11" s="141">
        <f t="shared" si="14"/>
        <v>93216</v>
      </c>
      <c r="AP11" s="141">
        <v>93216</v>
      </c>
      <c r="AQ11" s="141">
        <v>0</v>
      </c>
      <c r="AR11" s="141">
        <v>0</v>
      </c>
      <c r="AS11" s="141">
        <v>0</v>
      </c>
      <c r="AT11" s="141">
        <f t="shared" si="15"/>
        <v>191471</v>
      </c>
      <c r="AU11" s="141">
        <v>0</v>
      </c>
      <c r="AV11" s="141">
        <v>191471</v>
      </c>
      <c r="AW11" s="141">
        <v>0</v>
      </c>
      <c r="AX11" s="141">
        <v>0</v>
      </c>
      <c r="AY11" s="141">
        <f t="shared" si="16"/>
        <v>63878</v>
      </c>
      <c r="AZ11" s="141">
        <v>6060</v>
      </c>
      <c r="BA11" s="141">
        <v>53193</v>
      </c>
      <c r="BB11" s="141">
        <v>4625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348565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1399623</v>
      </c>
      <c r="BQ11" s="141">
        <f t="shared" si="27"/>
        <v>93216</v>
      </c>
      <c r="BR11" s="141">
        <f t="shared" si="28"/>
        <v>93216</v>
      </c>
      <c r="BS11" s="141">
        <f t="shared" si="29"/>
        <v>0</v>
      </c>
      <c r="BT11" s="141">
        <f t="shared" si="30"/>
        <v>0</v>
      </c>
      <c r="BU11" s="141">
        <f t="shared" si="31"/>
        <v>0</v>
      </c>
      <c r="BV11" s="141">
        <f t="shared" si="32"/>
        <v>191471</v>
      </c>
      <c r="BW11" s="141">
        <f t="shared" si="33"/>
        <v>0</v>
      </c>
      <c r="BX11" s="141">
        <f t="shared" si="34"/>
        <v>191471</v>
      </c>
      <c r="BY11" s="141">
        <f t="shared" si="35"/>
        <v>0</v>
      </c>
      <c r="BZ11" s="141">
        <f t="shared" si="36"/>
        <v>0</v>
      </c>
      <c r="CA11" s="141">
        <f t="shared" si="37"/>
        <v>1114936</v>
      </c>
      <c r="CB11" s="141">
        <f t="shared" si="38"/>
        <v>216125</v>
      </c>
      <c r="CC11" s="141">
        <f t="shared" si="39"/>
        <v>854569</v>
      </c>
      <c r="CD11" s="141">
        <f t="shared" si="40"/>
        <v>44242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0</v>
      </c>
      <c r="CI11" s="141">
        <f t="shared" si="45"/>
        <v>1399623</v>
      </c>
    </row>
    <row r="12" spans="1:87" ht="12" customHeight="1">
      <c r="A12" s="142" t="s">
        <v>83</v>
      </c>
      <c r="B12" s="140" t="s">
        <v>330</v>
      </c>
      <c r="C12" s="142" t="s">
        <v>355</v>
      </c>
      <c r="D12" s="141">
        <f t="shared" si="4"/>
        <v>2543</v>
      </c>
      <c r="E12" s="141">
        <f t="shared" si="5"/>
        <v>2543</v>
      </c>
      <c r="F12" s="141">
        <v>0</v>
      </c>
      <c r="G12" s="141">
        <v>422</v>
      </c>
      <c r="H12" s="141">
        <v>2121</v>
      </c>
      <c r="I12" s="141">
        <v>0</v>
      </c>
      <c r="J12" s="141">
        <v>0</v>
      </c>
      <c r="K12" s="141">
        <v>0</v>
      </c>
      <c r="L12" s="141">
        <f t="shared" si="6"/>
        <v>174964</v>
      </c>
      <c r="M12" s="141">
        <f t="shared" si="7"/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f t="shared" si="8"/>
        <v>10211</v>
      </c>
      <c r="S12" s="141">
        <v>0</v>
      </c>
      <c r="T12" s="141">
        <v>410</v>
      </c>
      <c r="U12" s="141">
        <v>9801</v>
      </c>
      <c r="V12" s="141">
        <v>0</v>
      </c>
      <c r="W12" s="141">
        <f t="shared" si="9"/>
        <v>164753</v>
      </c>
      <c r="X12" s="141">
        <v>147418</v>
      </c>
      <c r="Y12" s="141">
        <v>240</v>
      </c>
      <c r="Z12" s="141">
        <v>17095</v>
      </c>
      <c r="AA12" s="141">
        <v>0</v>
      </c>
      <c r="AB12" s="141">
        <v>119979</v>
      </c>
      <c r="AC12" s="141">
        <v>0</v>
      </c>
      <c r="AD12" s="141">
        <v>0</v>
      </c>
      <c r="AE12" s="141">
        <f t="shared" si="10"/>
        <v>177507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190993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2543</v>
      </c>
      <c r="BI12" s="141">
        <f t="shared" si="19"/>
        <v>2543</v>
      </c>
      <c r="BJ12" s="141">
        <f t="shared" si="20"/>
        <v>0</v>
      </c>
      <c r="BK12" s="141">
        <f t="shared" si="21"/>
        <v>422</v>
      </c>
      <c r="BL12" s="141">
        <f t="shared" si="22"/>
        <v>2121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174964</v>
      </c>
      <c r="BQ12" s="141">
        <f t="shared" si="27"/>
        <v>0</v>
      </c>
      <c r="BR12" s="141">
        <f t="shared" si="28"/>
        <v>0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10211</v>
      </c>
      <c r="BW12" s="141">
        <f t="shared" si="33"/>
        <v>0</v>
      </c>
      <c r="BX12" s="141">
        <f t="shared" si="34"/>
        <v>410</v>
      </c>
      <c r="BY12" s="141">
        <f t="shared" si="35"/>
        <v>9801</v>
      </c>
      <c r="BZ12" s="141">
        <f t="shared" si="36"/>
        <v>0</v>
      </c>
      <c r="CA12" s="141">
        <f t="shared" si="37"/>
        <v>164753</v>
      </c>
      <c r="CB12" s="141">
        <f t="shared" si="38"/>
        <v>147418</v>
      </c>
      <c r="CC12" s="141">
        <f t="shared" si="39"/>
        <v>240</v>
      </c>
      <c r="CD12" s="141">
        <f t="shared" si="40"/>
        <v>17095</v>
      </c>
      <c r="CE12" s="141">
        <f t="shared" si="41"/>
        <v>0</v>
      </c>
      <c r="CF12" s="141">
        <f t="shared" si="42"/>
        <v>310972</v>
      </c>
      <c r="CG12" s="141">
        <f t="shared" si="43"/>
        <v>0</v>
      </c>
      <c r="CH12" s="141">
        <f t="shared" si="44"/>
        <v>0</v>
      </c>
      <c r="CI12" s="141">
        <f t="shared" si="45"/>
        <v>177507</v>
      </c>
    </row>
    <row r="13" spans="1:87" ht="12" customHeight="1">
      <c r="A13" s="142" t="s">
        <v>83</v>
      </c>
      <c r="B13" s="140" t="s">
        <v>331</v>
      </c>
      <c r="C13" s="142" t="s">
        <v>356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27289</v>
      </c>
      <c r="L13" s="141">
        <f t="shared" si="6"/>
        <v>230544</v>
      </c>
      <c r="M13" s="141">
        <f t="shared" si="7"/>
        <v>22800</v>
      </c>
      <c r="N13" s="141">
        <v>22800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f t="shared" si="9"/>
        <v>207744</v>
      </c>
      <c r="X13" s="141">
        <v>192158</v>
      </c>
      <c r="Y13" s="141">
        <v>0</v>
      </c>
      <c r="Z13" s="141">
        <v>0</v>
      </c>
      <c r="AA13" s="141">
        <v>15586</v>
      </c>
      <c r="AB13" s="141">
        <v>249954</v>
      </c>
      <c r="AC13" s="141">
        <v>0</v>
      </c>
      <c r="AD13" s="141">
        <v>0</v>
      </c>
      <c r="AE13" s="141">
        <f t="shared" si="10"/>
        <v>230544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174238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27289</v>
      </c>
      <c r="BP13" s="141">
        <f t="shared" si="26"/>
        <v>230544</v>
      </c>
      <c r="BQ13" s="141">
        <f t="shared" si="27"/>
        <v>22800</v>
      </c>
      <c r="BR13" s="141">
        <f t="shared" si="28"/>
        <v>22800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0</v>
      </c>
      <c r="BW13" s="141">
        <f t="shared" si="33"/>
        <v>0</v>
      </c>
      <c r="BX13" s="141">
        <f t="shared" si="34"/>
        <v>0</v>
      </c>
      <c r="BY13" s="141">
        <f t="shared" si="35"/>
        <v>0</v>
      </c>
      <c r="BZ13" s="141">
        <f t="shared" si="36"/>
        <v>0</v>
      </c>
      <c r="CA13" s="141">
        <f t="shared" si="37"/>
        <v>207744</v>
      </c>
      <c r="CB13" s="141">
        <f t="shared" si="38"/>
        <v>192158</v>
      </c>
      <c r="CC13" s="141">
        <f t="shared" si="39"/>
        <v>0</v>
      </c>
      <c r="CD13" s="141">
        <f t="shared" si="40"/>
        <v>0</v>
      </c>
      <c r="CE13" s="141">
        <f t="shared" si="41"/>
        <v>15586</v>
      </c>
      <c r="CF13" s="141">
        <f t="shared" si="42"/>
        <v>424192</v>
      </c>
      <c r="CG13" s="141">
        <f t="shared" si="43"/>
        <v>0</v>
      </c>
      <c r="CH13" s="141">
        <f t="shared" si="44"/>
        <v>0</v>
      </c>
      <c r="CI13" s="141">
        <f t="shared" si="45"/>
        <v>230544</v>
      </c>
    </row>
    <row r="14" spans="1:87" ht="12" customHeight="1">
      <c r="A14" s="142" t="s">
        <v>83</v>
      </c>
      <c r="B14" s="140" t="s">
        <v>332</v>
      </c>
      <c r="C14" s="142" t="s">
        <v>357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4161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4161</v>
      </c>
      <c r="X14" s="141">
        <v>0</v>
      </c>
      <c r="Y14" s="141">
        <v>0</v>
      </c>
      <c r="Z14" s="141">
        <v>3442</v>
      </c>
      <c r="AA14" s="141">
        <v>719</v>
      </c>
      <c r="AB14" s="141">
        <v>391686</v>
      </c>
      <c r="AC14" s="141">
        <v>0</v>
      </c>
      <c r="AD14" s="141">
        <v>0</v>
      </c>
      <c r="AE14" s="141">
        <f t="shared" si="10"/>
        <v>4161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140007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4161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4161</v>
      </c>
      <c r="CB14" s="141">
        <f t="shared" si="38"/>
        <v>0</v>
      </c>
      <c r="CC14" s="141">
        <f t="shared" si="39"/>
        <v>0</v>
      </c>
      <c r="CD14" s="141">
        <f t="shared" si="40"/>
        <v>3442</v>
      </c>
      <c r="CE14" s="141">
        <f t="shared" si="41"/>
        <v>719</v>
      </c>
      <c r="CF14" s="141">
        <f t="shared" si="42"/>
        <v>531693</v>
      </c>
      <c r="CG14" s="141">
        <f t="shared" si="43"/>
        <v>0</v>
      </c>
      <c r="CH14" s="141">
        <f t="shared" si="44"/>
        <v>0</v>
      </c>
      <c r="CI14" s="141">
        <f t="shared" si="45"/>
        <v>4161</v>
      </c>
    </row>
    <row r="15" spans="1:87" ht="12" customHeight="1">
      <c r="A15" s="142" t="s">
        <v>83</v>
      </c>
      <c r="B15" s="140" t="s">
        <v>333</v>
      </c>
      <c r="C15" s="142" t="s">
        <v>358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890647</v>
      </c>
      <c r="M15" s="141">
        <f t="shared" si="7"/>
        <v>260810</v>
      </c>
      <c r="N15" s="141">
        <v>111466</v>
      </c>
      <c r="O15" s="141">
        <v>6805</v>
      </c>
      <c r="P15" s="141">
        <v>142204</v>
      </c>
      <c r="Q15" s="141">
        <v>335</v>
      </c>
      <c r="R15" s="141">
        <f t="shared" si="8"/>
        <v>268304</v>
      </c>
      <c r="S15" s="141">
        <v>1439</v>
      </c>
      <c r="T15" s="141">
        <v>231238</v>
      </c>
      <c r="U15" s="141">
        <v>35627</v>
      </c>
      <c r="V15" s="141">
        <v>0</v>
      </c>
      <c r="W15" s="141">
        <f t="shared" si="9"/>
        <v>361533</v>
      </c>
      <c r="X15" s="141">
        <v>260312</v>
      </c>
      <c r="Y15" s="141">
        <v>1008</v>
      </c>
      <c r="Z15" s="141">
        <v>30464</v>
      </c>
      <c r="AA15" s="141">
        <v>69749</v>
      </c>
      <c r="AB15" s="141">
        <v>0</v>
      </c>
      <c r="AC15" s="141">
        <v>0</v>
      </c>
      <c r="AD15" s="141">
        <v>94042</v>
      </c>
      <c r="AE15" s="141">
        <f t="shared" si="10"/>
        <v>984689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222238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890647</v>
      </c>
      <c r="BQ15" s="141">
        <f t="shared" si="27"/>
        <v>260810</v>
      </c>
      <c r="BR15" s="141">
        <f t="shared" si="28"/>
        <v>111466</v>
      </c>
      <c r="BS15" s="141">
        <f t="shared" si="29"/>
        <v>6805</v>
      </c>
      <c r="BT15" s="141">
        <f t="shared" si="30"/>
        <v>142204</v>
      </c>
      <c r="BU15" s="141">
        <f t="shared" si="31"/>
        <v>335</v>
      </c>
      <c r="BV15" s="141">
        <f t="shared" si="32"/>
        <v>268304</v>
      </c>
      <c r="BW15" s="141">
        <f t="shared" si="33"/>
        <v>1439</v>
      </c>
      <c r="BX15" s="141">
        <f t="shared" si="34"/>
        <v>231238</v>
      </c>
      <c r="BY15" s="141">
        <f t="shared" si="35"/>
        <v>35627</v>
      </c>
      <c r="BZ15" s="141">
        <f t="shared" si="36"/>
        <v>0</v>
      </c>
      <c r="CA15" s="141">
        <f t="shared" si="37"/>
        <v>361533</v>
      </c>
      <c r="CB15" s="141">
        <f t="shared" si="38"/>
        <v>260312</v>
      </c>
      <c r="CC15" s="141">
        <f t="shared" si="39"/>
        <v>1008</v>
      </c>
      <c r="CD15" s="141">
        <f t="shared" si="40"/>
        <v>30464</v>
      </c>
      <c r="CE15" s="141">
        <f t="shared" si="41"/>
        <v>69749</v>
      </c>
      <c r="CF15" s="141">
        <f t="shared" si="42"/>
        <v>222238</v>
      </c>
      <c r="CG15" s="141">
        <f t="shared" si="43"/>
        <v>0</v>
      </c>
      <c r="CH15" s="141">
        <f t="shared" si="44"/>
        <v>94042</v>
      </c>
      <c r="CI15" s="141">
        <f t="shared" si="45"/>
        <v>984689</v>
      </c>
    </row>
    <row r="16" spans="1:87" ht="12" customHeight="1">
      <c r="A16" s="142" t="s">
        <v>83</v>
      </c>
      <c r="B16" s="140" t="s">
        <v>334</v>
      </c>
      <c r="C16" s="142" t="s">
        <v>359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326525</v>
      </c>
      <c r="M16" s="141">
        <f t="shared" si="7"/>
        <v>65711</v>
      </c>
      <c r="N16" s="141">
        <v>65711</v>
      </c>
      <c r="O16" s="141">
        <v>0</v>
      </c>
      <c r="P16" s="141">
        <v>0</v>
      </c>
      <c r="Q16" s="141">
        <v>0</v>
      </c>
      <c r="R16" s="141">
        <f t="shared" si="8"/>
        <v>152168</v>
      </c>
      <c r="S16" s="141">
        <v>0</v>
      </c>
      <c r="T16" s="141">
        <v>132692</v>
      </c>
      <c r="U16" s="141">
        <v>19476</v>
      </c>
      <c r="V16" s="141">
        <v>0</v>
      </c>
      <c r="W16" s="141">
        <f t="shared" si="9"/>
        <v>108646</v>
      </c>
      <c r="X16" s="141">
        <v>78080</v>
      </c>
      <c r="Y16" s="141">
        <v>30566</v>
      </c>
      <c r="Z16" s="141">
        <v>0</v>
      </c>
      <c r="AA16" s="141">
        <v>0</v>
      </c>
      <c r="AB16" s="141">
        <v>0</v>
      </c>
      <c r="AC16" s="141">
        <v>0</v>
      </c>
      <c r="AD16" s="141">
        <v>10486</v>
      </c>
      <c r="AE16" s="141">
        <f t="shared" si="10"/>
        <v>337011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37366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15510</v>
      </c>
      <c r="AU16" s="141">
        <v>0</v>
      </c>
      <c r="AV16" s="141">
        <v>15510</v>
      </c>
      <c r="AW16" s="141">
        <v>0</v>
      </c>
      <c r="AX16" s="141">
        <v>0</v>
      </c>
      <c r="AY16" s="141">
        <f t="shared" si="16"/>
        <v>21856</v>
      </c>
      <c r="AZ16" s="141">
        <v>0</v>
      </c>
      <c r="BA16" s="141">
        <v>21856</v>
      </c>
      <c r="BB16" s="141">
        <v>0</v>
      </c>
      <c r="BC16" s="141">
        <v>0</v>
      </c>
      <c r="BD16" s="141">
        <v>83761</v>
      </c>
      <c r="BE16" s="141">
        <v>0</v>
      </c>
      <c r="BF16" s="141">
        <v>118</v>
      </c>
      <c r="BG16" s="141">
        <f t="shared" si="17"/>
        <v>37484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363891</v>
      </c>
      <c r="BQ16" s="141">
        <f t="shared" si="27"/>
        <v>65711</v>
      </c>
      <c r="BR16" s="141">
        <f t="shared" si="28"/>
        <v>65711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167678</v>
      </c>
      <c r="BW16" s="141">
        <f t="shared" si="33"/>
        <v>0</v>
      </c>
      <c r="BX16" s="141">
        <f t="shared" si="34"/>
        <v>148202</v>
      </c>
      <c r="BY16" s="141">
        <f t="shared" si="35"/>
        <v>19476</v>
      </c>
      <c r="BZ16" s="141">
        <f t="shared" si="36"/>
        <v>0</v>
      </c>
      <c r="CA16" s="141">
        <f t="shared" si="37"/>
        <v>130502</v>
      </c>
      <c r="CB16" s="141">
        <f t="shared" si="38"/>
        <v>78080</v>
      </c>
      <c r="CC16" s="141">
        <f t="shared" si="39"/>
        <v>52422</v>
      </c>
      <c r="CD16" s="141">
        <f t="shared" si="40"/>
        <v>0</v>
      </c>
      <c r="CE16" s="141">
        <f t="shared" si="41"/>
        <v>0</v>
      </c>
      <c r="CF16" s="141">
        <f t="shared" si="42"/>
        <v>83761</v>
      </c>
      <c r="CG16" s="141">
        <f t="shared" si="43"/>
        <v>0</v>
      </c>
      <c r="CH16" s="141">
        <f t="shared" si="44"/>
        <v>10604</v>
      </c>
      <c r="CI16" s="141">
        <f t="shared" si="45"/>
        <v>374495</v>
      </c>
    </row>
    <row r="17" spans="1:87" ht="12" customHeight="1">
      <c r="A17" s="142" t="s">
        <v>83</v>
      </c>
      <c r="B17" s="140" t="s">
        <v>335</v>
      </c>
      <c r="C17" s="142" t="s">
        <v>360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366</v>
      </c>
      <c r="L17" s="141">
        <f t="shared" si="6"/>
        <v>302564</v>
      </c>
      <c r="M17" s="141">
        <f t="shared" si="7"/>
        <v>103114</v>
      </c>
      <c r="N17" s="141">
        <v>103114</v>
      </c>
      <c r="O17" s="141">
        <v>0</v>
      </c>
      <c r="P17" s="141">
        <v>0</v>
      </c>
      <c r="Q17" s="141">
        <v>0</v>
      </c>
      <c r="R17" s="141">
        <f t="shared" si="8"/>
        <v>12105</v>
      </c>
      <c r="S17" s="141">
        <v>604</v>
      </c>
      <c r="T17" s="141">
        <v>0</v>
      </c>
      <c r="U17" s="141">
        <v>11501</v>
      </c>
      <c r="V17" s="141">
        <v>0</v>
      </c>
      <c r="W17" s="141">
        <f t="shared" si="9"/>
        <v>187345</v>
      </c>
      <c r="X17" s="141">
        <v>155297</v>
      </c>
      <c r="Y17" s="141">
        <v>0</v>
      </c>
      <c r="Z17" s="141">
        <v>5336</v>
      </c>
      <c r="AA17" s="141">
        <v>26712</v>
      </c>
      <c r="AB17" s="141">
        <v>451804</v>
      </c>
      <c r="AC17" s="141">
        <v>0</v>
      </c>
      <c r="AD17" s="141">
        <v>19289</v>
      </c>
      <c r="AE17" s="141">
        <f t="shared" si="10"/>
        <v>321853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15375</v>
      </c>
      <c r="AO17" s="141">
        <f t="shared" si="14"/>
        <v>14731</v>
      </c>
      <c r="AP17" s="141">
        <v>14731</v>
      </c>
      <c r="AQ17" s="141">
        <v>0</v>
      </c>
      <c r="AR17" s="141">
        <v>0</v>
      </c>
      <c r="AS17" s="141">
        <v>0</v>
      </c>
      <c r="AT17" s="141">
        <f t="shared" si="15"/>
        <v>440</v>
      </c>
      <c r="AU17" s="141">
        <v>0</v>
      </c>
      <c r="AV17" s="141">
        <v>0</v>
      </c>
      <c r="AW17" s="141">
        <v>440</v>
      </c>
      <c r="AX17" s="141">
        <v>0</v>
      </c>
      <c r="AY17" s="141">
        <f t="shared" si="16"/>
        <v>204</v>
      </c>
      <c r="AZ17" s="141">
        <v>0</v>
      </c>
      <c r="BA17" s="141">
        <v>0</v>
      </c>
      <c r="BB17" s="141">
        <v>204</v>
      </c>
      <c r="BC17" s="141">
        <v>0</v>
      </c>
      <c r="BD17" s="141">
        <v>179926</v>
      </c>
      <c r="BE17" s="141">
        <v>0</v>
      </c>
      <c r="BF17" s="141">
        <v>0</v>
      </c>
      <c r="BG17" s="141">
        <f t="shared" si="17"/>
        <v>15375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366</v>
      </c>
      <c r="BP17" s="141">
        <f t="shared" si="26"/>
        <v>317939</v>
      </c>
      <c r="BQ17" s="141">
        <f t="shared" si="27"/>
        <v>117845</v>
      </c>
      <c r="BR17" s="141">
        <f t="shared" si="28"/>
        <v>117845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12545</v>
      </c>
      <c r="BW17" s="141">
        <f t="shared" si="33"/>
        <v>604</v>
      </c>
      <c r="BX17" s="141">
        <f t="shared" si="34"/>
        <v>0</v>
      </c>
      <c r="BY17" s="141">
        <f t="shared" si="35"/>
        <v>11941</v>
      </c>
      <c r="BZ17" s="141">
        <f t="shared" si="36"/>
        <v>0</v>
      </c>
      <c r="CA17" s="141">
        <f t="shared" si="37"/>
        <v>187549</v>
      </c>
      <c r="CB17" s="141">
        <f t="shared" si="38"/>
        <v>155297</v>
      </c>
      <c r="CC17" s="141">
        <f t="shared" si="39"/>
        <v>0</v>
      </c>
      <c r="CD17" s="141">
        <f t="shared" si="40"/>
        <v>5540</v>
      </c>
      <c r="CE17" s="141">
        <f t="shared" si="41"/>
        <v>26712</v>
      </c>
      <c r="CF17" s="141">
        <f t="shared" si="42"/>
        <v>631730</v>
      </c>
      <c r="CG17" s="141">
        <f t="shared" si="43"/>
        <v>0</v>
      </c>
      <c r="CH17" s="141">
        <f t="shared" si="44"/>
        <v>19289</v>
      </c>
      <c r="CI17" s="141">
        <f t="shared" si="45"/>
        <v>337228</v>
      </c>
    </row>
    <row r="18" spans="1:87" ht="12" customHeight="1">
      <c r="A18" s="142" t="s">
        <v>83</v>
      </c>
      <c r="B18" s="140" t="s">
        <v>336</v>
      </c>
      <c r="C18" s="142" t="s">
        <v>361</v>
      </c>
      <c r="D18" s="141">
        <f t="shared" si="4"/>
        <v>55331</v>
      </c>
      <c r="E18" s="141">
        <f t="shared" si="5"/>
        <v>55331</v>
      </c>
      <c r="F18" s="141">
        <v>0</v>
      </c>
      <c r="G18" s="141">
        <v>55331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276558</v>
      </c>
      <c r="M18" s="141">
        <f t="shared" si="7"/>
        <v>96665</v>
      </c>
      <c r="N18" s="141">
        <v>78566</v>
      </c>
      <c r="O18" s="141">
        <v>0</v>
      </c>
      <c r="P18" s="141">
        <v>18099</v>
      </c>
      <c r="Q18" s="141">
        <v>0</v>
      </c>
      <c r="R18" s="141">
        <f t="shared" si="8"/>
        <v>66708</v>
      </c>
      <c r="S18" s="141">
        <v>10339</v>
      </c>
      <c r="T18" s="141">
        <v>52030</v>
      </c>
      <c r="U18" s="141">
        <v>4339</v>
      </c>
      <c r="V18" s="141">
        <v>0</v>
      </c>
      <c r="W18" s="141">
        <f t="shared" si="9"/>
        <v>113185</v>
      </c>
      <c r="X18" s="141">
        <v>80188</v>
      </c>
      <c r="Y18" s="141">
        <v>27991</v>
      </c>
      <c r="Z18" s="141">
        <v>5006</v>
      </c>
      <c r="AA18" s="141">
        <v>0</v>
      </c>
      <c r="AB18" s="141">
        <v>102012</v>
      </c>
      <c r="AC18" s="141">
        <v>0</v>
      </c>
      <c r="AD18" s="141">
        <v>490</v>
      </c>
      <c r="AE18" s="141">
        <f t="shared" si="10"/>
        <v>332379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127249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55331</v>
      </c>
      <c r="BI18" s="141">
        <f t="shared" si="19"/>
        <v>55331</v>
      </c>
      <c r="BJ18" s="141">
        <f t="shared" si="20"/>
        <v>0</v>
      </c>
      <c r="BK18" s="141">
        <f t="shared" si="21"/>
        <v>55331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276558</v>
      </c>
      <c r="BQ18" s="141">
        <f t="shared" si="27"/>
        <v>96665</v>
      </c>
      <c r="BR18" s="141">
        <f t="shared" si="28"/>
        <v>78566</v>
      </c>
      <c r="BS18" s="141">
        <f t="shared" si="29"/>
        <v>0</v>
      </c>
      <c r="BT18" s="141">
        <f t="shared" si="30"/>
        <v>18099</v>
      </c>
      <c r="BU18" s="141">
        <f t="shared" si="31"/>
        <v>0</v>
      </c>
      <c r="BV18" s="141">
        <f t="shared" si="32"/>
        <v>66708</v>
      </c>
      <c r="BW18" s="141">
        <f t="shared" si="33"/>
        <v>10339</v>
      </c>
      <c r="BX18" s="141">
        <f t="shared" si="34"/>
        <v>52030</v>
      </c>
      <c r="BY18" s="141">
        <f t="shared" si="35"/>
        <v>4339</v>
      </c>
      <c r="BZ18" s="141">
        <f t="shared" si="36"/>
        <v>0</v>
      </c>
      <c r="CA18" s="141">
        <f t="shared" si="37"/>
        <v>113185</v>
      </c>
      <c r="CB18" s="141">
        <f t="shared" si="38"/>
        <v>80188</v>
      </c>
      <c r="CC18" s="141">
        <f t="shared" si="39"/>
        <v>27991</v>
      </c>
      <c r="CD18" s="141">
        <f t="shared" si="40"/>
        <v>5006</v>
      </c>
      <c r="CE18" s="141">
        <f t="shared" si="41"/>
        <v>0</v>
      </c>
      <c r="CF18" s="141">
        <f t="shared" si="42"/>
        <v>229261</v>
      </c>
      <c r="CG18" s="141">
        <f t="shared" si="43"/>
        <v>0</v>
      </c>
      <c r="CH18" s="141">
        <f t="shared" si="44"/>
        <v>490</v>
      </c>
      <c r="CI18" s="141">
        <f t="shared" si="45"/>
        <v>332379</v>
      </c>
    </row>
    <row r="19" spans="1:87" ht="12" customHeight="1">
      <c r="A19" s="142" t="s">
        <v>83</v>
      </c>
      <c r="B19" s="140" t="s">
        <v>337</v>
      </c>
      <c r="C19" s="142" t="s">
        <v>362</v>
      </c>
      <c r="D19" s="141">
        <f t="shared" si="4"/>
        <v>122521</v>
      </c>
      <c r="E19" s="141">
        <f t="shared" si="5"/>
        <v>122521</v>
      </c>
      <c r="F19" s="141">
        <v>0</v>
      </c>
      <c r="G19" s="141">
        <v>122521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242682</v>
      </c>
      <c r="M19" s="141">
        <f t="shared" si="7"/>
        <v>55808</v>
      </c>
      <c r="N19" s="141">
        <v>47676</v>
      </c>
      <c r="O19" s="141">
        <v>0</v>
      </c>
      <c r="P19" s="141">
        <v>8132</v>
      </c>
      <c r="Q19" s="141">
        <v>0</v>
      </c>
      <c r="R19" s="141">
        <f t="shared" si="8"/>
        <v>52461</v>
      </c>
      <c r="S19" s="141">
        <v>2561</v>
      </c>
      <c r="T19" s="141">
        <v>40927</v>
      </c>
      <c r="U19" s="141">
        <v>8973</v>
      </c>
      <c r="V19" s="141">
        <v>0</v>
      </c>
      <c r="W19" s="141">
        <f t="shared" si="9"/>
        <v>134413</v>
      </c>
      <c r="X19" s="141">
        <v>109056</v>
      </c>
      <c r="Y19" s="141">
        <v>5382</v>
      </c>
      <c r="Z19" s="141">
        <v>13306</v>
      </c>
      <c r="AA19" s="141">
        <v>6669</v>
      </c>
      <c r="AB19" s="141">
        <v>0</v>
      </c>
      <c r="AC19" s="141">
        <v>0</v>
      </c>
      <c r="AD19" s="141">
        <v>0</v>
      </c>
      <c r="AE19" s="141">
        <f t="shared" si="10"/>
        <v>365203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5605</v>
      </c>
      <c r="AO19" s="141">
        <f t="shared" si="14"/>
        <v>5605</v>
      </c>
      <c r="AP19" s="141">
        <v>5605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60909</v>
      </c>
      <c r="BE19" s="141">
        <v>0</v>
      </c>
      <c r="BF19" s="141">
        <v>0</v>
      </c>
      <c r="BG19" s="141">
        <f t="shared" si="17"/>
        <v>5605</v>
      </c>
      <c r="BH19" s="141">
        <f t="shared" si="18"/>
        <v>122521</v>
      </c>
      <c r="BI19" s="141">
        <f t="shared" si="19"/>
        <v>122521</v>
      </c>
      <c r="BJ19" s="141">
        <f t="shared" si="20"/>
        <v>0</v>
      </c>
      <c r="BK19" s="141">
        <f t="shared" si="21"/>
        <v>122521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248287</v>
      </c>
      <c r="BQ19" s="141">
        <f t="shared" si="27"/>
        <v>61413</v>
      </c>
      <c r="BR19" s="141">
        <f t="shared" si="28"/>
        <v>53281</v>
      </c>
      <c r="BS19" s="141">
        <f t="shared" si="29"/>
        <v>0</v>
      </c>
      <c r="BT19" s="141">
        <f t="shared" si="30"/>
        <v>8132</v>
      </c>
      <c r="BU19" s="141">
        <f t="shared" si="31"/>
        <v>0</v>
      </c>
      <c r="BV19" s="141">
        <f t="shared" si="32"/>
        <v>52461</v>
      </c>
      <c r="BW19" s="141">
        <f t="shared" si="33"/>
        <v>2561</v>
      </c>
      <c r="BX19" s="141">
        <f t="shared" si="34"/>
        <v>40927</v>
      </c>
      <c r="BY19" s="141">
        <f t="shared" si="35"/>
        <v>8973</v>
      </c>
      <c r="BZ19" s="141">
        <f t="shared" si="36"/>
        <v>0</v>
      </c>
      <c r="CA19" s="141">
        <f t="shared" si="37"/>
        <v>134413</v>
      </c>
      <c r="CB19" s="141">
        <f t="shared" si="38"/>
        <v>109056</v>
      </c>
      <c r="CC19" s="141">
        <f t="shared" si="39"/>
        <v>5382</v>
      </c>
      <c r="CD19" s="141">
        <f t="shared" si="40"/>
        <v>13306</v>
      </c>
      <c r="CE19" s="141">
        <f t="shared" si="41"/>
        <v>6669</v>
      </c>
      <c r="CF19" s="141">
        <f t="shared" si="42"/>
        <v>60909</v>
      </c>
      <c r="CG19" s="141">
        <f t="shared" si="43"/>
        <v>0</v>
      </c>
      <c r="CH19" s="141">
        <f t="shared" si="44"/>
        <v>0</v>
      </c>
      <c r="CI19" s="141">
        <f t="shared" si="45"/>
        <v>370808</v>
      </c>
    </row>
    <row r="20" spans="1:87" ht="12" customHeight="1">
      <c r="A20" s="142" t="s">
        <v>83</v>
      </c>
      <c r="B20" s="140" t="s">
        <v>338</v>
      </c>
      <c r="C20" s="142" t="s">
        <v>363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445013</v>
      </c>
      <c r="M20" s="141">
        <f t="shared" si="7"/>
        <v>81173</v>
      </c>
      <c r="N20" s="141">
        <v>17585</v>
      </c>
      <c r="O20" s="141">
        <v>0</v>
      </c>
      <c r="P20" s="141">
        <v>54295</v>
      </c>
      <c r="Q20" s="141">
        <v>9293</v>
      </c>
      <c r="R20" s="141">
        <f t="shared" si="8"/>
        <v>191348</v>
      </c>
      <c r="S20" s="141">
        <v>0</v>
      </c>
      <c r="T20" s="141">
        <v>176480</v>
      </c>
      <c r="U20" s="141">
        <v>14868</v>
      </c>
      <c r="V20" s="141">
        <v>0</v>
      </c>
      <c r="W20" s="141">
        <f t="shared" si="9"/>
        <v>172492</v>
      </c>
      <c r="X20" s="141">
        <v>62966</v>
      </c>
      <c r="Y20" s="141">
        <v>86192</v>
      </c>
      <c r="Z20" s="141">
        <v>23334</v>
      </c>
      <c r="AA20" s="141">
        <v>0</v>
      </c>
      <c r="AB20" s="141">
        <v>0</v>
      </c>
      <c r="AC20" s="141">
        <v>0</v>
      </c>
      <c r="AD20" s="141">
        <v>0</v>
      </c>
      <c r="AE20" s="141">
        <f t="shared" si="10"/>
        <v>445013</v>
      </c>
      <c r="AF20" s="141">
        <f t="shared" si="11"/>
        <v>156036</v>
      </c>
      <c r="AG20" s="141">
        <f t="shared" si="12"/>
        <v>156036</v>
      </c>
      <c r="AH20" s="141">
        <v>0</v>
      </c>
      <c r="AI20" s="141">
        <v>156036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113749</v>
      </c>
      <c r="AO20" s="141">
        <f t="shared" si="14"/>
        <v>62948</v>
      </c>
      <c r="AP20" s="141">
        <v>13265</v>
      </c>
      <c r="AQ20" s="141">
        <v>0</v>
      </c>
      <c r="AR20" s="141">
        <v>49683</v>
      </c>
      <c r="AS20" s="141">
        <v>0</v>
      </c>
      <c r="AT20" s="141">
        <f t="shared" si="15"/>
        <v>48650</v>
      </c>
      <c r="AU20" s="141">
        <v>0</v>
      </c>
      <c r="AV20" s="141">
        <v>48650</v>
      </c>
      <c r="AW20" s="141">
        <v>0</v>
      </c>
      <c r="AX20" s="141">
        <v>0</v>
      </c>
      <c r="AY20" s="141">
        <f t="shared" si="16"/>
        <v>2151</v>
      </c>
      <c r="AZ20" s="141">
        <v>0</v>
      </c>
      <c r="BA20" s="141">
        <v>2151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269785</v>
      </c>
      <c r="BH20" s="141">
        <f t="shared" si="18"/>
        <v>156036</v>
      </c>
      <c r="BI20" s="141">
        <f t="shared" si="19"/>
        <v>156036</v>
      </c>
      <c r="BJ20" s="141">
        <f t="shared" si="20"/>
        <v>0</v>
      </c>
      <c r="BK20" s="141">
        <f t="shared" si="21"/>
        <v>156036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558762</v>
      </c>
      <c r="BQ20" s="141">
        <f t="shared" si="27"/>
        <v>144121</v>
      </c>
      <c r="BR20" s="141">
        <f t="shared" si="28"/>
        <v>30850</v>
      </c>
      <c r="BS20" s="141">
        <f t="shared" si="29"/>
        <v>0</v>
      </c>
      <c r="BT20" s="141">
        <f t="shared" si="30"/>
        <v>103978</v>
      </c>
      <c r="BU20" s="141">
        <f t="shared" si="31"/>
        <v>9293</v>
      </c>
      <c r="BV20" s="141">
        <f t="shared" si="32"/>
        <v>239998</v>
      </c>
      <c r="BW20" s="141">
        <f t="shared" si="33"/>
        <v>0</v>
      </c>
      <c r="BX20" s="141">
        <f t="shared" si="34"/>
        <v>225130</v>
      </c>
      <c r="BY20" s="141">
        <f t="shared" si="35"/>
        <v>14868</v>
      </c>
      <c r="BZ20" s="141">
        <f t="shared" si="36"/>
        <v>0</v>
      </c>
      <c r="CA20" s="141">
        <f t="shared" si="37"/>
        <v>174643</v>
      </c>
      <c r="CB20" s="141">
        <f t="shared" si="38"/>
        <v>62966</v>
      </c>
      <c r="CC20" s="141">
        <f t="shared" si="39"/>
        <v>88343</v>
      </c>
      <c r="CD20" s="141">
        <f t="shared" si="40"/>
        <v>23334</v>
      </c>
      <c r="CE20" s="141">
        <f t="shared" si="41"/>
        <v>0</v>
      </c>
      <c r="CF20" s="141">
        <f t="shared" si="42"/>
        <v>0</v>
      </c>
      <c r="CG20" s="141">
        <f t="shared" si="43"/>
        <v>0</v>
      </c>
      <c r="CH20" s="141">
        <f t="shared" si="44"/>
        <v>0</v>
      </c>
      <c r="CI20" s="141">
        <f t="shared" si="45"/>
        <v>714798</v>
      </c>
    </row>
    <row r="21" spans="1:87" ht="12" customHeight="1">
      <c r="A21" s="142" t="s">
        <v>83</v>
      </c>
      <c r="B21" s="140" t="s">
        <v>339</v>
      </c>
      <c r="C21" s="142" t="s">
        <v>364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80744</v>
      </c>
      <c r="M21" s="141">
        <f t="shared" si="7"/>
        <v>6128</v>
      </c>
      <c r="N21" s="141">
        <v>6128</v>
      </c>
      <c r="O21" s="141">
        <v>0</v>
      </c>
      <c r="P21" s="141">
        <v>0</v>
      </c>
      <c r="Q21" s="141">
        <v>0</v>
      </c>
      <c r="R21" s="141">
        <f t="shared" si="8"/>
        <v>52131</v>
      </c>
      <c r="S21" s="141">
        <v>0</v>
      </c>
      <c r="T21" s="141">
        <v>50460</v>
      </c>
      <c r="U21" s="141">
        <v>1671</v>
      </c>
      <c r="V21" s="141">
        <v>0</v>
      </c>
      <c r="W21" s="141">
        <f t="shared" si="9"/>
        <v>22485</v>
      </c>
      <c r="X21" s="141">
        <v>16594</v>
      </c>
      <c r="Y21" s="141">
        <v>3601</v>
      </c>
      <c r="Z21" s="141">
        <v>2290</v>
      </c>
      <c r="AA21" s="141">
        <v>0</v>
      </c>
      <c r="AB21" s="141">
        <v>72109</v>
      </c>
      <c r="AC21" s="141">
        <v>0</v>
      </c>
      <c r="AD21" s="141">
        <v>0</v>
      </c>
      <c r="AE21" s="141">
        <f t="shared" si="10"/>
        <v>80744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29911</v>
      </c>
      <c r="AO21" s="141">
        <f t="shared" si="14"/>
        <v>6524</v>
      </c>
      <c r="AP21" s="141">
        <v>6524</v>
      </c>
      <c r="AQ21" s="141">
        <v>0</v>
      </c>
      <c r="AR21" s="141">
        <v>0</v>
      </c>
      <c r="AS21" s="141">
        <v>0</v>
      </c>
      <c r="AT21" s="141">
        <f t="shared" si="15"/>
        <v>14040</v>
      </c>
      <c r="AU21" s="141">
        <v>0</v>
      </c>
      <c r="AV21" s="141">
        <v>14040</v>
      </c>
      <c r="AW21" s="141">
        <v>0</v>
      </c>
      <c r="AX21" s="141">
        <v>0</v>
      </c>
      <c r="AY21" s="141">
        <f t="shared" si="16"/>
        <v>9347</v>
      </c>
      <c r="AZ21" s="141">
        <v>0</v>
      </c>
      <c r="BA21" s="141">
        <v>9185</v>
      </c>
      <c r="BB21" s="141">
        <v>162</v>
      </c>
      <c r="BC21" s="141">
        <v>0</v>
      </c>
      <c r="BD21" s="141">
        <v>28666</v>
      </c>
      <c r="BE21" s="141">
        <v>0</v>
      </c>
      <c r="BF21" s="141">
        <v>0</v>
      </c>
      <c r="BG21" s="141">
        <f t="shared" si="17"/>
        <v>29911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110655</v>
      </c>
      <c r="BQ21" s="141">
        <f t="shared" si="27"/>
        <v>12652</v>
      </c>
      <c r="BR21" s="141">
        <f t="shared" si="28"/>
        <v>12652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66171</v>
      </c>
      <c r="BW21" s="141">
        <f t="shared" si="33"/>
        <v>0</v>
      </c>
      <c r="BX21" s="141">
        <f t="shared" si="34"/>
        <v>64500</v>
      </c>
      <c r="BY21" s="141">
        <f t="shared" si="35"/>
        <v>1671</v>
      </c>
      <c r="BZ21" s="141">
        <f t="shared" si="36"/>
        <v>0</v>
      </c>
      <c r="CA21" s="141">
        <f t="shared" si="37"/>
        <v>31832</v>
      </c>
      <c r="CB21" s="141">
        <f t="shared" si="38"/>
        <v>16594</v>
      </c>
      <c r="CC21" s="141">
        <f t="shared" si="39"/>
        <v>12786</v>
      </c>
      <c r="CD21" s="141">
        <f t="shared" si="40"/>
        <v>2452</v>
      </c>
      <c r="CE21" s="141">
        <f t="shared" si="41"/>
        <v>0</v>
      </c>
      <c r="CF21" s="141">
        <f t="shared" si="42"/>
        <v>100775</v>
      </c>
      <c r="CG21" s="141">
        <f t="shared" si="43"/>
        <v>0</v>
      </c>
      <c r="CH21" s="141">
        <f t="shared" si="44"/>
        <v>0</v>
      </c>
      <c r="CI21" s="141">
        <f t="shared" si="45"/>
        <v>110655</v>
      </c>
    </row>
    <row r="22" spans="1:87" ht="12" customHeight="1">
      <c r="A22" s="142" t="s">
        <v>83</v>
      </c>
      <c r="B22" s="140" t="s">
        <v>340</v>
      </c>
      <c r="C22" s="142" t="s">
        <v>365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23548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1922</v>
      </c>
      <c r="S22" s="141">
        <v>1922</v>
      </c>
      <c r="T22" s="141">
        <v>0</v>
      </c>
      <c r="U22" s="141">
        <v>0</v>
      </c>
      <c r="V22" s="141">
        <v>0</v>
      </c>
      <c r="W22" s="141">
        <f t="shared" si="9"/>
        <v>21626</v>
      </c>
      <c r="X22" s="141">
        <v>2112</v>
      </c>
      <c r="Y22" s="141">
        <v>0</v>
      </c>
      <c r="Z22" s="141">
        <v>0</v>
      </c>
      <c r="AA22" s="141">
        <v>19514</v>
      </c>
      <c r="AB22" s="141">
        <v>21623</v>
      </c>
      <c r="AC22" s="141">
        <v>0</v>
      </c>
      <c r="AD22" s="141">
        <v>783</v>
      </c>
      <c r="AE22" s="141">
        <f t="shared" si="10"/>
        <v>24331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7568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23548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1922</v>
      </c>
      <c r="BW22" s="141">
        <f t="shared" si="33"/>
        <v>1922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21626</v>
      </c>
      <c r="CB22" s="141">
        <f t="shared" si="38"/>
        <v>2112</v>
      </c>
      <c r="CC22" s="141">
        <f t="shared" si="39"/>
        <v>0</v>
      </c>
      <c r="CD22" s="141">
        <f t="shared" si="40"/>
        <v>0</v>
      </c>
      <c r="CE22" s="141">
        <f t="shared" si="41"/>
        <v>19514</v>
      </c>
      <c r="CF22" s="141">
        <f t="shared" si="42"/>
        <v>29191</v>
      </c>
      <c r="CG22" s="141">
        <f t="shared" si="43"/>
        <v>0</v>
      </c>
      <c r="CH22" s="141">
        <f t="shared" si="44"/>
        <v>783</v>
      </c>
      <c r="CI22" s="141">
        <f t="shared" si="45"/>
        <v>24331</v>
      </c>
    </row>
    <row r="23" spans="1:87" ht="12" customHeight="1">
      <c r="A23" s="142" t="s">
        <v>83</v>
      </c>
      <c r="B23" s="140" t="s">
        <v>341</v>
      </c>
      <c r="C23" s="142" t="s">
        <v>366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16225</v>
      </c>
      <c r="M23" s="141">
        <f t="shared" si="7"/>
        <v>214</v>
      </c>
      <c r="N23" s="141">
        <v>0</v>
      </c>
      <c r="O23" s="141">
        <v>7</v>
      </c>
      <c r="P23" s="141">
        <v>0</v>
      </c>
      <c r="Q23" s="141">
        <v>207</v>
      </c>
      <c r="R23" s="141">
        <f t="shared" si="8"/>
        <v>1617</v>
      </c>
      <c r="S23" s="141">
        <v>950</v>
      </c>
      <c r="T23" s="141">
        <v>0</v>
      </c>
      <c r="U23" s="141">
        <v>667</v>
      </c>
      <c r="V23" s="141">
        <v>0</v>
      </c>
      <c r="W23" s="141">
        <f t="shared" si="9"/>
        <v>14394</v>
      </c>
      <c r="X23" s="141">
        <v>12532</v>
      </c>
      <c r="Y23" s="141">
        <v>0</v>
      </c>
      <c r="Z23" s="141">
        <v>1862</v>
      </c>
      <c r="AA23" s="141">
        <v>0</v>
      </c>
      <c r="AB23" s="141">
        <v>9221</v>
      </c>
      <c r="AC23" s="141">
        <v>0</v>
      </c>
      <c r="AD23" s="141">
        <v>0</v>
      </c>
      <c r="AE23" s="141">
        <f t="shared" si="10"/>
        <v>16225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10085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16225</v>
      </c>
      <c r="BQ23" s="141">
        <f t="shared" si="27"/>
        <v>214</v>
      </c>
      <c r="BR23" s="141">
        <f t="shared" si="28"/>
        <v>0</v>
      </c>
      <c r="BS23" s="141">
        <f t="shared" si="29"/>
        <v>7</v>
      </c>
      <c r="BT23" s="141">
        <f t="shared" si="30"/>
        <v>0</v>
      </c>
      <c r="BU23" s="141">
        <f t="shared" si="31"/>
        <v>207</v>
      </c>
      <c r="BV23" s="141">
        <f t="shared" si="32"/>
        <v>1617</v>
      </c>
      <c r="BW23" s="141">
        <f t="shared" si="33"/>
        <v>950</v>
      </c>
      <c r="BX23" s="141">
        <f t="shared" si="34"/>
        <v>0</v>
      </c>
      <c r="BY23" s="141">
        <f t="shared" si="35"/>
        <v>667</v>
      </c>
      <c r="BZ23" s="141">
        <f t="shared" si="36"/>
        <v>0</v>
      </c>
      <c r="CA23" s="141">
        <f t="shared" si="37"/>
        <v>14394</v>
      </c>
      <c r="CB23" s="141">
        <f t="shared" si="38"/>
        <v>12532</v>
      </c>
      <c r="CC23" s="141">
        <f t="shared" si="39"/>
        <v>0</v>
      </c>
      <c r="CD23" s="141">
        <f t="shared" si="40"/>
        <v>1862</v>
      </c>
      <c r="CE23" s="141">
        <f t="shared" si="41"/>
        <v>0</v>
      </c>
      <c r="CF23" s="141">
        <f t="shared" si="42"/>
        <v>19306</v>
      </c>
      <c r="CG23" s="141">
        <f t="shared" si="43"/>
        <v>0</v>
      </c>
      <c r="CH23" s="141">
        <f t="shared" si="44"/>
        <v>0</v>
      </c>
      <c r="CI23" s="141">
        <f t="shared" si="45"/>
        <v>16225</v>
      </c>
    </row>
    <row r="24" spans="1:87" ht="12" customHeight="1">
      <c r="A24" s="142" t="s">
        <v>83</v>
      </c>
      <c r="B24" s="140" t="s">
        <v>342</v>
      </c>
      <c r="C24" s="142" t="s">
        <v>367</v>
      </c>
      <c r="D24" s="141">
        <f t="shared" si="4"/>
        <v>2626</v>
      </c>
      <c r="E24" s="141">
        <f t="shared" si="5"/>
        <v>2626</v>
      </c>
      <c r="F24" s="141">
        <v>0</v>
      </c>
      <c r="G24" s="141">
        <v>0</v>
      </c>
      <c r="H24" s="141">
        <v>0</v>
      </c>
      <c r="I24" s="141">
        <v>2626</v>
      </c>
      <c r="J24" s="141">
        <v>0</v>
      </c>
      <c r="K24" s="141">
        <v>0</v>
      </c>
      <c r="L24" s="141">
        <f t="shared" si="6"/>
        <v>72876</v>
      </c>
      <c r="M24" s="141">
        <f t="shared" si="7"/>
        <v>36772</v>
      </c>
      <c r="N24" s="141">
        <v>36772</v>
      </c>
      <c r="O24" s="141">
        <v>0</v>
      </c>
      <c r="P24" s="141">
        <v>0</v>
      </c>
      <c r="Q24" s="141">
        <v>0</v>
      </c>
      <c r="R24" s="141">
        <f t="shared" si="8"/>
        <v>3995</v>
      </c>
      <c r="S24" s="141">
        <v>604</v>
      </c>
      <c r="T24" s="141">
        <v>88</v>
      </c>
      <c r="U24" s="141">
        <v>3303</v>
      </c>
      <c r="V24" s="141">
        <v>0</v>
      </c>
      <c r="W24" s="141">
        <f t="shared" si="9"/>
        <v>28250</v>
      </c>
      <c r="X24" s="141">
        <v>21504</v>
      </c>
      <c r="Y24" s="141">
        <v>373</v>
      </c>
      <c r="Z24" s="141">
        <v>5061</v>
      </c>
      <c r="AA24" s="141">
        <v>1312</v>
      </c>
      <c r="AB24" s="141">
        <v>48847</v>
      </c>
      <c r="AC24" s="141">
        <v>3859</v>
      </c>
      <c r="AD24" s="141">
        <v>93175</v>
      </c>
      <c r="AE24" s="141">
        <f t="shared" si="10"/>
        <v>168677</v>
      </c>
      <c r="AF24" s="141">
        <f t="shared" si="11"/>
        <v>31475</v>
      </c>
      <c r="AG24" s="141">
        <f t="shared" si="12"/>
        <v>31475</v>
      </c>
      <c r="AH24" s="141">
        <v>0</v>
      </c>
      <c r="AI24" s="141">
        <v>31475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57218</v>
      </c>
      <c r="BE24" s="141">
        <v>0</v>
      </c>
      <c r="BF24" s="141">
        <v>0</v>
      </c>
      <c r="BG24" s="141">
        <f t="shared" si="17"/>
        <v>31475</v>
      </c>
      <c r="BH24" s="141">
        <f t="shared" si="18"/>
        <v>34101</v>
      </c>
      <c r="BI24" s="141">
        <f t="shared" si="19"/>
        <v>34101</v>
      </c>
      <c r="BJ24" s="141">
        <f t="shared" si="20"/>
        <v>0</v>
      </c>
      <c r="BK24" s="141">
        <f t="shared" si="21"/>
        <v>31475</v>
      </c>
      <c r="BL24" s="141">
        <f t="shared" si="22"/>
        <v>0</v>
      </c>
      <c r="BM24" s="141">
        <f t="shared" si="23"/>
        <v>2626</v>
      </c>
      <c r="BN24" s="141">
        <f t="shared" si="24"/>
        <v>0</v>
      </c>
      <c r="BO24" s="141">
        <f t="shared" si="25"/>
        <v>0</v>
      </c>
      <c r="BP24" s="141">
        <f t="shared" si="26"/>
        <v>72876</v>
      </c>
      <c r="BQ24" s="141">
        <f t="shared" si="27"/>
        <v>36772</v>
      </c>
      <c r="BR24" s="141">
        <f t="shared" si="28"/>
        <v>36772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3995</v>
      </c>
      <c r="BW24" s="141">
        <f t="shared" si="33"/>
        <v>604</v>
      </c>
      <c r="BX24" s="141">
        <f t="shared" si="34"/>
        <v>88</v>
      </c>
      <c r="BY24" s="141">
        <f t="shared" si="35"/>
        <v>3303</v>
      </c>
      <c r="BZ24" s="141">
        <f t="shared" si="36"/>
        <v>0</v>
      </c>
      <c r="CA24" s="141">
        <f t="shared" si="37"/>
        <v>28250</v>
      </c>
      <c r="CB24" s="141">
        <f t="shared" si="38"/>
        <v>21504</v>
      </c>
      <c r="CC24" s="141">
        <f t="shared" si="39"/>
        <v>373</v>
      </c>
      <c r="CD24" s="141">
        <f t="shared" si="40"/>
        <v>5061</v>
      </c>
      <c r="CE24" s="141">
        <f t="shared" si="41"/>
        <v>1312</v>
      </c>
      <c r="CF24" s="141">
        <f t="shared" si="42"/>
        <v>106065</v>
      </c>
      <c r="CG24" s="141">
        <f t="shared" si="43"/>
        <v>3859</v>
      </c>
      <c r="CH24" s="141">
        <f t="shared" si="44"/>
        <v>93175</v>
      </c>
      <c r="CI24" s="141">
        <f t="shared" si="45"/>
        <v>200152</v>
      </c>
    </row>
    <row r="25" spans="1:87" ht="12" customHeight="1">
      <c r="A25" s="142" t="s">
        <v>83</v>
      </c>
      <c r="B25" s="140" t="s">
        <v>343</v>
      </c>
      <c r="C25" s="142" t="s">
        <v>368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16670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16670</v>
      </c>
      <c r="X25" s="141">
        <v>14264</v>
      </c>
      <c r="Y25" s="141">
        <v>2406</v>
      </c>
      <c r="Z25" s="141">
        <v>0</v>
      </c>
      <c r="AA25" s="141">
        <v>0</v>
      </c>
      <c r="AB25" s="141">
        <v>29062</v>
      </c>
      <c r="AC25" s="141">
        <v>0</v>
      </c>
      <c r="AD25" s="141">
        <v>0</v>
      </c>
      <c r="AE25" s="141">
        <f t="shared" si="10"/>
        <v>16670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25982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16670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16670</v>
      </c>
      <c r="CB25" s="141">
        <f t="shared" si="38"/>
        <v>14264</v>
      </c>
      <c r="CC25" s="141">
        <f t="shared" si="39"/>
        <v>2406</v>
      </c>
      <c r="CD25" s="141">
        <f t="shared" si="40"/>
        <v>0</v>
      </c>
      <c r="CE25" s="141">
        <f t="shared" si="41"/>
        <v>0</v>
      </c>
      <c r="CF25" s="141">
        <f t="shared" si="42"/>
        <v>55044</v>
      </c>
      <c r="CG25" s="141">
        <f t="shared" si="43"/>
        <v>0</v>
      </c>
      <c r="CH25" s="141">
        <f t="shared" si="44"/>
        <v>0</v>
      </c>
      <c r="CI25" s="141">
        <f t="shared" si="45"/>
        <v>16670</v>
      </c>
    </row>
    <row r="26" spans="1:87" ht="12" customHeight="1">
      <c r="A26" s="142" t="s">
        <v>83</v>
      </c>
      <c r="B26" s="140" t="s">
        <v>344</v>
      </c>
      <c r="C26" s="142" t="s">
        <v>369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38510</v>
      </c>
      <c r="L26" s="141">
        <f t="shared" si="6"/>
        <v>57196</v>
      </c>
      <c r="M26" s="141">
        <f t="shared" si="7"/>
        <v>8059</v>
      </c>
      <c r="N26" s="141">
        <v>8059</v>
      </c>
      <c r="O26" s="141">
        <v>0</v>
      </c>
      <c r="P26" s="141">
        <v>0</v>
      </c>
      <c r="Q26" s="141">
        <v>0</v>
      </c>
      <c r="R26" s="141">
        <f t="shared" si="8"/>
        <v>4142</v>
      </c>
      <c r="S26" s="141">
        <v>0</v>
      </c>
      <c r="T26" s="141">
        <v>558</v>
      </c>
      <c r="U26" s="141">
        <v>3584</v>
      </c>
      <c r="V26" s="141">
        <v>0</v>
      </c>
      <c r="W26" s="141">
        <f t="shared" si="9"/>
        <v>44995</v>
      </c>
      <c r="X26" s="141">
        <v>43480</v>
      </c>
      <c r="Y26" s="141">
        <v>29</v>
      </c>
      <c r="Z26" s="141">
        <v>1486</v>
      </c>
      <c r="AA26" s="141">
        <v>0</v>
      </c>
      <c r="AB26" s="141">
        <v>0</v>
      </c>
      <c r="AC26" s="141">
        <v>0</v>
      </c>
      <c r="AD26" s="141">
        <v>5892</v>
      </c>
      <c r="AE26" s="141">
        <f t="shared" si="10"/>
        <v>63088</v>
      </c>
      <c r="AF26" s="141">
        <f t="shared" si="11"/>
        <v>9979</v>
      </c>
      <c r="AG26" s="141">
        <f t="shared" si="12"/>
        <v>9979</v>
      </c>
      <c r="AH26" s="141">
        <v>9979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49673</v>
      </c>
      <c r="AO26" s="141">
        <f t="shared" si="14"/>
        <v>16613</v>
      </c>
      <c r="AP26" s="141">
        <v>16613</v>
      </c>
      <c r="AQ26" s="141">
        <v>0</v>
      </c>
      <c r="AR26" s="141">
        <v>0</v>
      </c>
      <c r="AS26" s="141">
        <v>0</v>
      </c>
      <c r="AT26" s="141">
        <f t="shared" si="15"/>
        <v>28510</v>
      </c>
      <c r="AU26" s="141">
        <v>0</v>
      </c>
      <c r="AV26" s="141">
        <v>28510</v>
      </c>
      <c r="AW26" s="141">
        <v>0</v>
      </c>
      <c r="AX26" s="141">
        <v>0</v>
      </c>
      <c r="AY26" s="141">
        <f t="shared" si="16"/>
        <v>4550</v>
      </c>
      <c r="AZ26" s="141">
        <v>0</v>
      </c>
      <c r="BA26" s="141">
        <v>4550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59652</v>
      </c>
      <c r="BH26" s="141">
        <f t="shared" si="18"/>
        <v>9979</v>
      </c>
      <c r="BI26" s="141">
        <f t="shared" si="19"/>
        <v>9979</v>
      </c>
      <c r="BJ26" s="141">
        <f t="shared" si="20"/>
        <v>9979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38510</v>
      </c>
      <c r="BP26" s="141">
        <f t="shared" si="26"/>
        <v>106869</v>
      </c>
      <c r="BQ26" s="141">
        <f t="shared" si="27"/>
        <v>24672</v>
      </c>
      <c r="BR26" s="141">
        <f t="shared" si="28"/>
        <v>24672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32652</v>
      </c>
      <c r="BW26" s="141">
        <f t="shared" si="33"/>
        <v>0</v>
      </c>
      <c r="BX26" s="141">
        <f t="shared" si="34"/>
        <v>29068</v>
      </c>
      <c r="BY26" s="141">
        <f t="shared" si="35"/>
        <v>3584</v>
      </c>
      <c r="BZ26" s="141">
        <f t="shared" si="36"/>
        <v>0</v>
      </c>
      <c r="CA26" s="141">
        <f t="shared" si="37"/>
        <v>49545</v>
      </c>
      <c r="CB26" s="141">
        <f t="shared" si="38"/>
        <v>43480</v>
      </c>
      <c r="CC26" s="141">
        <f t="shared" si="39"/>
        <v>4579</v>
      </c>
      <c r="CD26" s="141">
        <f t="shared" si="40"/>
        <v>1486</v>
      </c>
      <c r="CE26" s="141">
        <f t="shared" si="41"/>
        <v>0</v>
      </c>
      <c r="CF26" s="141">
        <f t="shared" si="42"/>
        <v>0</v>
      </c>
      <c r="CG26" s="141">
        <f t="shared" si="43"/>
        <v>0</v>
      </c>
      <c r="CH26" s="141">
        <f t="shared" si="44"/>
        <v>5892</v>
      </c>
      <c r="CI26" s="141">
        <f t="shared" si="45"/>
        <v>122740</v>
      </c>
    </row>
    <row r="27" spans="1:87" ht="12" customHeight="1">
      <c r="A27" s="142" t="s">
        <v>83</v>
      </c>
      <c r="B27" s="140" t="s">
        <v>345</v>
      </c>
      <c r="C27" s="142" t="s">
        <v>370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30790</v>
      </c>
      <c r="M27" s="141">
        <f t="shared" si="7"/>
        <v>9241</v>
      </c>
      <c r="N27" s="141">
        <v>7730</v>
      </c>
      <c r="O27" s="141">
        <v>0</v>
      </c>
      <c r="P27" s="141">
        <v>755</v>
      </c>
      <c r="Q27" s="141">
        <v>756</v>
      </c>
      <c r="R27" s="141">
        <f t="shared" si="8"/>
        <v>2298</v>
      </c>
      <c r="S27" s="141">
        <v>0</v>
      </c>
      <c r="T27" s="141">
        <v>155</v>
      </c>
      <c r="U27" s="141">
        <v>2143</v>
      </c>
      <c r="V27" s="141">
        <v>0</v>
      </c>
      <c r="W27" s="141">
        <f t="shared" si="9"/>
        <v>19251</v>
      </c>
      <c r="X27" s="141">
        <v>17812</v>
      </c>
      <c r="Y27" s="141">
        <v>0</v>
      </c>
      <c r="Z27" s="141">
        <v>1439</v>
      </c>
      <c r="AA27" s="141">
        <v>0</v>
      </c>
      <c r="AB27" s="141">
        <v>25519</v>
      </c>
      <c r="AC27" s="141">
        <v>0</v>
      </c>
      <c r="AD27" s="141">
        <v>10037</v>
      </c>
      <c r="AE27" s="141">
        <f t="shared" si="10"/>
        <v>40827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13530</v>
      </c>
      <c r="BE27" s="141">
        <v>0</v>
      </c>
      <c r="BF27" s="141">
        <v>5</v>
      </c>
      <c r="BG27" s="141">
        <f t="shared" si="17"/>
        <v>5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30790</v>
      </c>
      <c r="BQ27" s="141">
        <f t="shared" si="27"/>
        <v>9241</v>
      </c>
      <c r="BR27" s="141">
        <f t="shared" si="28"/>
        <v>7730</v>
      </c>
      <c r="BS27" s="141">
        <f t="shared" si="29"/>
        <v>0</v>
      </c>
      <c r="BT27" s="141">
        <f t="shared" si="30"/>
        <v>755</v>
      </c>
      <c r="BU27" s="141">
        <f t="shared" si="31"/>
        <v>756</v>
      </c>
      <c r="BV27" s="141">
        <f t="shared" si="32"/>
        <v>2298</v>
      </c>
      <c r="BW27" s="141">
        <f t="shared" si="33"/>
        <v>0</v>
      </c>
      <c r="BX27" s="141">
        <f t="shared" si="34"/>
        <v>155</v>
      </c>
      <c r="BY27" s="141">
        <f t="shared" si="35"/>
        <v>2143</v>
      </c>
      <c r="BZ27" s="141">
        <f t="shared" si="36"/>
        <v>0</v>
      </c>
      <c r="CA27" s="141">
        <f t="shared" si="37"/>
        <v>19251</v>
      </c>
      <c r="CB27" s="141">
        <f t="shared" si="38"/>
        <v>17812</v>
      </c>
      <c r="CC27" s="141">
        <f t="shared" si="39"/>
        <v>0</v>
      </c>
      <c r="CD27" s="141">
        <f t="shared" si="40"/>
        <v>1439</v>
      </c>
      <c r="CE27" s="141">
        <f t="shared" si="41"/>
        <v>0</v>
      </c>
      <c r="CF27" s="141">
        <f t="shared" si="42"/>
        <v>39049</v>
      </c>
      <c r="CG27" s="141">
        <f t="shared" si="43"/>
        <v>0</v>
      </c>
      <c r="CH27" s="141">
        <f t="shared" si="44"/>
        <v>10042</v>
      </c>
      <c r="CI27" s="141">
        <f t="shared" si="45"/>
        <v>40832</v>
      </c>
    </row>
    <row r="28" spans="1:87" ht="12" customHeight="1">
      <c r="A28" s="142" t="s">
        <v>83</v>
      </c>
      <c r="B28" s="140" t="s">
        <v>346</v>
      </c>
      <c r="C28" s="142" t="s">
        <v>371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18051</v>
      </c>
      <c r="M28" s="141">
        <f t="shared" si="7"/>
        <v>696</v>
      </c>
      <c r="N28" s="141">
        <v>696</v>
      </c>
      <c r="O28" s="141">
        <v>0</v>
      </c>
      <c r="P28" s="141">
        <v>0</v>
      </c>
      <c r="Q28" s="141">
        <v>0</v>
      </c>
      <c r="R28" s="141">
        <f t="shared" si="8"/>
        <v>3286</v>
      </c>
      <c r="S28" s="141">
        <v>0</v>
      </c>
      <c r="T28" s="141">
        <v>0</v>
      </c>
      <c r="U28" s="141">
        <v>3286</v>
      </c>
      <c r="V28" s="141">
        <v>0</v>
      </c>
      <c r="W28" s="141">
        <f t="shared" si="9"/>
        <v>14069</v>
      </c>
      <c r="X28" s="141">
        <v>11915</v>
      </c>
      <c r="Y28" s="141">
        <v>0</v>
      </c>
      <c r="Z28" s="141">
        <v>2000</v>
      </c>
      <c r="AA28" s="141">
        <v>154</v>
      </c>
      <c r="AB28" s="141">
        <v>24032</v>
      </c>
      <c r="AC28" s="141">
        <v>0</v>
      </c>
      <c r="AD28" s="141">
        <v>0</v>
      </c>
      <c r="AE28" s="141">
        <f t="shared" si="10"/>
        <v>18051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11697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18051</v>
      </c>
      <c r="BQ28" s="141">
        <f t="shared" si="27"/>
        <v>696</v>
      </c>
      <c r="BR28" s="141">
        <f t="shared" si="28"/>
        <v>696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3286</v>
      </c>
      <c r="BW28" s="141">
        <f t="shared" si="33"/>
        <v>0</v>
      </c>
      <c r="BX28" s="141">
        <f t="shared" si="34"/>
        <v>0</v>
      </c>
      <c r="BY28" s="141">
        <f t="shared" si="35"/>
        <v>3286</v>
      </c>
      <c r="BZ28" s="141">
        <f t="shared" si="36"/>
        <v>0</v>
      </c>
      <c r="CA28" s="141">
        <f t="shared" si="37"/>
        <v>14069</v>
      </c>
      <c r="CB28" s="141">
        <f t="shared" si="38"/>
        <v>11915</v>
      </c>
      <c r="CC28" s="141">
        <f t="shared" si="39"/>
        <v>0</v>
      </c>
      <c r="CD28" s="141">
        <f t="shared" si="40"/>
        <v>2000</v>
      </c>
      <c r="CE28" s="141">
        <f t="shared" si="41"/>
        <v>154</v>
      </c>
      <c r="CF28" s="141">
        <f t="shared" si="42"/>
        <v>35729</v>
      </c>
      <c r="CG28" s="141">
        <f t="shared" si="43"/>
        <v>0</v>
      </c>
      <c r="CH28" s="141">
        <f t="shared" si="44"/>
        <v>0</v>
      </c>
      <c r="CI28" s="141">
        <f t="shared" si="45"/>
        <v>18051</v>
      </c>
    </row>
    <row r="29" spans="1:87" ht="12" customHeight="1">
      <c r="A29" s="142" t="s">
        <v>83</v>
      </c>
      <c r="B29" s="140" t="s">
        <v>347</v>
      </c>
      <c r="C29" s="142" t="s">
        <v>372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178389</v>
      </c>
      <c r="M29" s="141">
        <f t="shared" si="7"/>
        <v>8872</v>
      </c>
      <c r="N29" s="141">
        <v>8872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169517</v>
      </c>
      <c r="X29" s="141">
        <v>162130</v>
      </c>
      <c r="Y29" s="141">
        <v>0</v>
      </c>
      <c r="Z29" s="141">
        <v>0</v>
      </c>
      <c r="AA29" s="141">
        <v>7387</v>
      </c>
      <c r="AB29" s="141">
        <v>16190</v>
      </c>
      <c r="AC29" s="141">
        <v>0</v>
      </c>
      <c r="AD29" s="141">
        <v>0</v>
      </c>
      <c r="AE29" s="141">
        <f t="shared" si="10"/>
        <v>178389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178389</v>
      </c>
      <c r="BQ29" s="141">
        <f t="shared" si="27"/>
        <v>8872</v>
      </c>
      <c r="BR29" s="141">
        <f t="shared" si="28"/>
        <v>8872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169517</v>
      </c>
      <c r="CB29" s="141">
        <f t="shared" si="38"/>
        <v>162130</v>
      </c>
      <c r="CC29" s="141">
        <f t="shared" si="39"/>
        <v>0</v>
      </c>
      <c r="CD29" s="141">
        <f t="shared" si="40"/>
        <v>0</v>
      </c>
      <c r="CE29" s="141">
        <f t="shared" si="41"/>
        <v>7387</v>
      </c>
      <c r="CF29" s="141">
        <f t="shared" si="42"/>
        <v>16190</v>
      </c>
      <c r="CG29" s="141">
        <f t="shared" si="43"/>
        <v>0</v>
      </c>
      <c r="CH29" s="141">
        <f t="shared" si="44"/>
        <v>0</v>
      </c>
      <c r="CI29" s="141">
        <f t="shared" si="45"/>
        <v>178389</v>
      </c>
    </row>
    <row r="30" spans="1:87" ht="12" customHeight="1">
      <c r="A30" s="142" t="s">
        <v>83</v>
      </c>
      <c r="B30" s="140" t="s">
        <v>348</v>
      </c>
      <c r="C30" s="142" t="s">
        <v>373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88</v>
      </c>
      <c r="L30" s="141">
        <f t="shared" si="6"/>
        <v>57146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1322</v>
      </c>
      <c r="S30" s="141">
        <v>0</v>
      </c>
      <c r="T30" s="141">
        <v>0</v>
      </c>
      <c r="U30" s="141">
        <v>1322</v>
      </c>
      <c r="V30" s="141">
        <v>0</v>
      </c>
      <c r="W30" s="141">
        <f t="shared" si="9"/>
        <v>55824</v>
      </c>
      <c r="X30" s="141">
        <v>55824</v>
      </c>
      <c r="Y30" s="141">
        <v>0</v>
      </c>
      <c r="Z30" s="141">
        <v>0</v>
      </c>
      <c r="AA30" s="141">
        <v>0</v>
      </c>
      <c r="AB30" s="141">
        <v>108466</v>
      </c>
      <c r="AC30" s="141">
        <v>0</v>
      </c>
      <c r="AD30" s="141">
        <v>22089</v>
      </c>
      <c r="AE30" s="141">
        <f t="shared" si="10"/>
        <v>79235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46384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88</v>
      </c>
      <c r="BP30" s="141">
        <f t="shared" si="26"/>
        <v>57146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1322</v>
      </c>
      <c r="BW30" s="141">
        <f t="shared" si="33"/>
        <v>0</v>
      </c>
      <c r="BX30" s="141">
        <f t="shared" si="34"/>
        <v>0</v>
      </c>
      <c r="BY30" s="141">
        <f t="shared" si="35"/>
        <v>1322</v>
      </c>
      <c r="BZ30" s="141">
        <f t="shared" si="36"/>
        <v>0</v>
      </c>
      <c r="CA30" s="141">
        <f t="shared" si="37"/>
        <v>55824</v>
      </c>
      <c r="CB30" s="141">
        <f t="shared" si="38"/>
        <v>55824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154850</v>
      </c>
      <c r="CG30" s="141">
        <f t="shared" si="43"/>
        <v>0</v>
      </c>
      <c r="CH30" s="141">
        <f t="shared" si="44"/>
        <v>22089</v>
      </c>
      <c r="CI30" s="141">
        <f t="shared" si="45"/>
        <v>79235</v>
      </c>
    </row>
    <row r="31" spans="1:87" ht="12" customHeight="1">
      <c r="A31" s="142" t="s">
        <v>83</v>
      </c>
      <c r="B31" s="140" t="s">
        <v>349</v>
      </c>
      <c r="C31" s="142" t="s">
        <v>374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8880</v>
      </c>
      <c r="L31" s="141">
        <f t="shared" si="6"/>
        <v>41987</v>
      </c>
      <c r="M31" s="141">
        <f t="shared" si="7"/>
        <v>785</v>
      </c>
      <c r="N31" s="141">
        <v>785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41202</v>
      </c>
      <c r="X31" s="141">
        <v>41202</v>
      </c>
      <c r="Y31" s="141">
        <v>0</v>
      </c>
      <c r="Z31" s="141">
        <v>0</v>
      </c>
      <c r="AA31" s="141">
        <v>0</v>
      </c>
      <c r="AB31" s="141">
        <v>73647</v>
      </c>
      <c r="AC31" s="141">
        <v>0</v>
      </c>
      <c r="AD31" s="141">
        <v>0</v>
      </c>
      <c r="AE31" s="141">
        <f t="shared" si="10"/>
        <v>41987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50997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8880</v>
      </c>
      <c r="BP31" s="141">
        <f t="shared" si="26"/>
        <v>41987</v>
      </c>
      <c r="BQ31" s="141">
        <f t="shared" si="27"/>
        <v>785</v>
      </c>
      <c r="BR31" s="141">
        <f t="shared" si="28"/>
        <v>785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41202</v>
      </c>
      <c r="CB31" s="141">
        <f t="shared" si="38"/>
        <v>41202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124644</v>
      </c>
      <c r="CG31" s="141">
        <f t="shared" si="43"/>
        <v>0</v>
      </c>
      <c r="CH31" s="141">
        <f t="shared" si="44"/>
        <v>0</v>
      </c>
      <c r="CI31" s="141">
        <f t="shared" si="45"/>
        <v>41987</v>
      </c>
    </row>
    <row r="32" spans="1:87" ht="12" customHeight="1">
      <c r="A32" s="142" t="s">
        <v>83</v>
      </c>
      <c r="B32" s="140" t="s">
        <v>350</v>
      </c>
      <c r="C32" s="142" t="s">
        <v>375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1468</v>
      </c>
      <c r="L32" s="141">
        <f t="shared" si="6"/>
        <v>15915</v>
      </c>
      <c r="M32" s="141">
        <f t="shared" si="7"/>
        <v>3793</v>
      </c>
      <c r="N32" s="141">
        <v>3793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12122</v>
      </c>
      <c r="X32" s="141">
        <v>10253</v>
      </c>
      <c r="Y32" s="141">
        <v>0</v>
      </c>
      <c r="Z32" s="141">
        <v>1869</v>
      </c>
      <c r="AA32" s="141">
        <v>0</v>
      </c>
      <c r="AB32" s="141">
        <v>11836</v>
      </c>
      <c r="AC32" s="141">
        <v>0</v>
      </c>
      <c r="AD32" s="141">
        <v>0</v>
      </c>
      <c r="AE32" s="141">
        <f t="shared" si="10"/>
        <v>15915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10860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1468</v>
      </c>
      <c r="BP32" s="141">
        <f t="shared" si="26"/>
        <v>15915</v>
      </c>
      <c r="BQ32" s="141">
        <f t="shared" si="27"/>
        <v>3793</v>
      </c>
      <c r="BR32" s="141">
        <f t="shared" si="28"/>
        <v>3793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12122</v>
      </c>
      <c r="CB32" s="141">
        <f t="shared" si="38"/>
        <v>10253</v>
      </c>
      <c r="CC32" s="141">
        <f t="shared" si="39"/>
        <v>0</v>
      </c>
      <c r="CD32" s="141">
        <f t="shared" si="40"/>
        <v>1869</v>
      </c>
      <c r="CE32" s="141">
        <f t="shared" si="41"/>
        <v>0</v>
      </c>
      <c r="CF32" s="141">
        <f t="shared" si="42"/>
        <v>22696</v>
      </c>
      <c r="CG32" s="141">
        <f t="shared" si="43"/>
        <v>0</v>
      </c>
      <c r="CH32" s="141">
        <f t="shared" si="44"/>
        <v>0</v>
      </c>
      <c r="CI32" s="141">
        <f t="shared" si="45"/>
        <v>15915</v>
      </c>
    </row>
    <row r="33" spans="1:87" ht="12" customHeight="1">
      <c r="A33" s="142" t="s">
        <v>83</v>
      </c>
      <c r="B33" s="140" t="s">
        <v>377</v>
      </c>
      <c r="C33" s="142" t="s">
        <v>387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/>
      <c r="L33" s="141">
        <f t="shared" si="6"/>
        <v>0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/>
      <c r="AC33" s="141">
        <v>0</v>
      </c>
      <c r="AD33" s="141">
        <v>0</v>
      </c>
      <c r="AE33" s="141">
        <f t="shared" si="10"/>
        <v>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202185</v>
      </c>
      <c r="AO33" s="141">
        <f t="shared" si="14"/>
        <v>36875</v>
      </c>
      <c r="AP33" s="141">
        <v>36875</v>
      </c>
      <c r="AQ33" s="141">
        <v>0</v>
      </c>
      <c r="AR33" s="141">
        <v>0</v>
      </c>
      <c r="AS33" s="141">
        <v>0</v>
      </c>
      <c r="AT33" s="141">
        <f t="shared" si="15"/>
        <v>163810</v>
      </c>
      <c r="AU33" s="141">
        <v>0</v>
      </c>
      <c r="AV33" s="141">
        <v>163270</v>
      </c>
      <c r="AW33" s="141">
        <v>540</v>
      </c>
      <c r="AX33" s="141">
        <v>0</v>
      </c>
      <c r="AY33" s="141">
        <f t="shared" si="16"/>
        <v>1500</v>
      </c>
      <c r="AZ33" s="141">
        <v>1500</v>
      </c>
      <c r="BA33" s="141">
        <v>0</v>
      </c>
      <c r="BB33" s="141">
        <v>0</v>
      </c>
      <c r="BC33" s="141">
        <v>0</v>
      </c>
      <c r="BD33" s="141"/>
      <c r="BE33" s="141">
        <v>0</v>
      </c>
      <c r="BF33" s="141">
        <v>0</v>
      </c>
      <c r="BG33" s="141">
        <f t="shared" si="17"/>
        <v>202185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202185</v>
      </c>
      <c r="BQ33" s="141">
        <f t="shared" si="27"/>
        <v>36875</v>
      </c>
      <c r="BR33" s="141">
        <f t="shared" si="28"/>
        <v>36875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163810</v>
      </c>
      <c r="BW33" s="141">
        <f t="shared" si="33"/>
        <v>0</v>
      </c>
      <c r="BX33" s="141">
        <f t="shared" si="34"/>
        <v>163270</v>
      </c>
      <c r="BY33" s="141">
        <f t="shared" si="35"/>
        <v>540</v>
      </c>
      <c r="BZ33" s="141">
        <f t="shared" si="36"/>
        <v>0</v>
      </c>
      <c r="CA33" s="141">
        <f t="shared" si="37"/>
        <v>1500</v>
      </c>
      <c r="CB33" s="141">
        <f t="shared" si="38"/>
        <v>1500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0</v>
      </c>
      <c r="CG33" s="141">
        <f t="shared" si="43"/>
        <v>0</v>
      </c>
      <c r="CH33" s="141">
        <f t="shared" si="44"/>
        <v>0</v>
      </c>
      <c r="CI33" s="141">
        <f t="shared" si="45"/>
        <v>202185</v>
      </c>
    </row>
    <row r="34" spans="1:87" ht="12" customHeight="1">
      <c r="A34" s="142" t="s">
        <v>83</v>
      </c>
      <c r="B34" s="140" t="s">
        <v>378</v>
      </c>
      <c r="C34" s="142" t="s">
        <v>388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124513</v>
      </c>
      <c r="M34" s="141">
        <f t="shared" si="7"/>
        <v>49314</v>
      </c>
      <c r="N34" s="141">
        <v>0</v>
      </c>
      <c r="O34" s="141">
        <v>49314</v>
      </c>
      <c r="P34" s="141">
        <v>0</v>
      </c>
      <c r="Q34" s="141">
        <v>0</v>
      </c>
      <c r="R34" s="141">
        <f t="shared" si="8"/>
        <v>68559</v>
      </c>
      <c r="S34" s="141">
        <v>0</v>
      </c>
      <c r="T34" s="141">
        <v>0</v>
      </c>
      <c r="U34" s="141">
        <v>68559</v>
      </c>
      <c r="V34" s="141">
        <v>0</v>
      </c>
      <c r="W34" s="141">
        <f t="shared" si="9"/>
        <v>6640</v>
      </c>
      <c r="X34" s="141">
        <v>0</v>
      </c>
      <c r="Y34" s="141">
        <v>0</v>
      </c>
      <c r="Z34" s="141">
        <v>6640</v>
      </c>
      <c r="AA34" s="141">
        <v>0</v>
      </c>
      <c r="AB34" s="141"/>
      <c r="AC34" s="141">
        <v>0</v>
      </c>
      <c r="AD34" s="141">
        <v>0</v>
      </c>
      <c r="AE34" s="141">
        <f t="shared" si="10"/>
        <v>124513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/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124513</v>
      </c>
      <c r="BQ34" s="141">
        <f t="shared" si="27"/>
        <v>49314</v>
      </c>
      <c r="BR34" s="141">
        <f t="shared" si="28"/>
        <v>0</v>
      </c>
      <c r="BS34" s="141">
        <f t="shared" si="29"/>
        <v>49314</v>
      </c>
      <c r="BT34" s="141">
        <f t="shared" si="30"/>
        <v>0</v>
      </c>
      <c r="BU34" s="141">
        <f t="shared" si="31"/>
        <v>0</v>
      </c>
      <c r="BV34" s="141">
        <f t="shared" si="32"/>
        <v>68559</v>
      </c>
      <c r="BW34" s="141">
        <f t="shared" si="33"/>
        <v>0</v>
      </c>
      <c r="BX34" s="141">
        <f t="shared" si="34"/>
        <v>0</v>
      </c>
      <c r="BY34" s="141">
        <f t="shared" si="35"/>
        <v>68559</v>
      </c>
      <c r="BZ34" s="141">
        <f t="shared" si="36"/>
        <v>0</v>
      </c>
      <c r="CA34" s="141">
        <f t="shared" si="37"/>
        <v>6640</v>
      </c>
      <c r="CB34" s="141">
        <f t="shared" si="38"/>
        <v>0</v>
      </c>
      <c r="CC34" s="141">
        <f t="shared" si="39"/>
        <v>0</v>
      </c>
      <c r="CD34" s="141">
        <f t="shared" si="40"/>
        <v>6640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124513</v>
      </c>
    </row>
    <row r="35" spans="1:87" ht="12" customHeight="1">
      <c r="A35" s="142" t="s">
        <v>83</v>
      </c>
      <c r="B35" s="140" t="s">
        <v>379</v>
      </c>
      <c r="C35" s="142" t="s">
        <v>389</v>
      </c>
      <c r="D35" s="141">
        <f t="shared" si="4"/>
        <v>334415</v>
      </c>
      <c r="E35" s="141">
        <f t="shared" si="5"/>
        <v>334415</v>
      </c>
      <c r="F35" s="141">
        <v>0</v>
      </c>
      <c r="G35" s="141">
        <v>7183</v>
      </c>
      <c r="H35" s="141">
        <v>327232</v>
      </c>
      <c r="I35" s="141">
        <v>0</v>
      </c>
      <c r="J35" s="141">
        <v>0</v>
      </c>
      <c r="K35" s="141"/>
      <c r="L35" s="141">
        <f t="shared" si="6"/>
        <v>510816</v>
      </c>
      <c r="M35" s="141">
        <f t="shared" si="7"/>
        <v>131963</v>
      </c>
      <c r="N35" s="141">
        <v>23109</v>
      </c>
      <c r="O35" s="141">
        <v>0</v>
      </c>
      <c r="P35" s="141">
        <v>99578</v>
      </c>
      <c r="Q35" s="141">
        <v>9276</v>
      </c>
      <c r="R35" s="141">
        <f t="shared" si="8"/>
        <v>285479</v>
      </c>
      <c r="S35" s="141">
        <v>0</v>
      </c>
      <c r="T35" s="141">
        <v>277192</v>
      </c>
      <c r="U35" s="141">
        <v>8287</v>
      </c>
      <c r="V35" s="141">
        <v>0</v>
      </c>
      <c r="W35" s="141">
        <f t="shared" si="9"/>
        <v>93374</v>
      </c>
      <c r="X35" s="141">
        <v>0</v>
      </c>
      <c r="Y35" s="141">
        <v>74137</v>
      </c>
      <c r="Z35" s="141">
        <v>0</v>
      </c>
      <c r="AA35" s="141">
        <v>19237</v>
      </c>
      <c r="AB35" s="141"/>
      <c r="AC35" s="141">
        <v>0</v>
      </c>
      <c r="AD35" s="141">
        <v>0</v>
      </c>
      <c r="AE35" s="141">
        <f t="shared" si="10"/>
        <v>845231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249679</v>
      </c>
      <c r="AO35" s="141">
        <f t="shared" si="14"/>
        <v>84634</v>
      </c>
      <c r="AP35" s="141">
        <v>8463</v>
      </c>
      <c r="AQ35" s="141">
        <v>0</v>
      </c>
      <c r="AR35" s="141">
        <v>76171</v>
      </c>
      <c r="AS35" s="141">
        <v>0</v>
      </c>
      <c r="AT35" s="141">
        <f t="shared" si="15"/>
        <v>151345</v>
      </c>
      <c r="AU35" s="141">
        <v>0</v>
      </c>
      <c r="AV35" s="141">
        <v>151345</v>
      </c>
      <c r="AW35" s="141">
        <v>0</v>
      </c>
      <c r="AX35" s="141">
        <v>0</v>
      </c>
      <c r="AY35" s="141">
        <f t="shared" si="16"/>
        <v>13700</v>
      </c>
      <c r="AZ35" s="141">
        <v>0</v>
      </c>
      <c r="BA35" s="141">
        <v>0</v>
      </c>
      <c r="BB35" s="141">
        <v>0</v>
      </c>
      <c r="BC35" s="141">
        <v>13700</v>
      </c>
      <c r="BD35" s="141"/>
      <c r="BE35" s="141">
        <v>0</v>
      </c>
      <c r="BF35" s="141">
        <v>0</v>
      </c>
      <c r="BG35" s="141">
        <f t="shared" si="17"/>
        <v>249679</v>
      </c>
      <c r="BH35" s="141">
        <f t="shared" si="18"/>
        <v>334415</v>
      </c>
      <c r="BI35" s="141">
        <f t="shared" si="19"/>
        <v>334415</v>
      </c>
      <c r="BJ35" s="141">
        <f t="shared" si="20"/>
        <v>0</v>
      </c>
      <c r="BK35" s="141">
        <f t="shared" si="21"/>
        <v>7183</v>
      </c>
      <c r="BL35" s="141">
        <f t="shared" si="22"/>
        <v>327232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760495</v>
      </c>
      <c r="BQ35" s="141">
        <f t="shared" si="27"/>
        <v>216597</v>
      </c>
      <c r="BR35" s="141">
        <f t="shared" si="28"/>
        <v>31572</v>
      </c>
      <c r="BS35" s="141">
        <f t="shared" si="29"/>
        <v>0</v>
      </c>
      <c r="BT35" s="141">
        <f t="shared" si="30"/>
        <v>175749</v>
      </c>
      <c r="BU35" s="141">
        <f t="shared" si="31"/>
        <v>9276</v>
      </c>
      <c r="BV35" s="141">
        <f t="shared" si="32"/>
        <v>436824</v>
      </c>
      <c r="BW35" s="141">
        <f t="shared" si="33"/>
        <v>0</v>
      </c>
      <c r="BX35" s="141">
        <f t="shared" si="34"/>
        <v>428537</v>
      </c>
      <c r="BY35" s="141">
        <f t="shared" si="35"/>
        <v>8287</v>
      </c>
      <c r="BZ35" s="141">
        <f t="shared" si="36"/>
        <v>0</v>
      </c>
      <c r="CA35" s="141">
        <f t="shared" si="37"/>
        <v>107074</v>
      </c>
      <c r="CB35" s="141">
        <f t="shared" si="38"/>
        <v>0</v>
      </c>
      <c r="CC35" s="141">
        <f t="shared" si="39"/>
        <v>74137</v>
      </c>
      <c r="CD35" s="141">
        <f t="shared" si="40"/>
        <v>0</v>
      </c>
      <c r="CE35" s="141">
        <f t="shared" si="41"/>
        <v>32937</v>
      </c>
      <c r="CF35" s="141">
        <f t="shared" si="42"/>
        <v>0</v>
      </c>
      <c r="CG35" s="141">
        <f t="shared" si="43"/>
        <v>0</v>
      </c>
      <c r="CH35" s="141">
        <f t="shared" si="44"/>
        <v>0</v>
      </c>
      <c r="CI35" s="141">
        <f t="shared" si="45"/>
        <v>1094910</v>
      </c>
    </row>
    <row r="36" spans="1:87" ht="12" customHeight="1">
      <c r="A36" s="142" t="s">
        <v>83</v>
      </c>
      <c r="B36" s="140" t="s">
        <v>380</v>
      </c>
      <c r="C36" s="142" t="s">
        <v>390</v>
      </c>
      <c r="D36" s="141">
        <f t="shared" si="4"/>
        <v>12620</v>
      </c>
      <c r="E36" s="141">
        <f t="shared" si="5"/>
        <v>12620</v>
      </c>
      <c r="F36" s="141">
        <v>0</v>
      </c>
      <c r="G36" s="141">
        <v>5423</v>
      </c>
      <c r="H36" s="141">
        <v>7197</v>
      </c>
      <c r="I36" s="141">
        <v>0</v>
      </c>
      <c r="J36" s="141">
        <v>0</v>
      </c>
      <c r="K36" s="141"/>
      <c r="L36" s="141">
        <f t="shared" si="6"/>
        <v>722618</v>
      </c>
      <c r="M36" s="141">
        <f t="shared" si="7"/>
        <v>116906</v>
      </c>
      <c r="N36" s="141">
        <v>116906</v>
      </c>
      <c r="O36" s="141">
        <v>0</v>
      </c>
      <c r="P36" s="141">
        <v>0</v>
      </c>
      <c r="Q36" s="141">
        <v>0</v>
      </c>
      <c r="R36" s="141">
        <f t="shared" si="8"/>
        <v>373247</v>
      </c>
      <c r="S36" s="141">
        <v>0</v>
      </c>
      <c r="T36" s="141">
        <v>363465</v>
      </c>
      <c r="U36" s="141">
        <v>9782</v>
      </c>
      <c r="V36" s="141">
        <v>0</v>
      </c>
      <c r="W36" s="141">
        <f t="shared" si="9"/>
        <v>232465</v>
      </c>
      <c r="X36" s="141">
        <v>0</v>
      </c>
      <c r="Y36" s="141">
        <v>217013</v>
      </c>
      <c r="Z36" s="141">
        <v>15452</v>
      </c>
      <c r="AA36" s="141">
        <v>0</v>
      </c>
      <c r="AB36" s="141"/>
      <c r="AC36" s="141">
        <v>0</v>
      </c>
      <c r="AD36" s="141">
        <v>0</v>
      </c>
      <c r="AE36" s="141">
        <f t="shared" si="10"/>
        <v>735238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258118</v>
      </c>
      <c r="AO36" s="141">
        <f t="shared" si="14"/>
        <v>30104</v>
      </c>
      <c r="AP36" s="141">
        <v>30104</v>
      </c>
      <c r="AQ36" s="141">
        <v>0</v>
      </c>
      <c r="AR36" s="141">
        <v>0</v>
      </c>
      <c r="AS36" s="141">
        <v>0</v>
      </c>
      <c r="AT36" s="141">
        <f t="shared" si="15"/>
        <v>2432</v>
      </c>
      <c r="AU36" s="141">
        <v>0</v>
      </c>
      <c r="AV36" s="141">
        <v>2432</v>
      </c>
      <c r="AW36" s="141">
        <v>0</v>
      </c>
      <c r="AX36" s="141">
        <v>0</v>
      </c>
      <c r="AY36" s="141">
        <f t="shared" si="16"/>
        <v>225582</v>
      </c>
      <c r="AZ36" s="141">
        <v>0</v>
      </c>
      <c r="BA36" s="141">
        <v>225582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258118</v>
      </c>
      <c r="BH36" s="141">
        <f t="shared" si="18"/>
        <v>12620</v>
      </c>
      <c r="BI36" s="141">
        <f t="shared" si="19"/>
        <v>12620</v>
      </c>
      <c r="BJ36" s="141">
        <f t="shared" si="20"/>
        <v>0</v>
      </c>
      <c r="BK36" s="141">
        <f t="shared" si="21"/>
        <v>5423</v>
      </c>
      <c r="BL36" s="141">
        <f t="shared" si="22"/>
        <v>7197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980736</v>
      </c>
      <c r="BQ36" s="141">
        <f t="shared" si="27"/>
        <v>147010</v>
      </c>
      <c r="BR36" s="141">
        <f t="shared" si="28"/>
        <v>147010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375679</v>
      </c>
      <c r="BW36" s="141">
        <f t="shared" si="33"/>
        <v>0</v>
      </c>
      <c r="BX36" s="141">
        <f t="shared" si="34"/>
        <v>365897</v>
      </c>
      <c r="BY36" s="141">
        <f t="shared" si="35"/>
        <v>9782</v>
      </c>
      <c r="BZ36" s="141">
        <f t="shared" si="36"/>
        <v>0</v>
      </c>
      <c r="CA36" s="141">
        <f t="shared" si="37"/>
        <v>458047</v>
      </c>
      <c r="CB36" s="141">
        <f t="shared" si="38"/>
        <v>0</v>
      </c>
      <c r="CC36" s="141">
        <f t="shared" si="39"/>
        <v>442595</v>
      </c>
      <c r="CD36" s="141">
        <f t="shared" si="40"/>
        <v>15452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993356</v>
      </c>
    </row>
    <row r="37" spans="1:87" ht="12" customHeight="1">
      <c r="A37" s="142" t="s">
        <v>83</v>
      </c>
      <c r="B37" s="140" t="s">
        <v>381</v>
      </c>
      <c r="C37" s="142" t="s">
        <v>391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0</v>
      </c>
      <c r="AE37" s="141">
        <f t="shared" si="10"/>
        <v>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348623</v>
      </c>
      <c r="AO37" s="141">
        <f t="shared" si="14"/>
        <v>82620</v>
      </c>
      <c r="AP37" s="141">
        <v>82620</v>
      </c>
      <c r="AQ37" s="141">
        <v>0</v>
      </c>
      <c r="AR37" s="141">
        <v>0</v>
      </c>
      <c r="AS37" s="141">
        <v>0</v>
      </c>
      <c r="AT37" s="141">
        <f t="shared" si="15"/>
        <v>251872</v>
      </c>
      <c r="AU37" s="141">
        <v>0</v>
      </c>
      <c r="AV37" s="141">
        <v>246999</v>
      </c>
      <c r="AW37" s="141">
        <v>4873</v>
      </c>
      <c r="AX37" s="141">
        <v>0</v>
      </c>
      <c r="AY37" s="141">
        <f t="shared" si="16"/>
        <v>14131</v>
      </c>
      <c r="AZ37" s="141">
        <v>0</v>
      </c>
      <c r="BA37" s="141">
        <v>12231</v>
      </c>
      <c r="BB37" s="141">
        <v>1900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348623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348623</v>
      </c>
      <c r="BQ37" s="141">
        <f t="shared" si="27"/>
        <v>82620</v>
      </c>
      <c r="BR37" s="141">
        <f t="shared" si="28"/>
        <v>82620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251872</v>
      </c>
      <c r="BW37" s="141">
        <f t="shared" si="33"/>
        <v>0</v>
      </c>
      <c r="BX37" s="141">
        <f t="shared" si="34"/>
        <v>246999</v>
      </c>
      <c r="BY37" s="141">
        <f t="shared" si="35"/>
        <v>4873</v>
      </c>
      <c r="BZ37" s="141">
        <f t="shared" si="36"/>
        <v>0</v>
      </c>
      <c r="CA37" s="141">
        <f t="shared" si="37"/>
        <v>14131</v>
      </c>
      <c r="CB37" s="141">
        <f t="shared" si="38"/>
        <v>0</v>
      </c>
      <c r="CC37" s="141">
        <f t="shared" si="39"/>
        <v>12231</v>
      </c>
      <c r="CD37" s="141">
        <f t="shared" si="40"/>
        <v>1900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0</v>
      </c>
      <c r="CI37" s="141">
        <f t="shared" si="45"/>
        <v>348623</v>
      </c>
    </row>
    <row r="38" spans="1:87" ht="12" customHeight="1">
      <c r="A38" s="142" t="s">
        <v>83</v>
      </c>
      <c r="B38" s="140" t="s">
        <v>382</v>
      </c>
      <c r="C38" s="142" t="s">
        <v>392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390841</v>
      </c>
      <c r="M38" s="141">
        <f t="shared" si="7"/>
        <v>53704</v>
      </c>
      <c r="N38" s="141">
        <v>0</v>
      </c>
      <c r="O38" s="141">
        <v>0</v>
      </c>
      <c r="P38" s="141">
        <v>53704</v>
      </c>
      <c r="Q38" s="141">
        <v>0</v>
      </c>
      <c r="R38" s="141">
        <f t="shared" si="8"/>
        <v>237131</v>
      </c>
      <c r="S38" s="141">
        <v>0</v>
      </c>
      <c r="T38" s="141">
        <v>237131</v>
      </c>
      <c r="U38" s="141">
        <v>0</v>
      </c>
      <c r="V38" s="141">
        <v>0</v>
      </c>
      <c r="W38" s="141">
        <f t="shared" si="9"/>
        <v>100006</v>
      </c>
      <c r="X38" s="141">
        <v>8264</v>
      </c>
      <c r="Y38" s="141">
        <v>91742</v>
      </c>
      <c r="Z38" s="141">
        <v>0</v>
      </c>
      <c r="AA38" s="141">
        <v>0</v>
      </c>
      <c r="AB38" s="141"/>
      <c r="AC38" s="141">
        <v>0</v>
      </c>
      <c r="AD38" s="141">
        <v>11174</v>
      </c>
      <c r="AE38" s="141">
        <f t="shared" si="10"/>
        <v>402015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246938</v>
      </c>
      <c r="AO38" s="141">
        <f t="shared" si="14"/>
        <v>18254</v>
      </c>
      <c r="AP38" s="141">
        <v>0</v>
      </c>
      <c r="AQ38" s="141">
        <v>0</v>
      </c>
      <c r="AR38" s="141">
        <v>18254</v>
      </c>
      <c r="AS38" s="141">
        <v>0</v>
      </c>
      <c r="AT38" s="141">
        <f t="shared" si="15"/>
        <v>151926</v>
      </c>
      <c r="AU38" s="141">
        <v>0</v>
      </c>
      <c r="AV38" s="141">
        <v>151926</v>
      </c>
      <c r="AW38" s="141">
        <v>0</v>
      </c>
      <c r="AX38" s="141">
        <v>0</v>
      </c>
      <c r="AY38" s="141">
        <f t="shared" si="16"/>
        <v>76758</v>
      </c>
      <c r="AZ38" s="141">
        <v>599</v>
      </c>
      <c r="BA38" s="141">
        <v>76159</v>
      </c>
      <c r="BB38" s="141">
        <v>0</v>
      </c>
      <c r="BC38" s="141">
        <v>0</v>
      </c>
      <c r="BD38" s="141"/>
      <c r="BE38" s="141">
        <v>0</v>
      </c>
      <c r="BF38" s="141">
        <v>3864</v>
      </c>
      <c r="BG38" s="141">
        <f t="shared" si="17"/>
        <v>250802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637779</v>
      </c>
      <c r="BQ38" s="141">
        <f t="shared" si="27"/>
        <v>71958</v>
      </c>
      <c r="BR38" s="141">
        <f t="shared" si="28"/>
        <v>0</v>
      </c>
      <c r="BS38" s="141">
        <f t="shared" si="29"/>
        <v>0</v>
      </c>
      <c r="BT38" s="141">
        <f t="shared" si="30"/>
        <v>71958</v>
      </c>
      <c r="BU38" s="141">
        <f t="shared" si="31"/>
        <v>0</v>
      </c>
      <c r="BV38" s="141">
        <f t="shared" si="32"/>
        <v>389057</v>
      </c>
      <c r="BW38" s="141">
        <f t="shared" si="33"/>
        <v>0</v>
      </c>
      <c r="BX38" s="141">
        <f t="shared" si="34"/>
        <v>389057</v>
      </c>
      <c r="BY38" s="141">
        <f t="shared" si="35"/>
        <v>0</v>
      </c>
      <c r="BZ38" s="141">
        <f t="shared" si="36"/>
        <v>0</v>
      </c>
      <c r="CA38" s="141">
        <f t="shared" si="37"/>
        <v>176764</v>
      </c>
      <c r="CB38" s="141">
        <f t="shared" si="38"/>
        <v>8863</v>
      </c>
      <c r="CC38" s="141">
        <f t="shared" si="39"/>
        <v>167901</v>
      </c>
      <c r="CD38" s="141">
        <f t="shared" si="40"/>
        <v>0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15038</v>
      </c>
      <c r="CI38" s="141">
        <f t="shared" si="45"/>
        <v>652817</v>
      </c>
    </row>
    <row r="39" spans="1:87" ht="12" customHeight="1">
      <c r="A39" s="142" t="s">
        <v>83</v>
      </c>
      <c r="B39" s="140" t="s">
        <v>383</v>
      </c>
      <c r="C39" s="142" t="s">
        <v>393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508594</v>
      </c>
      <c r="M39" s="141">
        <f t="shared" si="7"/>
        <v>39417</v>
      </c>
      <c r="N39" s="141">
        <v>39417</v>
      </c>
      <c r="O39" s="141">
        <v>0</v>
      </c>
      <c r="P39" s="141">
        <v>0</v>
      </c>
      <c r="Q39" s="141">
        <v>0</v>
      </c>
      <c r="R39" s="141">
        <f t="shared" si="8"/>
        <v>324555</v>
      </c>
      <c r="S39" s="141">
        <v>0</v>
      </c>
      <c r="T39" s="141">
        <v>324555</v>
      </c>
      <c r="U39" s="141">
        <v>0</v>
      </c>
      <c r="V39" s="141">
        <v>0</v>
      </c>
      <c r="W39" s="141">
        <f t="shared" si="9"/>
        <v>144622</v>
      </c>
      <c r="X39" s="141">
        <v>106733</v>
      </c>
      <c r="Y39" s="141">
        <v>23162</v>
      </c>
      <c r="Z39" s="141">
        <v>14727</v>
      </c>
      <c r="AA39" s="141">
        <v>0</v>
      </c>
      <c r="AB39" s="141"/>
      <c r="AC39" s="141">
        <v>0</v>
      </c>
      <c r="AD39" s="141">
        <v>0</v>
      </c>
      <c r="AE39" s="141">
        <f t="shared" si="10"/>
        <v>508594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175998</v>
      </c>
      <c r="AO39" s="141">
        <f t="shared" si="14"/>
        <v>38386</v>
      </c>
      <c r="AP39" s="141">
        <v>38386</v>
      </c>
      <c r="AQ39" s="141">
        <v>0</v>
      </c>
      <c r="AR39" s="141">
        <v>0</v>
      </c>
      <c r="AS39" s="141">
        <v>0</v>
      </c>
      <c r="AT39" s="141">
        <f t="shared" si="15"/>
        <v>82616</v>
      </c>
      <c r="AU39" s="141">
        <v>0</v>
      </c>
      <c r="AV39" s="141">
        <v>82616</v>
      </c>
      <c r="AW39" s="141">
        <v>0</v>
      </c>
      <c r="AX39" s="141">
        <v>0</v>
      </c>
      <c r="AY39" s="141">
        <f t="shared" si="16"/>
        <v>54996</v>
      </c>
      <c r="AZ39" s="141">
        <v>0</v>
      </c>
      <c r="BA39" s="141">
        <v>54045</v>
      </c>
      <c r="BB39" s="141">
        <v>951</v>
      </c>
      <c r="BC39" s="141">
        <v>0</v>
      </c>
      <c r="BD39" s="141"/>
      <c r="BE39" s="141">
        <v>0</v>
      </c>
      <c r="BF39" s="141">
        <v>0</v>
      </c>
      <c r="BG39" s="141">
        <f t="shared" si="17"/>
        <v>175998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684592</v>
      </c>
      <c r="BQ39" s="141">
        <f t="shared" si="27"/>
        <v>77803</v>
      </c>
      <c r="BR39" s="141">
        <f t="shared" si="28"/>
        <v>77803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407171</v>
      </c>
      <c r="BW39" s="141">
        <f t="shared" si="33"/>
        <v>0</v>
      </c>
      <c r="BX39" s="141">
        <f t="shared" si="34"/>
        <v>407171</v>
      </c>
      <c r="BY39" s="141">
        <f t="shared" si="35"/>
        <v>0</v>
      </c>
      <c r="BZ39" s="141">
        <f t="shared" si="36"/>
        <v>0</v>
      </c>
      <c r="CA39" s="141">
        <f t="shared" si="37"/>
        <v>199618</v>
      </c>
      <c r="CB39" s="141">
        <f t="shared" si="38"/>
        <v>106733</v>
      </c>
      <c r="CC39" s="141">
        <f t="shared" si="39"/>
        <v>77207</v>
      </c>
      <c r="CD39" s="141">
        <f t="shared" si="40"/>
        <v>15678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0</v>
      </c>
      <c r="CI39" s="141">
        <f t="shared" si="45"/>
        <v>684592</v>
      </c>
    </row>
    <row r="40" spans="1:87" ht="12" customHeight="1">
      <c r="A40" s="142" t="s">
        <v>83</v>
      </c>
      <c r="B40" s="140" t="s">
        <v>384</v>
      </c>
      <c r="C40" s="142" t="s">
        <v>394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/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286969</v>
      </c>
      <c r="AO40" s="141">
        <f t="shared" si="14"/>
        <v>104684</v>
      </c>
      <c r="AP40" s="141">
        <v>104684</v>
      </c>
      <c r="AQ40" s="141">
        <v>0</v>
      </c>
      <c r="AR40" s="141">
        <v>0</v>
      </c>
      <c r="AS40" s="141">
        <v>0</v>
      </c>
      <c r="AT40" s="141">
        <f t="shared" si="15"/>
        <v>152320</v>
      </c>
      <c r="AU40" s="141">
        <v>0</v>
      </c>
      <c r="AV40" s="141">
        <v>152320</v>
      </c>
      <c r="AW40" s="141">
        <v>0</v>
      </c>
      <c r="AX40" s="141">
        <v>0</v>
      </c>
      <c r="AY40" s="141">
        <f t="shared" si="16"/>
        <v>29965</v>
      </c>
      <c r="AZ40" s="141">
        <v>0</v>
      </c>
      <c r="BA40" s="141">
        <v>29965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286969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286969</v>
      </c>
      <c r="BQ40" s="141">
        <f t="shared" si="27"/>
        <v>104684</v>
      </c>
      <c r="BR40" s="141">
        <f t="shared" si="28"/>
        <v>104684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152320</v>
      </c>
      <c r="BW40" s="141">
        <f t="shared" si="33"/>
        <v>0</v>
      </c>
      <c r="BX40" s="141">
        <f t="shared" si="34"/>
        <v>152320</v>
      </c>
      <c r="BY40" s="141">
        <f t="shared" si="35"/>
        <v>0</v>
      </c>
      <c r="BZ40" s="141">
        <f t="shared" si="36"/>
        <v>0</v>
      </c>
      <c r="CA40" s="141">
        <f t="shared" si="37"/>
        <v>29965</v>
      </c>
      <c r="CB40" s="141">
        <f t="shared" si="38"/>
        <v>0</v>
      </c>
      <c r="CC40" s="141">
        <f t="shared" si="39"/>
        <v>29965</v>
      </c>
      <c r="CD40" s="141">
        <f t="shared" si="40"/>
        <v>0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0</v>
      </c>
      <c r="CI40" s="141">
        <f t="shared" si="45"/>
        <v>286969</v>
      </c>
    </row>
    <row r="41" spans="1:87" ht="12" customHeight="1">
      <c r="A41" s="142" t="s">
        <v>83</v>
      </c>
      <c r="B41" s="140" t="s">
        <v>385</v>
      </c>
      <c r="C41" s="142" t="s">
        <v>395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0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/>
      <c r="AC41" s="141">
        <v>0</v>
      </c>
      <c r="AD41" s="141">
        <v>0</v>
      </c>
      <c r="AE41" s="141">
        <f t="shared" si="10"/>
        <v>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22035</v>
      </c>
      <c r="AO41" s="141">
        <f t="shared" si="14"/>
        <v>20230</v>
      </c>
      <c r="AP41" s="141">
        <v>20120</v>
      </c>
      <c r="AQ41" s="141">
        <v>0</v>
      </c>
      <c r="AR41" s="141">
        <v>110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1805</v>
      </c>
      <c r="AZ41" s="141">
        <v>0</v>
      </c>
      <c r="BA41" s="141">
        <v>1805</v>
      </c>
      <c r="BB41" s="141">
        <v>0</v>
      </c>
      <c r="BC41" s="141">
        <v>0</v>
      </c>
      <c r="BD41" s="141"/>
      <c r="BE41" s="141">
        <v>0</v>
      </c>
      <c r="BF41" s="141">
        <v>5990</v>
      </c>
      <c r="BG41" s="141">
        <f t="shared" si="17"/>
        <v>28025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22035</v>
      </c>
      <c r="BQ41" s="141">
        <f t="shared" si="27"/>
        <v>20230</v>
      </c>
      <c r="BR41" s="141">
        <f t="shared" si="28"/>
        <v>20120</v>
      </c>
      <c r="BS41" s="141">
        <f t="shared" si="29"/>
        <v>0</v>
      </c>
      <c r="BT41" s="141">
        <f t="shared" si="30"/>
        <v>110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1805</v>
      </c>
      <c r="CB41" s="141">
        <f t="shared" si="38"/>
        <v>0</v>
      </c>
      <c r="CC41" s="141">
        <f t="shared" si="39"/>
        <v>1805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5990</v>
      </c>
      <c r="CI41" s="141">
        <f t="shared" si="45"/>
        <v>28025</v>
      </c>
    </row>
    <row r="42" spans="1:87" ht="12" customHeight="1">
      <c r="A42" s="142" t="s">
        <v>83</v>
      </c>
      <c r="B42" s="140" t="s">
        <v>386</v>
      </c>
      <c r="C42" s="142" t="s">
        <v>396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280706</v>
      </c>
      <c r="M42" s="141">
        <f t="shared" si="7"/>
        <v>38565</v>
      </c>
      <c r="N42" s="141">
        <v>38565</v>
      </c>
      <c r="O42" s="141">
        <v>0</v>
      </c>
      <c r="P42" s="141">
        <v>0</v>
      </c>
      <c r="Q42" s="141">
        <v>0</v>
      </c>
      <c r="R42" s="141">
        <f t="shared" si="8"/>
        <v>105267</v>
      </c>
      <c r="S42" s="141">
        <v>0</v>
      </c>
      <c r="T42" s="141">
        <v>105267</v>
      </c>
      <c r="U42" s="141">
        <v>0</v>
      </c>
      <c r="V42" s="141">
        <v>0</v>
      </c>
      <c r="W42" s="141">
        <f t="shared" si="9"/>
        <v>136874</v>
      </c>
      <c r="X42" s="141">
        <v>0</v>
      </c>
      <c r="Y42" s="141">
        <v>136874</v>
      </c>
      <c r="Z42" s="141">
        <v>0</v>
      </c>
      <c r="AA42" s="141">
        <v>0</v>
      </c>
      <c r="AB42" s="141"/>
      <c r="AC42" s="141">
        <v>0</v>
      </c>
      <c r="AD42" s="141">
        <v>1852</v>
      </c>
      <c r="AE42" s="141">
        <f t="shared" si="10"/>
        <v>282558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/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280706</v>
      </c>
      <c r="BQ42" s="141">
        <f t="shared" si="27"/>
        <v>38565</v>
      </c>
      <c r="BR42" s="141">
        <f t="shared" si="28"/>
        <v>38565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105267</v>
      </c>
      <c r="BW42" s="141">
        <f t="shared" si="33"/>
        <v>0</v>
      </c>
      <c r="BX42" s="141">
        <f t="shared" si="34"/>
        <v>105267</v>
      </c>
      <c r="BY42" s="141">
        <f t="shared" si="35"/>
        <v>0</v>
      </c>
      <c r="BZ42" s="141">
        <f t="shared" si="36"/>
        <v>0</v>
      </c>
      <c r="CA42" s="141">
        <f t="shared" si="37"/>
        <v>136874</v>
      </c>
      <c r="CB42" s="141">
        <f t="shared" si="38"/>
        <v>0</v>
      </c>
      <c r="CC42" s="141">
        <f t="shared" si="39"/>
        <v>136874</v>
      </c>
      <c r="CD42" s="141">
        <f t="shared" si="40"/>
        <v>0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1852</v>
      </c>
      <c r="CI42" s="141">
        <f t="shared" si="45"/>
        <v>282558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376</v>
      </c>
      <c r="B7" s="140" t="s">
        <v>406</v>
      </c>
      <c r="C7" s="139" t="s">
        <v>407</v>
      </c>
      <c r="D7" s="141">
        <f aca="true" t="shared" si="0" ref="D7:I7">SUM(D8:D32)</f>
        <v>76601</v>
      </c>
      <c r="E7" s="141">
        <f t="shared" si="0"/>
        <v>1997869</v>
      </c>
      <c r="F7" s="141">
        <f t="shared" si="0"/>
        <v>2074470</v>
      </c>
      <c r="G7" s="141">
        <f t="shared" si="0"/>
        <v>0</v>
      </c>
      <c r="H7" s="141">
        <f t="shared" si="0"/>
        <v>1655400</v>
      </c>
      <c r="I7" s="141">
        <f t="shared" si="0"/>
        <v>1655400</v>
      </c>
      <c r="J7" s="143" t="s">
        <v>405</v>
      </c>
      <c r="K7" s="143" t="s">
        <v>405</v>
      </c>
      <c r="L7" s="141">
        <f aca="true" t="shared" si="1" ref="L7:Q7">SUM(L8:L32)</f>
        <v>76601</v>
      </c>
      <c r="M7" s="141">
        <f t="shared" si="1"/>
        <v>1597612</v>
      </c>
      <c r="N7" s="141">
        <f t="shared" si="1"/>
        <v>1674213</v>
      </c>
      <c r="O7" s="141">
        <f t="shared" si="1"/>
        <v>0</v>
      </c>
      <c r="P7" s="141">
        <f t="shared" si="1"/>
        <v>1289173</v>
      </c>
      <c r="Q7" s="141">
        <f t="shared" si="1"/>
        <v>1289173</v>
      </c>
      <c r="R7" s="143" t="s">
        <v>405</v>
      </c>
      <c r="S7" s="143" t="s">
        <v>405</v>
      </c>
      <c r="T7" s="141">
        <f aca="true" t="shared" si="2" ref="T7:Y7">SUM(T8:T32)</f>
        <v>0</v>
      </c>
      <c r="U7" s="141">
        <f t="shared" si="2"/>
        <v>400257</v>
      </c>
      <c r="V7" s="141">
        <f t="shared" si="2"/>
        <v>400257</v>
      </c>
      <c r="W7" s="141">
        <f t="shared" si="2"/>
        <v>0</v>
      </c>
      <c r="X7" s="141">
        <f t="shared" si="2"/>
        <v>366227</v>
      </c>
      <c r="Y7" s="141">
        <f t="shared" si="2"/>
        <v>366227</v>
      </c>
      <c r="Z7" s="143" t="s">
        <v>405</v>
      </c>
      <c r="AA7" s="143" t="s">
        <v>405</v>
      </c>
      <c r="AB7" s="141">
        <f>SUM(AB8:AB32)</f>
        <v>0</v>
      </c>
      <c r="AC7" s="141">
        <f>SUM(AC8:AC32)</f>
        <v>0</v>
      </c>
      <c r="AD7" s="141">
        <f>SUM(AD8:AD32)</f>
        <v>0</v>
      </c>
      <c r="AE7" s="141"/>
      <c r="AF7" s="141"/>
      <c r="AG7" s="141"/>
      <c r="AH7" s="143" t="s">
        <v>405</v>
      </c>
      <c r="AI7" s="143" t="s">
        <v>405</v>
      </c>
      <c r="AJ7" s="141">
        <f aca="true" t="shared" si="3" ref="AJ7:AO7">SUM(AJ8:AJ32)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405</v>
      </c>
      <c r="AQ7" s="143" t="s">
        <v>405</v>
      </c>
      <c r="AR7" s="141">
        <f aca="true" t="shared" si="4" ref="AR7:AW7">SUM(AR8:AR32)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405</v>
      </c>
      <c r="AY7" s="143" t="s">
        <v>405</v>
      </c>
      <c r="AZ7" s="141">
        <f aca="true" t="shared" si="5" ref="AZ7:BE7">SUM(AZ8:AZ32)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83</v>
      </c>
      <c r="B8" s="140" t="s">
        <v>326</v>
      </c>
      <c r="C8" s="142" t="s">
        <v>351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83</v>
      </c>
      <c r="B9" s="140" t="s">
        <v>327</v>
      </c>
      <c r="C9" s="142" t="s">
        <v>352</v>
      </c>
      <c r="D9" s="141">
        <f aca="true" t="shared" si="6" ref="D9:D32">SUM(L9,T9,AB9,AJ9,AR9,AZ9)</f>
        <v>0</v>
      </c>
      <c r="E9" s="141">
        <f aca="true" t="shared" si="7" ref="E9:E32">SUM(M9,U9,AC9,AK9,AS9,BA9)</f>
        <v>241882</v>
      </c>
      <c r="F9" s="141">
        <f aca="true" t="shared" si="8" ref="F9:F32">SUM(D9:E9)</f>
        <v>241882</v>
      </c>
      <c r="G9" s="141">
        <f aca="true" t="shared" si="9" ref="G9:G32">SUM(O9,W9,AE9,AM9,AU9,BC9)</f>
        <v>0</v>
      </c>
      <c r="H9" s="141">
        <f aca="true" t="shared" si="10" ref="H9:H32">SUM(P9,X9,AF9,AN9,AV9,BD9)</f>
        <v>213092</v>
      </c>
      <c r="I9" s="141">
        <f aca="true" t="shared" si="11" ref="I9:I32">SUM(G9:H9)</f>
        <v>213092</v>
      </c>
      <c r="J9" s="143" t="s">
        <v>377</v>
      </c>
      <c r="K9" s="143" t="s">
        <v>398</v>
      </c>
      <c r="L9" s="141">
        <v>0</v>
      </c>
      <c r="M9" s="141">
        <v>0</v>
      </c>
      <c r="N9" s="141">
        <f aca="true" t="shared" si="12" ref="N9:N32">SUM(L9,+M9)</f>
        <v>0</v>
      </c>
      <c r="O9" s="141">
        <v>0</v>
      </c>
      <c r="P9" s="141">
        <v>49555</v>
      </c>
      <c r="Q9" s="141">
        <f aca="true" t="shared" si="13" ref="Q9:Q32">SUM(O9,+P9)</f>
        <v>49555</v>
      </c>
      <c r="R9" s="143" t="s">
        <v>382</v>
      </c>
      <c r="S9" s="143" t="s">
        <v>392</v>
      </c>
      <c r="T9" s="141">
        <v>0</v>
      </c>
      <c r="U9" s="141">
        <v>241882</v>
      </c>
      <c r="V9" s="141">
        <f aca="true" t="shared" si="14" ref="V9:V32">+SUM(T9,U9)</f>
        <v>241882</v>
      </c>
      <c r="W9" s="141">
        <v>0</v>
      </c>
      <c r="X9" s="141">
        <v>163537</v>
      </c>
      <c r="Y9" s="141">
        <f aca="true" t="shared" si="15" ref="Y9:Y32">+SUM(W9,X9)</f>
        <v>163537</v>
      </c>
      <c r="Z9" s="143"/>
      <c r="AA9" s="141"/>
      <c r="AB9" s="141">
        <v>0</v>
      </c>
      <c r="AC9" s="141">
        <v>0</v>
      </c>
      <c r="AD9" s="141">
        <f aca="true" t="shared" si="16" ref="AD9:AD32">+SUM(AB9,AC9)</f>
        <v>0</v>
      </c>
      <c r="AE9" s="141">
        <v>0</v>
      </c>
      <c r="AF9" s="141">
        <v>0</v>
      </c>
      <c r="AG9" s="141">
        <f aca="true" t="shared" si="17" ref="AG9:AG32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2">SUM(AJ9,+AK9)</f>
        <v>0</v>
      </c>
      <c r="AM9" s="141">
        <v>0</v>
      </c>
      <c r="AN9" s="141">
        <v>0</v>
      </c>
      <c r="AO9" s="141">
        <f aca="true" t="shared" si="19" ref="AO9:AO32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2">SUM(AR9,+AS9)</f>
        <v>0</v>
      </c>
      <c r="AU9" s="141">
        <v>0</v>
      </c>
      <c r="AV9" s="141">
        <v>0</v>
      </c>
      <c r="AW9" s="141">
        <f aca="true" t="shared" si="21" ref="AW9:AW32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2">SUM(AZ9,BA9)</f>
        <v>0</v>
      </c>
      <c r="BC9" s="141">
        <v>0</v>
      </c>
      <c r="BD9" s="141">
        <v>0</v>
      </c>
      <c r="BE9" s="141">
        <f aca="true" t="shared" si="23" ref="BE9:BE32">SUM(BC9,+BD9)</f>
        <v>0</v>
      </c>
    </row>
    <row r="10" spans="1:57" ht="12" customHeight="1">
      <c r="A10" s="142" t="s">
        <v>83</v>
      </c>
      <c r="B10" s="140" t="s">
        <v>328</v>
      </c>
      <c r="C10" s="142" t="s">
        <v>353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83</v>
      </c>
      <c r="B11" s="140" t="s">
        <v>329</v>
      </c>
      <c r="C11" s="142" t="s">
        <v>354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83</v>
      </c>
      <c r="B12" s="140" t="s">
        <v>330</v>
      </c>
      <c r="C12" s="142" t="s">
        <v>355</v>
      </c>
      <c r="D12" s="141">
        <f t="shared" si="6"/>
        <v>0</v>
      </c>
      <c r="E12" s="141">
        <f t="shared" si="7"/>
        <v>119979</v>
      </c>
      <c r="F12" s="141">
        <f t="shared" si="8"/>
        <v>119979</v>
      </c>
      <c r="G12" s="141">
        <f t="shared" si="9"/>
        <v>0</v>
      </c>
      <c r="H12" s="141">
        <f t="shared" si="10"/>
        <v>190993</v>
      </c>
      <c r="I12" s="141">
        <f t="shared" si="11"/>
        <v>190993</v>
      </c>
      <c r="J12" s="143" t="s">
        <v>386</v>
      </c>
      <c r="K12" s="143" t="s">
        <v>396</v>
      </c>
      <c r="L12" s="141">
        <v>0</v>
      </c>
      <c r="M12" s="141">
        <v>119979</v>
      </c>
      <c r="N12" s="141">
        <f t="shared" si="12"/>
        <v>119979</v>
      </c>
      <c r="O12" s="141">
        <v>0</v>
      </c>
      <c r="P12" s="141">
        <v>0</v>
      </c>
      <c r="Q12" s="141">
        <f t="shared" si="13"/>
        <v>0</v>
      </c>
      <c r="R12" s="143" t="s">
        <v>384</v>
      </c>
      <c r="S12" s="143" t="s">
        <v>394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190993</v>
      </c>
      <c r="Y12" s="141">
        <f t="shared" si="15"/>
        <v>190993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83</v>
      </c>
      <c r="B13" s="140" t="s">
        <v>331</v>
      </c>
      <c r="C13" s="142" t="s">
        <v>356</v>
      </c>
      <c r="D13" s="141">
        <f t="shared" si="6"/>
        <v>27289</v>
      </c>
      <c r="E13" s="141">
        <f t="shared" si="7"/>
        <v>249954</v>
      </c>
      <c r="F13" s="141">
        <f t="shared" si="8"/>
        <v>277243</v>
      </c>
      <c r="G13" s="141">
        <f t="shared" si="9"/>
        <v>0</v>
      </c>
      <c r="H13" s="141">
        <f t="shared" si="10"/>
        <v>174238</v>
      </c>
      <c r="I13" s="141">
        <f t="shared" si="11"/>
        <v>174238</v>
      </c>
      <c r="J13" s="143" t="s">
        <v>379</v>
      </c>
      <c r="K13" s="143" t="s">
        <v>389</v>
      </c>
      <c r="L13" s="141">
        <v>27289</v>
      </c>
      <c r="M13" s="141">
        <v>249954</v>
      </c>
      <c r="N13" s="141">
        <f t="shared" si="12"/>
        <v>277243</v>
      </c>
      <c r="O13" s="141">
        <v>0</v>
      </c>
      <c r="P13" s="141">
        <v>174238</v>
      </c>
      <c r="Q13" s="141">
        <f t="shared" si="13"/>
        <v>174238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83</v>
      </c>
      <c r="B14" s="140" t="s">
        <v>332</v>
      </c>
      <c r="C14" s="142" t="s">
        <v>357</v>
      </c>
      <c r="D14" s="141">
        <f t="shared" si="6"/>
        <v>0</v>
      </c>
      <c r="E14" s="141">
        <f t="shared" si="7"/>
        <v>391686</v>
      </c>
      <c r="F14" s="141">
        <f t="shared" si="8"/>
        <v>391686</v>
      </c>
      <c r="G14" s="141">
        <f t="shared" si="9"/>
        <v>0</v>
      </c>
      <c r="H14" s="141">
        <f t="shared" si="10"/>
        <v>140007</v>
      </c>
      <c r="I14" s="141">
        <f t="shared" si="11"/>
        <v>140007</v>
      </c>
      <c r="J14" s="143" t="s">
        <v>383</v>
      </c>
      <c r="K14" s="143" t="s">
        <v>393</v>
      </c>
      <c r="L14" s="141">
        <v>0</v>
      </c>
      <c r="M14" s="141">
        <v>391686</v>
      </c>
      <c r="N14" s="141">
        <f t="shared" si="12"/>
        <v>391686</v>
      </c>
      <c r="O14" s="141">
        <v>0</v>
      </c>
      <c r="P14" s="141">
        <v>140007</v>
      </c>
      <c r="Q14" s="141">
        <f t="shared" si="13"/>
        <v>140007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83</v>
      </c>
      <c r="B15" s="140" t="s">
        <v>333</v>
      </c>
      <c r="C15" s="142" t="s">
        <v>358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222238</v>
      </c>
      <c r="I15" s="141">
        <f t="shared" si="11"/>
        <v>222238</v>
      </c>
      <c r="J15" s="143" t="s">
        <v>381</v>
      </c>
      <c r="K15" s="143" t="s">
        <v>391</v>
      </c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222238</v>
      </c>
      <c r="Q15" s="141">
        <f t="shared" si="13"/>
        <v>222238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83</v>
      </c>
      <c r="B16" s="140" t="s">
        <v>334</v>
      </c>
      <c r="C16" s="142" t="s">
        <v>359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83761</v>
      </c>
      <c r="I16" s="141">
        <f t="shared" si="11"/>
        <v>83761</v>
      </c>
      <c r="J16" s="143" t="s">
        <v>384</v>
      </c>
      <c r="K16" s="143" t="s">
        <v>399</v>
      </c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83761</v>
      </c>
      <c r="Q16" s="141">
        <f t="shared" si="13"/>
        <v>83761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83</v>
      </c>
      <c r="B17" s="140" t="s">
        <v>335</v>
      </c>
      <c r="C17" s="142" t="s">
        <v>360</v>
      </c>
      <c r="D17" s="141">
        <f t="shared" si="6"/>
        <v>366</v>
      </c>
      <c r="E17" s="141">
        <f t="shared" si="7"/>
        <v>451804</v>
      </c>
      <c r="F17" s="141">
        <f t="shared" si="8"/>
        <v>452170</v>
      </c>
      <c r="G17" s="141">
        <f t="shared" si="9"/>
        <v>0</v>
      </c>
      <c r="H17" s="141">
        <f t="shared" si="10"/>
        <v>179926</v>
      </c>
      <c r="I17" s="141">
        <f t="shared" si="11"/>
        <v>179926</v>
      </c>
      <c r="J17" s="143" t="s">
        <v>380</v>
      </c>
      <c r="K17" s="143" t="s">
        <v>390</v>
      </c>
      <c r="L17" s="141">
        <v>366</v>
      </c>
      <c r="M17" s="141">
        <v>451804</v>
      </c>
      <c r="N17" s="141">
        <f t="shared" si="12"/>
        <v>452170</v>
      </c>
      <c r="O17" s="141">
        <v>0</v>
      </c>
      <c r="P17" s="141">
        <v>179926</v>
      </c>
      <c r="Q17" s="141">
        <f t="shared" si="13"/>
        <v>179926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83</v>
      </c>
      <c r="B18" s="140" t="s">
        <v>336</v>
      </c>
      <c r="C18" s="142" t="s">
        <v>361</v>
      </c>
      <c r="D18" s="141">
        <f t="shared" si="6"/>
        <v>0</v>
      </c>
      <c r="E18" s="141">
        <f t="shared" si="7"/>
        <v>102012</v>
      </c>
      <c r="F18" s="141">
        <f t="shared" si="8"/>
        <v>102012</v>
      </c>
      <c r="G18" s="141">
        <f t="shared" si="9"/>
        <v>0</v>
      </c>
      <c r="H18" s="141">
        <f t="shared" si="10"/>
        <v>127249</v>
      </c>
      <c r="I18" s="141">
        <f t="shared" si="11"/>
        <v>127249</v>
      </c>
      <c r="J18" s="143" t="s">
        <v>377</v>
      </c>
      <c r="K18" s="143" t="s">
        <v>387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127249</v>
      </c>
      <c r="Q18" s="141">
        <f t="shared" si="13"/>
        <v>127249</v>
      </c>
      <c r="R18" s="143" t="s">
        <v>378</v>
      </c>
      <c r="S18" s="143" t="s">
        <v>388</v>
      </c>
      <c r="T18" s="141">
        <v>0</v>
      </c>
      <c r="U18" s="141">
        <v>102012</v>
      </c>
      <c r="V18" s="141">
        <f t="shared" si="14"/>
        <v>102012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83</v>
      </c>
      <c r="B19" s="140" t="s">
        <v>337</v>
      </c>
      <c r="C19" s="142" t="s">
        <v>362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60909</v>
      </c>
      <c r="I19" s="141">
        <f t="shared" si="11"/>
        <v>60909</v>
      </c>
      <c r="J19" s="143" t="s">
        <v>381</v>
      </c>
      <c r="K19" s="144" t="s">
        <v>400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60909</v>
      </c>
      <c r="Q19" s="141">
        <f t="shared" si="13"/>
        <v>60909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83</v>
      </c>
      <c r="B20" s="140" t="s">
        <v>338</v>
      </c>
      <c r="C20" s="142" t="s">
        <v>363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83</v>
      </c>
      <c r="B21" s="140" t="s">
        <v>339</v>
      </c>
      <c r="C21" s="142" t="s">
        <v>364</v>
      </c>
      <c r="D21" s="141">
        <f t="shared" si="6"/>
        <v>0</v>
      </c>
      <c r="E21" s="141">
        <f t="shared" si="7"/>
        <v>72109</v>
      </c>
      <c r="F21" s="141">
        <f t="shared" si="8"/>
        <v>72109</v>
      </c>
      <c r="G21" s="141">
        <f t="shared" si="9"/>
        <v>0</v>
      </c>
      <c r="H21" s="141">
        <f t="shared" si="10"/>
        <v>28666</v>
      </c>
      <c r="I21" s="141">
        <f t="shared" si="11"/>
        <v>28666</v>
      </c>
      <c r="J21" s="143" t="s">
        <v>383</v>
      </c>
      <c r="K21" s="143" t="s">
        <v>393</v>
      </c>
      <c r="L21" s="141">
        <v>0</v>
      </c>
      <c r="M21" s="141">
        <v>72109</v>
      </c>
      <c r="N21" s="141">
        <f t="shared" si="12"/>
        <v>72109</v>
      </c>
      <c r="O21" s="141">
        <v>0</v>
      </c>
      <c r="P21" s="141">
        <v>28666</v>
      </c>
      <c r="Q21" s="141">
        <f t="shared" si="13"/>
        <v>28666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83</v>
      </c>
      <c r="B22" s="140" t="s">
        <v>340</v>
      </c>
      <c r="C22" s="142" t="s">
        <v>365</v>
      </c>
      <c r="D22" s="141">
        <f t="shared" si="6"/>
        <v>0</v>
      </c>
      <c r="E22" s="141">
        <f t="shared" si="7"/>
        <v>21623</v>
      </c>
      <c r="F22" s="141">
        <f t="shared" si="8"/>
        <v>21623</v>
      </c>
      <c r="G22" s="141">
        <f t="shared" si="9"/>
        <v>0</v>
      </c>
      <c r="H22" s="141">
        <f t="shared" si="10"/>
        <v>7568</v>
      </c>
      <c r="I22" s="141">
        <f t="shared" si="11"/>
        <v>7568</v>
      </c>
      <c r="J22" s="143" t="s">
        <v>377</v>
      </c>
      <c r="K22" s="143" t="s">
        <v>387</v>
      </c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7568</v>
      </c>
      <c r="Q22" s="141">
        <f t="shared" si="13"/>
        <v>7568</v>
      </c>
      <c r="R22" s="143" t="s">
        <v>378</v>
      </c>
      <c r="S22" s="143" t="s">
        <v>404</v>
      </c>
      <c r="T22" s="141">
        <v>0</v>
      </c>
      <c r="U22" s="141">
        <v>21623</v>
      </c>
      <c r="V22" s="141">
        <f t="shared" si="14"/>
        <v>21623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83</v>
      </c>
      <c r="B23" s="140" t="s">
        <v>341</v>
      </c>
      <c r="C23" s="142" t="s">
        <v>366</v>
      </c>
      <c r="D23" s="141">
        <f t="shared" si="6"/>
        <v>0</v>
      </c>
      <c r="E23" s="141">
        <f t="shared" si="7"/>
        <v>9221</v>
      </c>
      <c r="F23" s="141">
        <f t="shared" si="8"/>
        <v>9221</v>
      </c>
      <c r="G23" s="141">
        <f t="shared" si="9"/>
        <v>0</v>
      </c>
      <c r="H23" s="141">
        <f t="shared" si="10"/>
        <v>10085</v>
      </c>
      <c r="I23" s="141">
        <f t="shared" si="11"/>
        <v>10085</v>
      </c>
      <c r="J23" s="143" t="s">
        <v>377</v>
      </c>
      <c r="K23" s="143" t="s">
        <v>401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10085</v>
      </c>
      <c r="Q23" s="141">
        <f t="shared" si="13"/>
        <v>10085</v>
      </c>
      <c r="R23" s="143" t="s">
        <v>382</v>
      </c>
      <c r="S23" s="143" t="s">
        <v>392</v>
      </c>
      <c r="T23" s="141">
        <v>0</v>
      </c>
      <c r="U23" s="141">
        <v>9221</v>
      </c>
      <c r="V23" s="141">
        <f t="shared" si="14"/>
        <v>9221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83</v>
      </c>
      <c r="B24" s="140" t="s">
        <v>342</v>
      </c>
      <c r="C24" s="142" t="s">
        <v>367</v>
      </c>
      <c r="D24" s="141">
        <f t="shared" si="6"/>
        <v>0</v>
      </c>
      <c r="E24" s="141">
        <f t="shared" si="7"/>
        <v>48847</v>
      </c>
      <c r="F24" s="141">
        <f t="shared" si="8"/>
        <v>48847</v>
      </c>
      <c r="G24" s="141">
        <f t="shared" si="9"/>
        <v>0</v>
      </c>
      <c r="H24" s="141">
        <f t="shared" si="10"/>
        <v>57218</v>
      </c>
      <c r="I24" s="141">
        <f t="shared" si="11"/>
        <v>57218</v>
      </c>
      <c r="J24" s="143"/>
      <c r="K24" s="143" t="s">
        <v>392</v>
      </c>
      <c r="L24" s="141">
        <v>0</v>
      </c>
      <c r="M24" s="141">
        <v>48847</v>
      </c>
      <c r="N24" s="141">
        <f t="shared" si="12"/>
        <v>48847</v>
      </c>
      <c r="O24" s="141">
        <v>0</v>
      </c>
      <c r="P24" s="141">
        <v>57218</v>
      </c>
      <c r="Q24" s="141">
        <f t="shared" si="13"/>
        <v>57218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83</v>
      </c>
      <c r="B25" s="140" t="s">
        <v>343</v>
      </c>
      <c r="C25" s="142" t="s">
        <v>368</v>
      </c>
      <c r="D25" s="141">
        <f t="shared" si="6"/>
        <v>0</v>
      </c>
      <c r="E25" s="141">
        <f t="shared" si="7"/>
        <v>29062</v>
      </c>
      <c r="F25" s="141">
        <f t="shared" si="8"/>
        <v>29062</v>
      </c>
      <c r="G25" s="141">
        <f t="shared" si="9"/>
        <v>0</v>
      </c>
      <c r="H25" s="141">
        <f t="shared" si="10"/>
        <v>25982</v>
      </c>
      <c r="I25" s="141">
        <f t="shared" si="11"/>
        <v>25982</v>
      </c>
      <c r="J25" s="143" t="s">
        <v>382</v>
      </c>
      <c r="K25" s="143" t="s">
        <v>392</v>
      </c>
      <c r="L25" s="141">
        <v>0</v>
      </c>
      <c r="M25" s="141">
        <v>29062</v>
      </c>
      <c r="N25" s="141">
        <f t="shared" si="12"/>
        <v>29062</v>
      </c>
      <c r="O25" s="141">
        <v>0</v>
      </c>
      <c r="P25" s="141">
        <v>25982</v>
      </c>
      <c r="Q25" s="141">
        <f t="shared" si="13"/>
        <v>25982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83</v>
      </c>
      <c r="B26" s="140" t="s">
        <v>344</v>
      </c>
      <c r="C26" s="142" t="s">
        <v>369</v>
      </c>
      <c r="D26" s="141">
        <f t="shared" si="6"/>
        <v>38510</v>
      </c>
      <c r="E26" s="141">
        <f t="shared" si="7"/>
        <v>0</v>
      </c>
      <c r="F26" s="141">
        <f t="shared" si="8"/>
        <v>38510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 t="s">
        <v>386</v>
      </c>
      <c r="K26" s="143" t="s">
        <v>396</v>
      </c>
      <c r="L26" s="141">
        <v>38510</v>
      </c>
      <c r="M26" s="141">
        <v>0</v>
      </c>
      <c r="N26" s="141">
        <f t="shared" si="12"/>
        <v>38510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83</v>
      </c>
      <c r="B27" s="140" t="s">
        <v>345</v>
      </c>
      <c r="C27" s="142" t="s">
        <v>370</v>
      </c>
      <c r="D27" s="141">
        <f t="shared" si="6"/>
        <v>0</v>
      </c>
      <c r="E27" s="141">
        <f t="shared" si="7"/>
        <v>25519</v>
      </c>
      <c r="F27" s="141">
        <f t="shared" si="8"/>
        <v>25519</v>
      </c>
      <c r="G27" s="141">
        <f t="shared" si="9"/>
        <v>0</v>
      </c>
      <c r="H27" s="141">
        <f t="shared" si="10"/>
        <v>13530</v>
      </c>
      <c r="I27" s="141">
        <f t="shared" si="11"/>
        <v>13530</v>
      </c>
      <c r="J27" s="143" t="s">
        <v>385</v>
      </c>
      <c r="K27" s="143" t="s">
        <v>402</v>
      </c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13530</v>
      </c>
      <c r="Q27" s="141">
        <f t="shared" si="13"/>
        <v>13530</v>
      </c>
      <c r="R27" s="143" t="s">
        <v>386</v>
      </c>
      <c r="S27" s="143" t="s">
        <v>396</v>
      </c>
      <c r="T27" s="141">
        <v>0</v>
      </c>
      <c r="U27" s="141">
        <v>25519</v>
      </c>
      <c r="V27" s="141">
        <f t="shared" si="14"/>
        <v>25519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83</v>
      </c>
      <c r="B28" s="140" t="s">
        <v>346</v>
      </c>
      <c r="C28" s="142" t="s">
        <v>371</v>
      </c>
      <c r="D28" s="141">
        <f t="shared" si="6"/>
        <v>0</v>
      </c>
      <c r="E28" s="141">
        <f t="shared" si="7"/>
        <v>24032</v>
      </c>
      <c r="F28" s="141">
        <f t="shared" si="8"/>
        <v>24032</v>
      </c>
      <c r="G28" s="141">
        <f t="shared" si="9"/>
        <v>0</v>
      </c>
      <c r="H28" s="141">
        <f t="shared" si="10"/>
        <v>11697</v>
      </c>
      <c r="I28" s="141">
        <f t="shared" si="11"/>
        <v>11697</v>
      </c>
      <c r="J28" s="143" t="s">
        <v>386</v>
      </c>
      <c r="K28" s="143" t="s">
        <v>396</v>
      </c>
      <c r="L28" s="141">
        <v>0</v>
      </c>
      <c r="M28" s="141">
        <v>24032</v>
      </c>
      <c r="N28" s="141">
        <f t="shared" si="12"/>
        <v>24032</v>
      </c>
      <c r="O28" s="141">
        <v>0</v>
      </c>
      <c r="P28" s="141">
        <v>0</v>
      </c>
      <c r="Q28" s="141">
        <f t="shared" si="13"/>
        <v>0</v>
      </c>
      <c r="R28" s="143" t="s">
        <v>385</v>
      </c>
      <c r="S28" s="143" t="s">
        <v>402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11697</v>
      </c>
      <c r="Y28" s="141">
        <f t="shared" si="15"/>
        <v>11697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83</v>
      </c>
      <c r="B29" s="140" t="s">
        <v>347</v>
      </c>
      <c r="C29" s="142" t="s">
        <v>372</v>
      </c>
      <c r="D29" s="141">
        <f t="shared" si="6"/>
        <v>0</v>
      </c>
      <c r="E29" s="141">
        <f t="shared" si="7"/>
        <v>16190</v>
      </c>
      <c r="F29" s="141">
        <f t="shared" si="8"/>
        <v>16190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 t="s">
        <v>397</v>
      </c>
      <c r="K29" s="144" t="s">
        <v>403</v>
      </c>
      <c r="L29" s="141">
        <v>0</v>
      </c>
      <c r="M29" s="141">
        <v>16190</v>
      </c>
      <c r="N29" s="141">
        <f t="shared" si="12"/>
        <v>16190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83</v>
      </c>
      <c r="B30" s="140" t="s">
        <v>348</v>
      </c>
      <c r="C30" s="142" t="s">
        <v>373</v>
      </c>
      <c r="D30" s="141">
        <f t="shared" si="6"/>
        <v>88</v>
      </c>
      <c r="E30" s="141">
        <f t="shared" si="7"/>
        <v>108466</v>
      </c>
      <c r="F30" s="141">
        <f t="shared" si="8"/>
        <v>108554</v>
      </c>
      <c r="G30" s="141">
        <f t="shared" si="9"/>
        <v>0</v>
      </c>
      <c r="H30" s="141">
        <f t="shared" si="10"/>
        <v>46384</v>
      </c>
      <c r="I30" s="141">
        <f t="shared" si="11"/>
        <v>46384</v>
      </c>
      <c r="J30" s="143" t="s">
        <v>380</v>
      </c>
      <c r="K30" s="143" t="s">
        <v>390</v>
      </c>
      <c r="L30" s="141">
        <v>88</v>
      </c>
      <c r="M30" s="141">
        <v>108466</v>
      </c>
      <c r="N30" s="141">
        <f t="shared" si="12"/>
        <v>108554</v>
      </c>
      <c r="O30" s="141">
        <v>0</v>
      </c>
      <c r="P30" s="141">
        <v>46384</v>
      </c>
      <c r="Q30" s="141">
        <f t="shared" si="13"/>
        <v>46384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83</v>
      </c>
      <c r="B31" s="140" t="s">
        <v>349</v>
      </c>
      <c r="C31" s="142" t="s">
        <v>374</v>
      </c>
      <c r="D31" s="141">
        <f t="shared" si="6"/>
        <v>8880</v>
      </c>
      <c r="E31" s="141">
        <f t="shared" si="7"/>
        <v>73647</v>
      </c>
      <c r="F31" s="141">
        <f t="shared" si="8"/>
        <v>82527</v>
      </c>
      <c r="G31" s="141">
        <f t="shared" si="9"/>
        <v>0</v>
      </c>
      <c r="H31" s="141">
        <f t="shared" si="10"/>
        <v>50997</v>
      </c>
      <c r="I31" s="141">
        <f t="shared" si="11"/>
        <v>50997</v>
      </c>
      <c r="J31" s="143" t="s">
        <v>379</v>
      </c>
      <c r="K31" s="143" t="s">
        <v>389</v>
      </c>
      <c r="L31" s="141">
        <v>8880</v>
      </c>
      <c r="M31" s="141">
        <v>73647</v>
      </c>
      <c r="N31" s="141">
        <f t="shared" si="12"/>
        <v>82527</v>
      </c>
      <c r="O31" s="141">
        <v>0</v>
      </c>
      <c r="P31" s="141">
        <v>50997</v>
      </c>
      <c r="Q31" s="141">
        <f t="shared" si="13"/>
        <v>50997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83</v>
      </c>
      <c r="B32" s="140" t="s">
        <v>350</v>
      </c>
      <c r="C32" s="142" t="s">
        <v>375</v>
      </c>
      <c r="D32" s="141">
        <f t="shared" si="6"/>
        <v>1468</v>
      </c>
      <c r="E32" s="141">
        <f t="shared" si="7"/>
        <v>11836</v>
      </c>
      <c r="F32" s="141">
        <f t="shared" si="8"/>
        <v>13304</v>
      </c>
      <c r="G32" s="141">
        <f t="shared" si="9"/>
        <v>0</v>
      </c>
      <c r="H32" s="141">
        <f t="shared" si="10"/>
        <v>10860</v>
      </c>
      <c r="I32" s="141">
        <f t="shared" si="11"/>
        <v>10860</v>
      </c>
      <c r="J32" s="143" t="s">
        <v>379</v>
      </c>
      <c r="K32" s="143" t="s">
        <v>389</v>
      </c>
      <c r="L32" s="141">
        <v>1468</v>
      </c>
      <c r="M32" s="141">
        <v>11836</v>
      </c>
      <c r="N32" s="141">
        <f t="shared" si="12"/>
        <v>13304</v>
      </c>
      <c r="O32" s="141">
        <v>0</v>
      </c>
      <c r="P32" s="141">
        <v>10860</v>
      </c>
      <c r="Q32" s="141">
        <f t="shared" si="13"/>
        <v>10860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411</v>
      </c>
      <c r="B7" s="140" t="s">
        <v>409</v>
      </c>
      <c r="C7" s="139" t="s">
        <v>410</v>
      </c>
      <c r="D7" s="141">
        <f>SUM(D8:D17)</f>
        <v>2074470</v>
      </c>
      <c r="E7" s="141">
        <f>SUM(E8:E17)</f>
        <v>1655400</v>
      </c>
      <c r="F7" s="145"/>
      <c r="G7" s="143" t="s">
        <v>405</v>
      </c>
      <c r="H7" s="141">
        <f>SUM(H8:H17)</f>
        <v>1584972</v>
      </c>
      <c r="I7" s="141">
        <f>SUM(I8:I17)</f>
        <v>1211718</v>
      </c>
      <c r="J7" s="145"/>
      <c r="K7" s="143" t="s">
        <v>405</v>
      </c>
      <c r="L7" s="141">
        <f>SUM(L8:L17)</f>
        <v>332544</v>
      </c>
      <c r="M7" s="141">
        <f>SUM(M8:M17)</f>
        <v>331969</v>
      </c>
      <c r="N7" s="145"/>
      <c r="O7" s="143" t="s">
        <v>405</v>
      </c>
      <c r="P7" s="141">
        <f>SUM(P8:P17)</f>
        <v>87670</v>
      </c>
      <c r="Q7" s="141">
        <f>SUM(Q8:Q17)</f>
        <v>78163</v>
      </c>
      <c r="R7" s="145"/>
      <c r="S7" s="143" t="s">
        <v>405</v>
      </c>
      <c r="T7" s="141">
        <f>SUM(T8:T17)</f>
        <v>53094</v>
      </c>
      <c r="U7" s="141">
        <f>SUM(U8:U17)</f>
        <v>33550</v>
      </c>
      <c r="V7" s="145"/>
      <c r="W7" s="143" t="s">
        <v>405</v>
      </c>
      <c r="X7" s="141">
        <f>SUM(X8:X17)</f>
        <v>16190</v>
      </c>
      <c r="Y7" s="141">
        <f>SUM(Y8:Y17)</f>
        <v>0</v>
      </c>
      <c r="Z7" s="145"/>
      <c r="AA7" s="143" t="s">
        <v>405</v>
      </c>
      <c r="AB7" s="141">
        <f>SUM(AB8:AB17)</f>
        <v>0</v>
      </c>
      <c r="AC7" s="141">
        <f>SUM(AC8:AC17)</f>
        <v>0</v>
      </c>
      <c r="AD7" s="145"/>
      <c r="AE7" s="143" t="s">
        <v>405</v>
      </c>
      <c r="AF7" s="141">
        <f>SUM(AF8:AF17)</f>
        <v>0</v>
      </c>
      <c r="AG7" s="141">
        <f>SUM(AG8:AG17)</f>
        <v>0</v>
      </c>
      <c r="AH7" s="145"/>
      <c r="AI7" s="143" t="s">
        <v>405</v>
      </c>
      <c r="AJ7" s="141">
        <f>SUM(AJ8:AJ17)</f>
        <v>0</v>
      </c>
      <c r="AK7" s="141">
        <f>SUM(AK8:AK17)</f>
        <v>0</v>
      </c>
      <c r="AL7" s="145"/>
      <c r="AM7" s="143" t="s">
        <v>405</v>
      </c>
      <c r="AN7" s="141">
        <f>SUM(AN8:AN17)</f>
        <v>0</v>
      </c>
      <c r="AO7" s="141">
        <f>SUM(AO8:AO17)</f>
        <v>0</v>
      </c>
      <c r="AP7" s="145"/>
      <c r="AQ7" s="143" t="s">
        <v>405</v>
      </c>
      <c r="AR7" s="141">
        <f>SUM(AR8:AR17)</f>
        <v>0</v>
      </c>
      <c r="AS7" s="141">
        <f>SUM(AS8:AS17)</f>
        <v>0</v>
      </c>
      <c r="AT7" s="145"/>
      <c r="AU7" s="143" t="s">
        <v>405</v>
      </c>
      <c r="AV7" s="141">
        <f>SUM(AV8:AV17)</f>
        <v>0</v>
      </c>
      <c r="AW7" s="141">
        <f>SUM(AW8:AW17)</f>
        <v>0</v>
      </c>
      <c r="AX7" s="145"/>
      <c r="AY7" s="143" t="s">
        <v>405</v>
      </c>
      <c r="AZ7" s="141">
        <f>SUM(AZ8:AZ17)</f>
        <v>0</v>
      </c>
      <c r="BA7" s="141">
        <f>SUM(BA8:BA17)</f>
        <v>0</v>
      </c>
      <c r="BB7" s="145"/>
      <c r="BC7" s="143" t="s">
        <v>405</v>
      </c>
      <c r="BD7" s="141">
        <f>SUM(BD8:BD17)</f>
        <v>0</v>
      </c>
      <c r="BE7" s="141">
        <f>SUM(BE8:BE17)</f>
        <v>0</v>
      </c>
      <c r="BF7" s="145"/>
      <c r="BG7" s="143" t="s">
        <v>405</v>
      </c>
      <c r="BH7" s="141">
        <f>SUM(BH8:BH17)</f>
        <v>0</v>
      </c>
      <c r="BI7" s="141">
        <f>SUM(BI8:BI17)</f>
        <v>0</v>
      </c>
      <c r="BJ7" s="145"/>
      <c r="BK7" s="143" t="s">
        <v>405</v>
      </c>
      <c r="BL7" s="141">
        <f>SUM(BL8:BL17)</f>
        <v>0</v>
      </c>
      <c r="BM7" s="141">
        <f>SUM(BM8:BM17)</f>
        <v>0</v>
      </c>
      <c r="BN7" s="145"/>
      <c r="BO7" s="143" t="s">
        <v>405</v>
      </c>
      <c r="BP7" s="141">
        <f>SUM(BP8:BP17)</f>
        <v>0</v>
      </c>
      <c r="BQ7" s="141">
        <f>SUM(BQ8:BQ17)</f>
        <v>0</v>
      </c>
      <c r="BR7" s="145"/>
      <c r="BS7" s="143" t="s">
        <v>405</v>
      </c>
      <c r="BT7" s="141">
        <f>SUM(BT8:BT17)</f>
        <v>0</v>
      </c>
      <c r="BU7" s="141">
        <f>SUM(BU8:BU17)</f>
        <v>0</v>
      </c>
      <c r="BV7" s="145"/>
      <c r="BW7" s="143" t="s">
        <v>405</v>
      </c>
      <c r="BX7" s="141">
        <f>SUM(BX8:BX17)</f>
        <v>0</v>
      </c>
      <c r="BY7" s="141">
        <f>SUM(BY8:BY17)</f>
        <v>0</v>
      </c>
      <c r="BZ7" s="145"/>
      <c r="CA7" s="143" t="s">
        <v>405</v>
      </c>
      <c r="CB7" s="141">
        <f>SUM(CB8:CB17)</f>
        <v>0</v>
      </c>
      <c r="CC7" s="141">
        <f>SUM(CC8:CC17)</f>
        <v>0</v>
      </c>
      <c r="CD7" s="145"/>
      <c r="CE7" s="143" t="s">
        <v>405</v>
      </c>
      <c r="CF7" s="141">
        <f>SUM(CF8:CF17)</f>
        <v>0</v>
      </c>
      <c r="CG7" s="141">
        <f>SUM(CG8:CG17)</f>
        <v>0</v>
      </c>
      <c r="CH7" s="145"/>
      <c r="CI7" s="143" t="s">
        <v>405</v>
      </c>
      <c r="CJ7" s="141">
        <f>SUM(CJ8:CJ17)</f>
        <v>0</v>
      </c>
      <c r="CK7" s="141">
        <f>SUM(CK8:CK17)</f>
        <v>0</v>
      </c>
      <c r="CL7" s="145"/>
      <c r="CM7" s="143" t="s">
        <v>405</v>
      </c>
      <c r="CN7" s="141">
        <f>SUM(CN8:CN17)</f>
        <v>0</v>
      </c>
      <c r="CO7" s="141">
        <f>SUM(CO8:CO17)</f>
        <v>0</v>
      </c>
      <c r="CP7" s="145"/>
      <c r="CQ7" s="143" t="s">
        <v>405</v>
      </c>
      <c r="CR7" s="141">
        <f>SUM(CR8:CR17)</f>
        <v>0</v>
      </c>
      <c r="CS7" s="141">
        <f>SUM(CS8:CS17)</f>
        <v>0</v>
      </c>
      <c r="CT7" s="145"/>
      <c r="CU7" s="143" t="s">
        <v>405</v>
      </c>
      <c r="CV7" s="141">
        <f>SUM(CV8:CV17)</f>
        <v>0</v>
      </c>
      <c r="CW7" s="141">
        <f>SUM(CW8:CW17)</f>
        <v>0</v>
      </c>
      <c r="CX7" s="145"/>
      <c r="CY7" s="143" t="s">
        <v>405</v>
      </c>
      <c r="CZ7" s="141">
        <f>SUM(CZ8:CZ17)</f>
        <v>0</v>
      </c>
      <c r="DA7" s="141">
        <f>SUM(DA8:DA17)</f>
        <v>0</v>
      </c>
      <c r="DB7" s="145"/>
      <c r="DC7" s="143" t="s">
        <v>405</v>
      </c>
      <c r="DD7" s="141">
        <f>SUM(DD8:DD17)</f>
        <v>0</v>
      </c>
      <c r="DE7" s="141">
        <f>SUM(DE8:DE17)</f>
        <v>0</v>
      </c>
      <c r="DF7" s="145"/>
      <c r="DG7" s="143" t="s">
        <v>405</v>
      </c>
      <c r="DH7" s="141">
        <f>SUM(DH8:DH17)</f>
        <v>0</v>
      </c>
      <c r="DI7" s="141">
        <f>SUM(DI8:DI17)</f>
        <v>0</v>
      </c>
      <c r="DJ7" s="145"/>
      <c r="DK7" s="143" t="s">
        <v>405</v>
      </c>
      <c r="DL7" s="141">
        <f>SUM(DL8:DL17)</f>
        <v>0</v>
      </c>
      <c r="DM7" s="141">
        <f>SUM(DM8:DM17)</f>
        <v>0</v>
      </c>
      <c r="DN7" s="145"/>
      <c r="DO7" s="143" t="s">
        <v>405</v>
      </c>
      <c r="DP7" s="141">
        <f>SUM(DP8:DP17)</f>
        <v>0</v>
      </c>
      <c r="DQ7" s="141">
        <f>SUM(DQ8:DQ17)</f>
        <v>0</v>
      </c>
      <c r="DR7" s="145"/>
      <c r="DS7" s="143" t="s">
        <v>405</v>
      </c>
      <c r="DT7" s="141">
        <f>SUM(DT8:DT17)</f>
        <v>0</v>
      </c>
      <c r="DU7" s="141">
        <f>SUM(DU8:DU17)</f>
        <v>0</v>
      </c>
    </row>
    <row r="8" spans="1:125" ht="12" customHeight="1">
      <c r="A8" s="142" t="s">
        <v>83</v>
      </c>
      <c r="B8" s="140" t="s">
        <v>377</v>
      </c>
      <c r="C8" s="142" t="s">
        <v>387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194457</v>
      </c>
      <c r="F8" s="146">
        <v>5213</v>
      </c>
      <c r="G8" s="143" t="s">
        <v>361</v>
      </c>
      <c r="H8" s="141">
        <v>0</v>
      </c>
      <c r="I8" s="141">
        <v>127249</v>
      </c>
      <c r="J8" s="146">
        <v>5202</v>
      </c>
      <c r="K8" s="143" t="s">
        <v>352</v>
      </c>
      <c r="L8" s="141">
        <v>0</v>
      </c>
      <c r="M8" s="141">
        <v>49555</v>
      </c>
      <c r="N8" s="146">
        <v>5346</v>
      </c>
      <c r="O8" s="143" t="s">
        <v>366</v>
      </c>
      <c r="P8" s="141">
        <v>0</v>
      </c>
      <c r="Q8" s="141">
        <v>10085</v>
      </c>
      <c r="R8" s="146">
        <v>5327</v>
      </c>
      <c r="S8" s="143" t="s">
        <v>365</v>
      </c>
      <c r="T8" s="141">
        <v>0</v>
      </c>
      <c r="U8" s="141">
        <v>7568</v>
      </c>
      <c r="V8" s="146"/>
      <c r="W8" s="143"/>
      <c r="X8" s="141">
        <v>0</v>
      </c>
      <c r="Y8" s="141">
        <v>0</v>
      </c>
      <c r="Z8" s="146"/>
      <c r="AA8" s="143"/>
      <c r="AB8" s="141">
        <v>0</v>
      </c>
      <c r="AC8" s="141">
        <v>0</v>
      </c>
      <c r="AD8" s="146"/>
      <c r="AE8" s="143"/>
      <c r="AF8" s="141">
        <v>0</v>
      </c>
      <c r="AG8" s="141">
        <v>0</v>
      </c>
      <c r="AH8" s="146"/>
      <c r="AI8" s="143"/>
      <c r="AJ8" s="141">
        <v>0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83</v>
      </c>
      <c r="B9" s="140" t="s">
        <v>378</v>
      </c>
      <c r="C9" s="142" t="s">
        <v>388</v>
      </c>
      <c r="D9" s="141">
        <f aca="true" t="shared" si="0" ref="D9:D17">SUM(H9,L9,P9,T9,X9,AB9,AF9,AJ9,AN9,AR9,AV9,AZ9,BD9,BH9,BL9,BP9,BT9,BX9,CB9,CF9,CJ9,CN9,CR9,CV9,CZ9,DD9,DH9,DL9,DP9,DT9)</f>
        <v>123635</v>
      </c>
      <c r="E9" s="141">
        <f aca="true" t="shared" si="1" ref="E9:E17">SUM(I9,M9,Q9,U9,Y9,AC9,AG9,AK9,AO9,AS9,AW9,BA9,BE9,BI9,BM9,BQ9,BU9,BY9,CC9,CG9,CK9,CO9,CS9,CW9,DA9,DE9,DI9,DM9,DQ9,DU9)</f>
        <v>0</v>
      </c>
      <c r="F9" s="146">
        <v>5213</v>
      </c>
      <c r="G9" s="143" t="s">
        <v>361</v>
      </c>
      <c r="H9" s="141">
        <v>102012</v>
      </c>
      <c r="I9" s="141">
        <v>0</v>
      </c>
      <c r="J9" s="146">
        <v>5327</v>
      </c>
      <c r="K9" s="143" t="s">
        <v>365</v>
      </c>
      <c r="L9" s="141">
        <v>21623</v>
      </c>
      <c r="M9" s="141">
        <v>0</v>
      </c>
      <c r="N9" s="146"/>
      <c r="O9" s="143"/>
      <c r="P9" s="141">
        <v>0</v>
      </c>
      <c r="Q9" s="141">
        <v>0</v>
      </c>
      <c r="R9" s="146"/>
      <c r="S9" s="143"/>
      <c r="T9" s="141">
        <v>0</v>
      </c>
      <c r="U9" s="141">
        <v>0</v>
      </c>
      <c r="V9" s="146"/>
      <c r="W9" s="143"/>
      <c r="X9" s="141">
        <v>0</v>
      </c>
      <c r="Y9" s="141">
        <v>0</v>
      </c>
      <c r="Z9" s="146"/>
      <c r="AA9" s="143"/>
      <c r="AB9" s="141">
        <v>0</v>
      </c>
      <c r="AC9" s="141">
        <v>0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83</v>
      </c>
      <c r="B10" s="140" t="s">
        <v>379</v>
      </c>
      <c r="C10" s="142" t="s">
        <v>389</v>
      </c>
      <c r="D10" s="141">
        <f t="shared" si="0"/>
        <v>373074</v>
      </c>
      <c r="E10" s="141">
        <f t="shared" si="1"/>
        <v>236095</v>
      </c>
      <c r="F10" s="146">
        <v>5207</v>
      </c>
      <c r="G10" s="143" t="s">
        <v>356</v>
      </c>
      <c r="H10" s="141">
        <v>277243</v>
      </c>
      <c r="I10" s="141">
        <v>174238</v>
      </c>
      <c r="J10" s="146">
        <v>5463</v>
      </c>
      <c r="K10" s="143" t="s">
        <v>374</v>
      </c>
      <c r="L10" s="141">
        <v>82527</v>
      </c>
      <c r="M10" s="141">
        <v>50997</v>
      </c>
      <c r="N10" s="146">
        <v>5464</v>
      </c>
      <c r="O10" s="143" t="s">
        <v>375</v>
      </c>
      <c r="P10" s="141">
        <v>13304</v>
      </c>
      <c r="Q10" s="141">
        <v>10860</v>
      </c>
      <c r="R10" s="146"/>
      <c r="S10" s="143"/>
      <c r="T10" s="141">
        <v>0</v>
      </c>
      <c r="U10" s="141">
        <v>0</v>
      </c>
      <c r="V10" s="146"/>
      <c r="W10" s="143"/>
      <c r="X10" s="141">
        <v>0</v>
      </c>
      <c r="Y10" s="141">
        <v>0</v>
      </c>
      <c r="Z10" s="146"/>
      <c r="AA10" s="143"/>
      <c r="AB10" s="141">
        <v>0</v>
      </c>
      <c r="AC10" s="141">
        <v>0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83</v>
      </c>
      <c r="B11" s="140" t="s">
        <v>380</v>
      </c>
      <c r="C11" s="142" t="s">
        <v>390</v>
      </c>
      <c r="D11" s="141">
        <f t="shared" si="0"/>
        <v>560724</v>
      </c>
      <c r="E11" s="141">
        <f t="shared" si="1"/>
        <v>226310</v>
      </c>
      <c r="F11" s="146">
        <v>5212</v>
      </c>
      <c r="G11" s="143" t="s">
        <v>360</v>
      </c>
      <c r="H11" s="141">
        <v>452170</v>
      </c>
      <c r="I11" s="141">
        <v>179926</v>
      </c>
      <c r="J11" s="146">
        <v>5434</v>
      </c>
      <c r="K11" s="143" t="s">
        <v>373</v>
      </c>
      <c r="L11" s="141">
        <v>108554</v>
      </c>
      <c r="M11" s="141">
        <v>46384</v>
      </c>
      <c r="N11" s="146"/>
      <c r="O11" s="143"/>
      <c r="P11" s="141">
        <v>0</v>
      </c>
      <c r="Q11" s="141">
        <v>0</v>
      </c>
      <c r="R11" s="146"/>
      <c r="S11" s="143"/>
      <c r="T11" s="141">
        <v>0</v>
      </c>
      <c r="U11" s="141">
        <v>0</v>
      </c>
      <c r="V11" s="146"/>
      <c r="W11" s="143"/>
      <c r="X11" s="141">
        <v>0</v>
      </c>
      <c r="Y11" s="141">
        <v>0</v>
      </c>
      <c r="Z11" s="146"/>
      <c r="AA11" s="143"/>
      <c r="AB11" s="141">
        <v>0</v>
      </c>
      <c r="AC11" s="141">
        <v>0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83</v>
      </c>
      <c r="B12" s="140" t="s">
        <v>381</v>
      </c>
      <c r="C12" s="142" t="s">
        <v>391</v>
      </c>
      <c r="D12" s="141">
        <f t="shared" si="0"/>
        <v>0</v>
      </c>
      <c r="E12" s="141">
        <f t="shared" si="1"/>
        <v>283147</v>
      </c>
      <c r="F12" s="146">
        <v>5210</v>
      </c>
      <c r="G12" s="143" t="s">
        <v>358</v>
      </c>
      <c r="H12" s="141">
        <v>0</v>
      </c>
      <c r="I12" s="141">
        <v>222238</v>
      </c>
      <c r="J12" s="146">
        <v>5214</v>
      </c>
      <c r="K12" s="143" t="s">
        <v>362</v>
      </c>
      <c r="L12" s="141">
        <v>0</v>
      </c>
      <c r="M12" s="141">
        <v>60909</v>
      </c>
      <c r="N12" s="146"/>
      <c r="O12" s="143"/>
      <c r="P12" s="141">
        <v>0</v>
      </c>
      <c r="Q12" s="141">
        <v>0</v>
      </c>
      <c r="R12" s="146"/>
      <c r="S12" s="143"/>
      <c r="T12" s="141">
        <v>0</v>
      </c>
      <c r="U12" s="141">
        <v>0</v>
      </c>
      <c r="V12" s="146"/>
      <c r="W12" s="143"/>
      <c r="X12" s="141">
        <v>0</v>
      </c>
      <c r="Y12" s="141">
        <v>0</v>
      </c>
      <c r="Z12" s="146"/>
      <c r="AA12" s="143"/>
      <c r="AB12" s="141">
        <v>0</v>
      </c>
      <c r="AC12" s="141">
        <v>0</v>
      </c>
      <c r="AD12" s="146"/>
      <c r="AE12" s="143"/>
      <c r="AF12" s="141">
        <v>0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83</v>
      </c>
      <c r="B13" s="140" t="s">
        <v>382</v>
      </c>
      <c r="C13" s="142" t="s">
        <v>392</v>
      </c>
      <c r="D13" s="141">
        <f t="shared" si="0"/>
        <v>329012</v>
      </c>
      <c r="E13" s="141">
        <f t="shared" si="1"/>
        <v>246737</v>
      </c>
      <c r="F13" s="146">
        <v>5202</v>
      </c>
      <c r="G13" s="143" t="s">
        <v>352</v>
      </c>
      <c r="H13" s="141">
        <v>241882</v>
      </c>
      <c r="I13" s="141">
        <v>163537</v>
      </c>
      <c r="J13" s="146">
        <v>5346</v>
      </c>
      <c r="K13" s="143" t="s">
        <v>366</v>
      </c>
      <c r="L13" s="141">
        <v>9221</v>
      </c>
      <c r="M13" s="141">
        <v>0</v>
      </c>
      <c r="N13" s="146">
        <v>5348</v>
      </c>
      <c r="O13" s="143" t="s">
        <v>367</v>
      </c>
      <c r="P13" s="141">
        <v>48847</v>
      </c>
      <c r="Q13" s="141">
        <v>57218</v>
      </c>
      <c r="R13" s="146">
        <v>5349</v>
      </c>
      <c r="S13" s="143" t="s">
        <v>368</v>
      </c>
      <c r="T13" s="141">
        <v>29062</v>
      </c>
      <c r="U13" s="141">
        <v>25982</v>
      </c>
      <c r="V13" s="146"/>
      <c r="W13" s="143"/>
      <c r="X13" s="141">
        <v>0</v>
      </c>
      <c r="Y13" s="141">
        <v>0</v>
      </c>
      <c r="Z13" s="146"/>
      <c r="AA13" s="143"/>
      <c r="AB13" s="141">
        <v>0</v>
      </c>
      <c r="AC13" s="141">
        <v>0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83</v>
      </c>
      <c r="B14" s="140" t="s">
        <v>383</v>
      </c>
      <c r="C14" s="142" t="s">
        <v>393</v>
      </c>
      <c r="D14" s="141">
        <f t="shared" si="0"/>
        <v>463795</v>
      </c>
      <c r="E14" s="141">
        <f t="shared" si="1"/>
        <v>168673</v>
      </c>
      <c r="F14" s="146">
        <v>5209</v>
      </c>
      <c r="G14" s="143" t="s">
        <v>357</v>
      </c>
      <c r="H14" s="141">
        <v>391686</v>
      </c>
      <c r="I14" s="141">
        <v>140007</v>
      </c>
      <c r="J14" s="146">
        <v>5303</v>
      </c>
      <c r="K14" s="143" t="s">
        <v>364</v>
      </c>
      <c r="L14" s="141">
        <v>72109</v>
      </c>
      <c r="M14" s="141">
        <v>28666</v>
      </c>
      <c r="N14" s="146"/>
      <c r="O14" s="143"/>
      <c r="P14" s="141">
        <v>0</v>
      </c>
      <c r="Q14" s="141">
        <v>0</v>
      </c>
      <c r="R14" s="146"/>
      <c r="S14" s="143"/>
      <c r="T14" s="141">
        <v>0</v>
      </c>
      <c r="U14" s="141">
        <v>0</v>
      </c>
      <c r="V14" s="146"/>
      <c r="W14" s="143"/>
      <c r="X14" s="141">
        <v>0</v>
      </c>
      <c r="Y14" s="141">
        <v>0</v>
      </c>
      <c r="Z14" s="146"/>
      <c r="AA14" s="143"/>
      <c r="AB14" s="141">
        <v>0</v>
      </c>
      <c r="AC14" s="141">
        <v>0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  <row r="15" spans="1:125" ht="12" customHeight="1">
      <c r="A15" s="142" t="s">
        <v>83</v>
      </c>
      <c r="B15" s="140" t="s">
        <v>384</v>
      </c>
      <c r="C15" s="142" t="s">
        <v>394</v>
      </c>
      <c r="D15" s="141">
        <f t="shared" si="0"/>
        <v>0</v>
      </c>
      <c r="E15" s="141">
        <f t="shared" si="1"/>
        <v>274754</v>
      </c>
      <c r="F15" s="146">
        <v>5206</v>
      </c>
      <c r="G15" s="143" t="s">
        <v>355</v>
      </c>
      <c r="H15" s="141">
        <v>0</v>
      </c>
      <c r="I15" s="141">
        <v>190993</v>
      </c>
      <c r="J15" s="146">
        <v>5211</v>
      </c>
      <c r="K15" s="143" t="s">
        <v>359</v>
      </c>
      <c r="L15" s="141">
        <v>0</v>
      </c>
      <c r="M15" s="141">
        <v>83761</v>
      </c>
      <c r="N15" s="146"/>
      <c r="O15" s="143"/>
      <c r="P15" s="141">
        <v>0</v>
      </c>
      <c r="Q15" s="141">
        <v>0</v>
      </c>
      <c r="R15" s="146"/>
      <c r="S15" s="143"/>
      <c r="T15" s="141">
        <v>0</v>
      </c>
      <c r="U15" s="141">
        <v>0</v>
      </c>
      <c r="V15" s="146"/>
      <c r="W15" s="143"/>
      <c r="X15" s="141">
        <v>0</v>
      </c>
      <c r="Y15" s="141">
        <v>0</v>
      </c>
      <c r="Z15" s="146"/>
      <c r="AA15" s="143"/>
      <c r="AB15" s="141">
        <v>0</v>
      </c>
      <c r="AC15" s="141">
        <v>0</v>
      </c>
      <c r="AD15" s="146"/>
      <c r="AE15" s="143"/>
      <c r="AF15" s="141">
        <v>0</v>
      </c>
      <c r="AG15" s="141">
        <v>0</v>
      </c>
      <c r="AH15" s="146"/>
      <c r="AI15" s="143"/>
      <c r="AJ15" s="141">
        <v>0</v>
      </c>
      <c r="AK15" s="141">
        <v>0</v>
      </c>
      <c r="AL15" s="146"/>
      <c r="AM15" s="143"/>
      <c r="AN15" s="141">
        <v>0</v>
      </c>
      <c r="AO15" s="141">
        <v>0</v>
      </c>
      <c r="AP15" s="146"/>
      <c r="AQ15" s="143"/>
      <c r="AR15" s="141">
        <v>0</v>
      </c>
      <c r="AS15" s="141">
        <v>0</v>
      </c>
      <c r="AT15" s="146"/>
      <c r="AU15" s="143"/>
      <c r="AV15" s="141">
        <v>0</v>
      </c>
      <c r="AW15" s="141">
        <v>0</v>
      </c>
      <c r="AX15" s="146"/>
      <c r="AY15" s="143"/>
      <c r="AZ15" s="141">
        <v>0</v>
      </c>
      <c r="BA15" s="141">
        <v>0</v>
      </c>
      <c r="BB15" s="146"/>
      <c r="BC15" s="143"/>
      <c r="BD15" s="141">
        <v>0</v>
      </c>
      <c r="BE15" s="141">
        <v>0</v>
      </c>
      <c r="BF15" s="146"/>
      <c r="BG15" s="143"/>
      <c r="BH15" s="141">
        <v>0</v>
      </c>
      <c r="BI15" s="141">
        <v>0</v>
      </c>
      <c r="BJ15" s="146"/>
      <c r="BK15" s="143"/>
      <c r="BL15" s="141">
        <v>0</v>
      </c>
      <c r="BM15" s="141">
        <v>0</v>
      </c>
      <c r="BN15" s="146"/>
      <c r="BO15" s="143"/>
      <c r="BP15" s="141">
        <v>0</v>
      </c>
      <c r="BQ15" s="141">
        <v>0</v>
      </c>
      <c r="BR15" s="146"/>
      <c r="BS15" s="143"/>
      <c r="BT15" s="141">
        <v>0</v>
      </c>
      <c r="BU15" s="141">
        <v>0</v>
      </c>
      <c r="BV15" s="146"/>
      <c r="BW15" s="143"/>
      <c r="BX15" s="141">
        <v>0</v>
      </c>
      <c r="BY15" s="141">
        <v>0</v>
      </c>
      <c r="BZ15" s="146"/>
      <c r="CA15" s="143"/>
      <c r="CB15" s="141">
        <v>0</v>
      </c>
      <c r="CC15" s="141">
        <v>0</v>
      </c>
      <c r="CD15" s="146"/>
      <c r="CE15" s="143"/>
      <c r="CF15" s="141">
        <v>0</v>
      </c>
      <c r="CG15" s="141">
        <v>0</v>
      </c>
      <c r="CH15" s="146"/>
      <c r="CI15" s="143"/>
      <c r="CJ15" s="141">
        <v>0</v>
      </c>
      <c r="CK15" s="141">
        <v>0</v>
      </c>
      <c r="CL15" s="146"/>
      <c r="CM15" s="143"/>
      <c r="CN15" s="141">
        <v>0</v>
      </c>
      <c r="CO15" s="141">
        <v>0</v>
      </c>
      <c r="CP15" s="146"/>
      <c r="CQ15" s="143"/>
      <c r="CR15" s="141">
        <v>0</v>
      </c>
      <c r="CS15" s="141">
        <v>0</v>
      </c>
      <c r="CT15" s="146"/>
      <c r="CU15" s="143"/>
      <c r="CV15" s="141">
        <v>0</v>
      </c>
      <c r="CW15" s="141">
        <v>0</v>
      </c>
      <c r="CX15" s="146"/>
      <c r="CY15" s="143"/>
      <c r="CZ15" s="141">
        <v>0</v>
      </c>
      <c r="DA15" s="141">
        <v>0</v>
      </c>
      <c r="DB15" s="146"/>
      <c r="DC15" s="143"/>
      <c r="DD15" s="141">
        <v>0</v>
      </c>
      <c r="DE15" s="141">
        <v>0</v>
      </c>
      <c r="DF15" s="146"/>
      <c r="DG15" s="143"/>
      <c r="DH15" s="141">
        <v>0</v>
      </c>
      <c r="DI15" s="141">
        <v>0</v>
      </c>
      <c r="DJ15" s="146"/>
      <c r="DK15" s="143"/>
      <c r="DL15" s="141">
        <v>0</v>
      </c>
      <c r="DM15" s="141">
        <v>0</v>
      </c>
      <c r="DN15" s="146"/>
      <c r="DO15" s="143"/>
      <c r="DP15" s="141">
        <v>0</v>
      </c>
      <c r="DQ15" s="141">
        <v>0</v>
      </c>
      <c r="DR15" s="146"/>
      <c r="DS15" s="143"/>
      <c r="DT15" s="141">
        <v>0</v>
      </c>
      <c r="DU15" s="141">
        <v>0</v>
      </c>
    </row>
    <row r="16" spans="1:125" ht="12" customHeight="1">
      <c r="A16" s="142" t="s">
        <v>83</v>
      </c>
      <c r="B16" s="140" t="s">
        <v>385</v>
      </c>
      <c r="C16" s="142" t="s">
        <v>395</v>
      </c>
      <c r="D16" s="141">
        <f t="shared" si="0"/>
        <v>0</v>
      </c>
      <c r="E16" s="141">
        <f t="shared" si="1"/>
        <v>25227</v>
      </c>
      <c r="F16" s="146">
        <v>5363</v>
      </c>
      <c r="G16" s="143" t="s">
        <v>370</v>
      </c>
      <c r="H16" s="141">
        <v>0</v>
      </c>
      <c r="I16" s="141">
        <v>13530</v>
      </c>
      <c r="J16" s="146">
        <v>5366</v>
      </c>
      <c r="K16" s="143" t="s">
        <v>371</v>
      </c>
      <c r="L16" s="141">
        <v>0</v>
      </c>
      <c r="M16" s="141">
        <v>11697</v>
      </c>
      <c r="N16" s="146"/>
      <c r="O16" s="143"/>
      <c r="P16" s="141">
        <v>0</v>
      </c>
      <c r="Q16" s="141">
        <v>0</v>
      </c>
      <c r="R16" s="146"/>
      <c r="S16" s="143"/>
      <c r="T16" s="141">
        <v>0</v>
      </c>
      <c r="U16" s="141">
        <v>0</v>
      </c>
      <c r="V16" s="146"/>
      <c r="W16" s="143"/>
      <c r="X16" s="141">
        <v>0</v>
      </c>
      <c r="Y16" s="141">
        <v>0</v>
      </c>
      <c r="Z16" s="146"/>
      <c r="AA16" s="143"/>
      <c r="AB16" s="141">
        <v>0</v>
      </c>
      <c r="AC16" s="141">
        <v>0</v>
      </c>
      <c r="AD16" s="146"/>
      <c r="AE16" s="143"/>
      <c r="AF16" s="141">
        <v>0</v>
      </c>
      <c r="AG16" s="141">
        <v>0</v>
      </c>
      <c r="AH16" s="146"/>
      <c r="AI16" s="143"/>
      <c r="AJ16" s="141">
        <v>0</v>
      </c>
      <c r="AK16" s="141">
        <v>0</v>
      </c>
      <c r="AL16" s="146"/>
      <c r="AM16" s="143"/>
      <c r="AN16" s="141">
        <v>0</v>
      </c>
      <c r="AO16" s="141">
        <v>0</v>
      </c>
      <c r="AP16" s="146"/>
      <c r="AQ16" s="143"/>
      <c r="AR16" s="141">
        <v>0</v>
      </c>
      <c r="AS16" s="141">
        <v>0</v>
      </c>
      <c r="AT16" s="146"/>
      <c r="AU16" s="143"/>
      <c r="AV16" s="141">
        <v>0</v>
      </c>
      <c r="AW16" s="141">
        <v>0</v>
      </c>
      <c r="AX16" s="146"/>
      <c r="AY16" s="143"/>
      <c r="AZ16" s="141">
        <v>0</v>
      </c>
      <c r="BA16" s="141">
        <v>0</v>
      </c>
      <c r="BB16" s="146"/>
      <c r="BC16" s="143"/>
      <c r="BD16" s="141">
        <v>0</v>
      </c>
      <c r="BE16" s="141">
        <v>0</v>
      </c>
      <c r="BF16" s="146"/>
      <c r="BG16" s="143"/>
      <c r="BH16" s="141">
        <v>0</v>
      </c>
      <c r="BI16" s="141">
        <v>0</v>
      </c>
      <c r="BJ16" s="146"/>
      <c r="BK16" s="143"/>
      <c r="BL16" s="141">
        <v>0</v>
      </c>
      <c r="BM16" s="141">
        <v>0</v>
      </c>
      <c r="BN16" s="146"/>
      <c r="BO16" s="143"/>
      <c r="BP16" s="141">
        <v>0</v>
      </c>
      <c r="BQ16" s="141">
        <v>0</v>
      </c>
      <c r="BR16" s="146"/>
      <c r="BS16" s="143"/>
      <c r="BT16" s="141">
        <v>0</v>
      </c>
      <c r="BU16" s="141">
        <v>0</v>
      </c>
      <c r="BV16" s="146"/>
      <c r="BW16" s="143"/>
      <c r="BX16" s="141">
        <v>0</v>
      </c>
      <c r="BY16" s="141">
        <v>0</v>
      </c>
      <c r="BZ16" s="146"/>
      <c r="CA16" s="143"/>
      <c r="CB16" s="141">
        <v>0</v>
      </c>
      <c r="CC16" s="141">
        <v>0</v>
      </c>
      <c r="CD16" s="146"/>
      <c r="CE16" s="143"/>
      <c r="CF16" s="141">
        <v>0</v>
      </c>
      <c r="CG16" s="141">
        <v>0</v>
      </c>
      <c r="CH16" s="146"/>
      <c r="CI16" s="143"/>
      <c r="CJ16" s="141">
        <v>0</v>
      </c>
      <c r="CK16" s="141">
        <v>0</v>
      </c>
      <c r="CL16" s="146"/>
      <c r="CM16" s="143"/>
      <c r="CN16" s="141">
        <v>0</v>
      </c>
      <c r="CO16" s="141">
        <v>0</v>
      </c>
      <c r="CP16" s="146"/>
      <c r="CQ16" s="143"/>
      <c r="CR16" s="141">
        <v>0</v>
      </c>
      <c r="CS16" s="141">
        <v>0</v>
      </c>
      <c r="CT16" s="146"/>
      <c r="CU16" s="143"/>
      <c r="CV16" s="141">
        <v>0</v>
      </c>
      <c r="CW16" s="141">
        <v>0</v>
      </c>
      <c r="CX16" s="146"/>
      <c r="CY16" s="143"/>
      <c r="CZ16" s="141">
        <v>0</v>
      </c>
      <c r="DA16" s="141">
        <v>0</v>
      </c>
      <c r="DB16" s="146"/>
      <c r="DC16" s="143"/>
      <c r="DD16" s="141">
        <v>0</v>
      </c>
      <c r="DE16" s="141">
        <v>0</v>
      </c>
      <c r="DF16" s="146"/>
      <c r="DG16" s="143"/>
      <c r="DH16" s="141">
        <v>0</v>
      </c>
      <c r="DI16" s="141">
        <v>0</v>
      </c>
      <c r="DJ16" s="146"/>
      <c r="DK16" s="143"/>
      <c r="DL16" s="141">
        <v>0</v>
      </c>
      <c r="DM16" s="141">
        <v>0</v>
      </c>
      <c r="DN16" s="146"/>
      <c r="DO16" s="143"/>
      <c r="DP16" s="141">
        <v>0</v>
      </c>
      <c r="DQ16" s="141">
        <v>0</v>
      </c>
      <c r="DR16" s="146"/>
      <c r="DS16" s="143"/>
      <c r="DT16" s="141">
        <v>0</v>
      </c>
      <c r="DU16" s="141">
        <v>0</v>
      </c>
    </row>
    <row r="17" spans="1:125" ht="12" customHeight="1">
      <c r="A17" s="142" t="s">
        <v>83</v>
      </c>
      <c r="B17" s="140" t="s">
        <v>386</v>
      </c>
      <c r="C17" s="142" t="s">
        <v>396</v>
      </c>
      <c r="D17" s="141">
        <f t="shared" si="0"/>
        <v>224230</v>
      </c>
      <c r="E17" s="141">
        <f t="shared" si="1"/>
        <v>0</v>
      </c>
      <c r="F17" s="146">
        <v>5206</v>
      </c>
      <c r="G17" s="143" t="s">
        <v>355</v>
      </c>
      <c r="H17" s="141">
        <v>119979</v>
      </c>
      <c r="I17" s="141">
        <v>0</v>
      </c>
      <c r="J17" s="146">
        <v>5361</v>
      </c>
      <c r="K17" s="143" t="s">
        <v>369</v>
      </c>
      <c r="L17" s="141">
        <v>38510</v>
      </c>
      <c r="M17" s="141">
        <v>0</v>
      </c>
      <c r="N17" s="146">
        <v>5363</v>
      </c>
      <c r="O17" s="143" t="s">
        <v>370</v>
      </c>
      <c r="P17" s="141">
        <v>25519</v>
      </c>
      <c r="Q17" s="141">
        <v>0</v>
      </c>
      <c r="R17" s="146">
        <v>5366</v>
      </c>
      <c r="S17" s="143" t="s">
        <v>371</v>
      </c>
      <c r="T17" s="141">
        <v>24032</v>
      </c>
      <c r="U17" s="141">
        <v>0</v>
      </c>
      <c r="V17" s="146">
        <v>5368</v>
      </c>
      <c r="W17" s="143" t="s">
        <v>372</v>
      </c>
      <c r="X17" s="141">
        <v>16190</v>
      </c>
      <c r="Y17" s="141">
        <v>0</v>
      </c>
      <c r="Z17" s="146"/>
      <c r="AA17" s="143"/>
      <c r="AB17" s="141">
        <v>0</v>
      </c>
      <c r="AC17" s="141">
        <v>0</v>
      </c>
      <c r="AD17" s="146"/>
      <c r="AE17" s="143"/>
      <c r="AF17" s="141">
        <v>0</v>
      </c>
      <c r="AG17" s="141">
        <v>0</v>
      </c>
      <c r="AH17" s="146"/>
      <c r="AI17" s="143"/>
      <c r="AJ17" s="141">
        <v>0</v>
      </c>
      <c r="AK17" s="141">
        <v>0</v>
      </c>
      <c r="AL17" s="146"/>
      <c r="AM17" s="143"/>
      <c r="AN17" s="141">
        <v>0</v>
      </c>
      <c r="AO17" s="141">
        <v>0</v>
      </c>
      <c r="AP17" s="146"/>
      <c r="AQ17" s="143"/>
      <c r="AR17" s="141">
        <v>0</v>
      </c>
      <c r="AS17" s="141">
        <v>0</v>
      </c>
      <c r="AT17" s="146"/>
      <c r="AU17" s="143"/>
      <c r="AV17" s="141">
        <v>0</v>
      </c>
      <c r="AW17" s="141">
        <v>0</v>
      </c>
      <c r="AX17" s="146"/>
      <c r="AY17" s="143"/>
      <c r="AZ17" s="141">
        <v>0</v>
      </c>
      <c r="BA17" s="141">
        <v>0</v>
      </c>
      <c r="BB17" s="146"/>
      <c r="BC17" s="143"/>
      <c r="BD17" s="141">
        <v>0</v>
      </c>
      <c r="BE17" s="141">
        <v>0</v>
      </c>
      <c r="BF17" s="146"/>
      <c r="BG17" s="143"/>
      <c r="BH17" s="141">
        <v>0</v>
      </c>
      <c r="BI17" s="141">
        <v>0</v>
      </c>
      <c r="BJ17" s="146"/>
      <c r="BK17" s="143"/>
      <c r="BL17" s="141">
        <v>0</v>
      </c>
      <c r="BM17" s="141">
        <v>0</v>
      </c>
      <c r="BN17" s="146"/>
      <c r="BO17" s="143"/>
      <c r="BP17" s="141">
        <v>0</v>
      </c>
      <c r="BQ17" s="141">
        <v>0</v>
      </c>
      <c r="BR17" s="146"/>
      <c r="BS17" s="143"/>
      <c r="BT17" s="141">
        <v>0</v>
      </c>
      <c r="BU17" s="141">
        <v>0</v>
      </c>
      <c r="BV17" s="146"/>
      <c r="BW17" s="143"/>
      <c r="BX17" s="141">
        <v>0</v>
      </c>
      <c r="BY17" s="141">
        <v>0</v>
      </c>
      <c r="BZ17" s="146"/>
      <c r="CA17" s="143"/>
      <c r="CB17" s="141">
        <v>0</v>
      </c>
      <c r="CC17" s="141">
        <v>0</v>
      </c>
      <c r="CD17" s="146"/>
      <c r="CE17" s="143"/>
      <c r="CF17" s="141">
        <v>0</v>
      </c>
      <c r="CG17" s="141">
        <v>0</v>
      </c>
      <c r="CH17" s="146"/>
      <c r="CI17" s="143"/>
      <c r="CJ17" s="141">
        <v>0</v>
      </c>
      <c r="CK17" s="141">
        <v>0</v>
      </c>
      <c r="CL17" s="146"/>
      <c r="CM17" s="143"/>
      <c r="CN17" s="141">
        <v>0</v>
      </c>
      <c r="CO17" s="141">
        <v>0</v>
      </c>
      <c r="CP17" s="146"/>
      <c r="CQ17" s="143"/>
      <c r="CR17" s="141">
        <v>0</v>
      </c>
      <c r="CS17" s="141">
        <v>0</v>
      </c>
      <c r="CT17" s="146"/>
      <c r="CU17" s="143"/>
      <c r="CV17" s="141">
        <v>0</v>
      </c>
      <c r="CW17" s="141">
        <v>0</v>
      </c>
      <c r="CX17" s="146"/>
      <c r="CY17" s="143"/>
      <c r="CZ17" s="141">
        <v>0</v>
      </c>
      <c r="DA17" s="141">
        <v>0</v>
      </c>
      <c r="DB17" s="146"/>
      <c r="DC17" s="143"/>
      <c r="DD17" s="141">
        <v>0</v>
      </c>
      <c r="DE17" s="141">
        <v>0</v>
      </c>
      <c r="DF17" s="146"/>
      <c r="DG17" s="143"/>
      <c r="DH17" s="141">
        <v>0</v>
      </c>
      <c r="DI17" s="141">
        <v>0</v>
      </c>
      <c r="DJ17" s="146"/>
      <c r="DK17" s="143"/>
      <c r="DL17" s="141">
        <v>0</v>
      </c>
      <c r="DM17" s="141">
        <v>0</v>
      </c>
      <c r="DN17" s="146"/>
      <c r="DO17" s="143"/>
      <c r="DP17" s="141">
        <v>0</v>
      </c>
      <c r="DQ17" s="141">
        <v>0</v>
      </c>
      <c r="DR17" s="146"/>
      <c r="DS17" s="143"/>
      <c r="DT17" s="141">
        <v>0</v>
      </c>
      <c r="DU17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414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05</v>
      </c>
      <c r="M2" s="12" t="str">
        <f>IF(L2&lt;&gt;"",VLOOKUP(L2,$AK$6:$AL$52,2,FALSE),"-")</f>
        <v>秋田県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167901</v>
      </c>
      <c r="F7" s="27">
        <f aca="true" t="shared" si="1" ref="F7:F12">AF14</f>
        <v>162214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0</v>
      </c>
      <c r="M7" s="27">
        <f aca="true" t="shared" si="3" ref="M7:M12">AF42</f>
        <v>9979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167901</v>
      </c>
      <c r="AG7" s="137"/>
      <c r="AH7" s="11" t="str">
        <f>'廃棄物事業経費（市町村）'!B7</f>
        <v>05000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19144</v>
      </c>
      <c r="F8" s="27">
        <f t="shared" si="1"/>
        <v>6127</v>
      </c>
      <c r="H8" s="189"/>
      <c r="I8" s="189"/>
      <c r="J8" s="183" t="s">
        <v>42</v>
      </c>
      <c r="K8" s="185"/>
      <c r="L8" s="27">
        <f t="shared" si="2"/>
        <v>190880</v>
      </c>
      <c r="M8" s="27">
        <f t="shared" si="3"/>
        <v>187511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19144</v>
      </c>
      <c r="AG8" s="137"/>
      <c r="AH8" s="11" t="str">
        <f>'廃棄物事業経費（市町村）'!B8</f>
        <v>05201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225907</v>
      </c>
      <c r="F9" s="27">
        <f t="shared" si="1"/>
        <v>3200</v>
      </c>
      <c r="H9" s="189"/>
      <c r="I9" s="189"/>
      <c r="J9" s="201" t="s">
        <v>44</v>
      </c>
      <c r="K9" s="203"/>
      <c r="L9" s="27">
        <f t="shared" si="2"/>
        <v>364620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225907</v>
      </c>
      <c r="AG9" s="137"/>
      <c r="AH9" s="11" t="str">
        <f>'廃棄物事業経費（市町村）'!B9</f>
        <v>05202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1739316</v>
      </c>
      <c r="F10" s="27">
        <f t="shared" si="1"/>
        <v>162250</v>
      </c>
      <c r="H10" s="189"/>
      <c r="I10" s="190"/>
      <c r="J10" s="201" t="s">
        <v>46</v>
      </c>
      <c r="K10" s="203"/>
      <c r="L10" s="27">
        <f t="shared" si="2"/>
        <v>2626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1739316</v>
      </c>
      <c r="AG10" s="137"/>
      <c r="AH10" s="11" t="str">
        <f>'廃棄物事業経費（市町村）'!B10</f>
        <v>05203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2074470</v>
      </c>
      <c r="F11" s="27">
        <f t="shared" si="1"/>
        <v>1655400</v>
      </c>
      <c r="H11" s="189"/>
      <c r="I11" s="192" t="s">
        <v>47</v>
      </c>
      <c r="J11" s="192"/>
      <c r="K11" s="192"/>
      <c r="L11" s="27">
        <f t="shared" si="2"/>
        <v>1190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2074470</v>
      </c>
      <c r="AG11" s="137"/>
      <c r="AH11" s="11" t="str">
        <f>'廃棄物事業経費（市町村）'!B11</f>
        <v>05204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1173310</v>
      </c>
      <c r="F12" s="27">
        <f t="shared" si="1"/>
        <v>4094</v>
      </c>
      <c r="H12" s="189"/>
      <c r="I12" s="192" t="s">
        <v>48</v>
      </c>
      <c r="J12" s="192"/>
      <c r="K12" s="192"/>
      <c r="L12" s="27">
        <f t="shared" si="2"/>
        <v>76601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1173310</v>
      </c>
      <c r="AG12" s="137"/>
      <c r="AH12" s="11" t="str">
        <f>'廃棄物事業経費（市町村）'!B12</f>
        <v>05206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5400048</v>
      </c>
      <c r="F13" s="28">
        <f>SUM(F7:F12)</f>
        <v>1993285</v>
      </c>
      <c r="H13" s="189"/>
      <c r="I13" s="180" t="s">
        <v>32</v>
      </c>
      <c r="J13" s="195"/>
      <c r="K13" s="196"/>
      <c r="L13" s="29">
        <f>SUM(L7:L12)</f>
        <v>635917</v>
      </c>
      <c r="M13" s="29">
        <f>SUM(M7:M12)</f>
        <v>197490</v>
      </c>
      <c r="AC13" s="25" t="s">
        <v>51</v>
      </c>
      <c r="AD13" s="138" t="s">
        <v>62</v>
      </c>
      <c r="AE13" s="137" t="s">
        <v>69</v>
      </c>
      <c r="AF13" s="133">
        <f ca="1" t="shared" si="4"/>
        <v>9683830</v>
      </c>
      <c r="AG13" s="137"/>
      <c r="AH13" s="11" t="str">
        <f>'廃棄物事業経費（市町村）'!B13</f>
        <v>05207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3325578</v>
      </c>
      <c r="F14" s="32">
        <f>F13-F11</f>
        <v>337885</v>
      </c>
      <c r="H14" s="190"/>
      <c r="I14" s="30"/>
      <c r="J14" s="34"/>
      <c r="K14" s="31" t="s">
        <v>50</v>
      </c>
      <c r="L14" s="33">
        <f>L13-L12</f>
        <v>559316</v>
      </c>
      <c r="M14" s="33">
        <f>M13-M12</f>
        <v>197490</v>
      </c>
      <c r="AC14" s="25" t="s">
        <v>37</v>
      </c>
      <c r="AD14" s="138" t="s">
        <v>62</v>
      </c>
      <c r="AE14" s="137" t="s">
        <v>70</v>
      </c>
      <c r="AF14" s="133">
        <f ca="1" t="shared" si="4"/>
        <v>162214</v>
      </c>
      <c r="AG14" s="137"/>
      <c r="AH14" s="11" t="str">
        <f>'廃棄物事業経費（市町村）'!B14</f>
        <v>05209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9683830</v>
      </c>
      <c r="F15" s="27">
        <f>AF20</f>
        <v>3051291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1161874</v>
      </c>
      <c r="M15" s="27">
        <f>AF48</f>
        <v>682330</v>
      </c>
      <c r="AC15" s="25" t="s">
        <v>41</v>
      </c>
      <c r="AD15" s="138" t="s">
        <v>62</v>
      </c>
      <c r="AE15" s="137" t="s">
        <v>71</v>
      </c>
      <c r="AF15" s="133">
        <f ca="1" t="shared" si="4"/>
        <v>6127</v>
      </c>
      <c r="AG15" s="137"/>
      <c r="AH15" s="11" t="str">
        <f>'廃棄物事業経費（市町村）'!B15</f>
        <v>05210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15083878</v>
      </c>
      <c r="F16" s="28">
        <f>SUM(F13,F15)</f>
        <v>5044576</v>
      </c>
      <c r="H16" s="205"/>
      <c r="I16" s="189"/>
      <c r="J16" s="189" t="s">
        <v>183</v>
      </c>
      <c r="K16" s="23" t="s">
        <v>132</v>
      </c>
      <c r="L16" s="27">
        <f>AF28</f>
        <v>362230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3200</v>
      </c>
      <c r="AG16" s="137"/>
      <c r="AH16" s="11" t="str">
        <f>'廃棄物事業経費（市町村）'!B16</f>
        <v>05211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13009408</v>
      </c>
      <c r="F17" s="32">
        <f>SUM(F14:F15)</f>
        <v>3389176</v>
      </c>
      <c r="H17" s="205"/>
      <c r="I17" s="189"/>
      <c r="J17" s="189"/>
      <c r="K17" s="23" t="s">
        <v>133</v>
      </c>
      <c r="L17" s="27">
        <f>AF29</f>
        <v>1023467</v>
      </c>
      <c r="M17" s="27">
        <f t="shared" si="5"/>
        <v>313473</v>
      </c>
      <c r="AC17" s="25" t="s">
        <v>45</v>
      </c>
      <c r="AD17" s="138" t="s">
        <v>62</v>
      </c>
      <c r="AE17" s="137" t="s">
        <v>73</v>
      </c>
      <c r="AF17" s="133">
        <f ca="1" t="shared" si="4"/>
        <v>162250</v>
      </c>
      <c r="AG17" s="137"/>
      <c r="AH17" s="11" t="str">
        <f>'廃棄物事業経費（市町村）'!B17</f>
        <v>05212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52448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1655400</v>
      </c>
      <c r="AG18" s="137"/>
      <c r="AH18" s="11" t="str">
        <f>'廃棄物事業経費（市町村）'!B18</f>
        <v>05213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92903</v>
      </c>
      <c r="M19" s="27">
        <f t="shared" si="5"/>
        <v>0</v>
      </c>
      <c r="AC19" s="25" t="s">
        <v>46</v>
      </c>
      <c r="AD19" s="138" t="s">
        <v>62</v>
      </c>
      <c r="AE19" s="137" t="s">
        <v>75</v>
      </c>
      <c r="AF19" s="133">
        <f ca="1" t="shared" si="4"/>
        <v>4094</v>
      </c>
      <c r="AG19" s="137"/>
      <c r="AH19" s="11" t="str">
        <f>'廃棄物事業経費（市町村）'!B19</f>
        <v>05214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2074470</v>
      </c>
      <c r="F20" s="39">
        <f>F11</f>
        <v>1655400</v>
      </c>
      <c r="H20" s="205"/>
      <c r="I20" s="189"/>
      <c r="J20" s="201" t="s">
        <v>56</v>
      </c>
      <c r="K20" s="203"/>
      <c r="L20" s="27">
        <f t="shared" si="6"/>
        <v>3233446</v>
      </c>
      <c r="M20" s="27">
        <f t="shared" si="5"/>
        <v>1570127</v>
      </c>
      <c r="AC20" s="25" t="s">
        <v>51</v>
      </c>
      <c r="AD20" s="138" t="s">
        <v>62</v>
      </c>
      <c r="AE20" s="137" t="s">
        <v>76</v>
      </c>
      <c r="AF20" s="133">
        <f ca="1" t="shared" si="4"/>
        <v>3051291</v>
      </c>
      <c r="AG20" s="137"/>
      <c r="AH20" s="11" t="str">
        <f>'廃棄物事業経費（市町村）'!B20</f>
        <v>05215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2074470</v>
      </c>
      <c r="F21" s="39">
        <f>M12+M27</f>
        <v>1655400</v>
      </c>
      <c r="H21" s="205"/>
      <c r="I21" s="190"/>
      <c r="J21" s="201" t="s">
        <v>57</v>
      </c>
      <c r="K21" s="203"/>
      <c r="L21" s="27">
        <f t="shared" si="6"/>
        <v>276478</v>
      </c>
      <c r="M21" s="27">
        <f t="shared" si="5"/>
        <v>5853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05303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0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190880</v>
      </c>
      <c r="AH22" s="11" t="str">
        <f>'廃棄物事業経費（市町村）'!B22</f>
        <v>05327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3134826</v>
      </c>
      <c r="M23" s="27">
        <f t="shared" si="5"/>
        <v>8159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364620</v>
      </c>
      <c r="AH23" s="11" t="str">
        <f>'廃棄物事業経費（市町村）'!B23</f>
        <v>05346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2366778</v>
      </c>
      <c r="M24" s="27">
        <f t="shared" si="5"/>
        <v>490722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2626</v>
      </c>
      <c r="AH24" s="11" t="str">
        <f>'廃棄物事業経費（市町村）'!B24</f>
        <v>05348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208806</v>
      </c>
      <c r="M25" s="27">
        <f t="shared" si="5"/>
        <v>7842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1190</v>
      </c>
      <c r="AH25" s="11" t="str">
        <f>'廃棄物事業経費（市町村）'!B25</f>
        <v>05349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169941</v>
      </c>
      <c r="M26" s="27">
        <f t="shared" si="5"/>
        <v>48604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76601</v>
      </c>
      <c r="AH26" s="11" t="str">
        <f>'廃棄物事業経費（市町村）'!B26</f>
        <v>05361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1997869</v>
      </c>
      <c r="M27" s="27">
        <f t="shared" si="5"/>
        <v>1655400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1161874</v>
      </c>
      <c r="AH27" s="11" t="str">
        <f>'廃棄物事業経費（市町村）'!B27</f>
        <v>05363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3859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362230</v>
      </c>
      <c r="AH28" s="11" t="str">
        <f>'廃棄物事業経費（市町村）'!B28</f>
        <v>05366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14084925</v>
      </c>
      <c r="M29" s="29">
        <f>SUM(M15:M28)</f>
        <v>4782510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1023467</v>
      </c>
      <c r="AH29" s="11" t="str">
        <f>'廃棄物事業経費（市町村）'!B29</f>
        <v>05368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12087056</v>
      </c>
      <c r="M30" s="33">
        <f>M29-M27</f>
        <v>3127110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52448</v>
      </c>
      <c r="AH30" s="11" t="str">
        <f>'廃棄物事業経費（市町村）'!B30</f>
        <v>05434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363036</v>
      </c>
      <c r="M31" s="27">
        <f>AF62</f>
        <v>64576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92903</v>
      </c>
      <c r="AH31" s="11" t="str">
        <f>'廃棄物事業経費（市町村）'!B31</f>
        <v>05463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15083878</v>
      </c>
      <c r="M32" s="29">
        <f>SUM(M13,M29,M31)</f>
        <v>5044576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3233446</v>
      </c>
      <c r="AH32" s="11" t="str">
        <f>'廃棄物事業経費（市町村）'!B32</f>
        <v>05464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13009408</v>
      </c>
      <c r="M33" s="33">
        <f>SUM(M14,M30,M31)</f>
        <v>3389176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276478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0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3134826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2366778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208806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169941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1997869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3859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363036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9979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187511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682330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313473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1570127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5853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8159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490722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7842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48604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1655400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64576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2010-04-10T01:38:26Z</dcterms:modified>
  <cp:category/>
  <cp:version/>
  <cp:contentType/>
  <cp:contentStatus/>
</cp:coreProperties>
</file>