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<sst xmlns="http://schemas.openxmlformats.org/spreadsheetml/2006/main" count="852" uniqueCount="363">
  <si>
    <t>46000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</si>
  <si>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</si>
  <si>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</si>
  <si>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</si>
  <si>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</si>
  <si>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</si>
  <si>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</si>
  <si>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</si>
  <si>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</si>
  <si>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</si>
  <si>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</si>
  <si>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46209</t>
  </si>
  <si>
    <t>大口市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</si>
  <si>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</si>
  <si>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</si>
  <si>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</si>
  <si>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</si>
  <si>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</si>
  <si>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</si>
  <si>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</si>
  <si>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</si>
  <si>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</si>
  <si>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</si>
  <si>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</si>
  <si>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</si>
  <si>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</si>
  <si>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</si>
  <si>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</si>
  <si>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</si>
  <si>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</si>
  <si>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</si>
  <si>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</si>
  <si>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</si>
  <si>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</si>
  <si>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</si>
  <si>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</si>
  <si>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</si>
  <si>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</si>
  <si>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</si>
  <si>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</si>
  <si>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</si>
  <si>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</si>
  <si>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</si>
  <si>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</si>
  <si>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</si>
  <si>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46421</t>
  </si>
  <si>
    <t>菱刈町</t>
  </si>
  <si>
    <t>46441</t>
  </si>
  <si>
    <t>加治木町</t>
  </si>
  <si>
    <t>46442</t>
  </si>
  <si>
    <t>姶良町</t>
  </si>
  <si>
    <t>46443</t>
  </si>
  <si>
    <t>蒲生町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</si>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</sst>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8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218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93</v>
      </c>
      <c r="B2" s="112" t="s">
        <v>288</v>
      </c>
      <c r="C2" s="114" t="s">
        <v>289</v>
      </c>
      <c r="D2" s="6" t="s">
        <v>94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223</v>
      </c>
      <c r="S2" s="116" t="s">
        <v>95</v>
      </c>
      <c r="T2" s="106"/>
      <c r="U2" s="106"/>
      <c r="V2" s="107"/>
      <c r="W2" s="122" t="s">
        <v>96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97</v>
      </c>
      <c r="F3" s="7"/>
      <c r="G3" s="7"/>
      <c r="H3" s="11"/>
      <c r="I3" s="10" t="s">
        <v>290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98</v>
      </c>
      <c r="F4" s="118" t="s">
        <v>291</v>
      </c>
      <c r="G4" s="118" t="s">
        <v>292</v>
      </c>
      <c r="H4" s="118" t="s">
        <v>293</v>
      </c>
      <c r="I4" s="12" t="s">
        <v>98</v>
      </c>
      <c r="J4" s="118" t="s">
        <v>294</v>
      </c>
      <c r="K4" s="118" t="s">
        <v>295</v>
      </c>
      <c r="L4" s="118" t="s">
        <v>296</v>
      </c>
      <c r="M4" s="118" t="s">
        <v>297</v>
      </c>
      <c r="N4" s="118" t="s">
        <v>298</v>
      </c>
      <c r="O4" s="123" t="s">
        <v>299</v>
      </c>
      <c r="P4" s="13"/>
      <c r="Q4" s="118" t="s">
        <v>300</v>
      </c>
      <c r="R4" s="41"/>
      <c r="S4" s="118" t="s">
        <v>99</v>
      </c>
      <c r="T4" s="118" t="s">
        <v>100</v>
      </c>
      <c r="U4" s="120" t="s">
        <v>101</v>
      </c>
      <c r="V4" s="120" t="s">
        <v>102</v>
      </c>
      <c r="W4" s="118" t="s">
        <v>99</v>
      </c>
      <c r="X4" s="118" t="s">
        <v>100</v>
      </c>
      <c r="Y4" s="120" t="s">
        <v>101</v>
      </c>
      <c r="Z4" s="120" t="s">
        <v>102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103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104</v>
      </c>
      <c r="E6" s="37" t="s">
        <v>104</v>
      </c>
      <c r="F6" s="14" t="s">
        <v>301</v>
      </c>
      <c r="G6" s="37" t="s">
        <v>104</v>
      </c>
      <c r="H6" s="37" t="s">
        <v>104</v>
      </c>
      <c r="I6" s="37" t="s">
        <v>104</v>
      </c>
      <c r="J6" s="14" t="s">
        <v>301</v>
      </c>
      <c r="K6" s="37" t="s">
        <v>104</v>
      </c>
      <c r="L6" s="14" t="s">
        <v>301</v>
      </c>
      <c r="M6" s="37" t="s">
        <v>104</v>
      </c>
      <c r="N6" s="14" t="s">
        <v>301</v>
      </c>
      <c r="O6" s="37" t="s">
        <v>104</v>
      </c>
      <c r="P6" s="37" t="s">
        <v>104</v>
      </c>
      <c r="Q6" s="14" t="s">
        <v>301</v>
      </c>
      <c r="R6" s="43" t="s">
        <v>224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172</v>
      </c>
      <c r="B7" s="174" t="s">
        <v>0</v>
      </c>
      <c r="C7" s="173" t="s">
        <v>361</v>
      </c>
      <c r="D7" s="99">
        <f>SUM(D8:D300)</f>
        <v>1753178</v>
      </c>
      <c r="E7" s="99">
        <f>SUM(E8:E300)</f>
        <v>385513</v>
      </c>
      <c r="F7" s="96">
        <f>IF(D7&gt;0,E7/D7*100,0)</f>
        <v>21.989381568785372</v>
      </c>
      <c r="G7" s="99">
        <f>SUM(G8:G300)</f>
        <v>384771</v>
      </c>
      <c r="H7" s="99">
        <f>SUM(H8:H300)</f>
        <v>742</v>
      </c>
      <c r="I7" s="99">
        <f>SUM(I8:I300)</f>
        <v>1367665</v>
      </c>
      <c r="J7" s="96">
        <f>IF($D7&gt;0,I7/$D7*100,0)</f>
        <v>78.01061843121462</v>
      </c>
      <c r="K7" s="99">
        <f>SUM(K8:K300)</f>
        <v>627677</v>
      </c>
      <c r="L7" s="96">
        <f>IF($D7&gt;0,K7/$D7*100,0)</f>
        <v>35.80224027451862</v>
      </c>
      <c r="M7" s="99">
        <f>SUM(M8:M300)</f>
        <v>8175</v>
      </c>
      <c r="N7" s="96">
        <f>IF($D7&gt;0,M7/$D7*100,0)</f>
        <v>0.46629606349155645</v>
      </c>
      <c r="O7" s="99">
        <f>SUM(O8:O300)</f>
        <v>731813</v>
      </c>
      <c r="P7" s="99">
        <f>SUM(P8:P300)</f>
        <v>403213</v>
      </c>
      <c r="Q7" s="96">
        <f>IF($D7&gt;0,O7/$D7*100,0)</f>
        <v>41.74208209320445</v>
      </c>
      <c r="R7" s="99">
        <f>SUM(R8:R300)</f>
        <v>5278</v>
      </c>
      <c r="S7" s="175">
        <f>COUNTIF(S8:S300,"○")</f>
        <v>38</v>
      </c>
      <c r="T7" s="175">
        <f>COUNTIF(T8:T300,"○")</f>
        <v>5</v>
      </c>
      <c r="U7" s="175">
        <f>COUNTIF(U8:U300,"○")</f>
        <v>2</v>
      </c>
      <c r="V7" s="175">
        <f>COUNTIF(V8:V300,"○")</f>
        <v>1</v>
      </c>
      <c r="W7" s="175">
        <f>COUNTIF(W8:W300,"○")</f>
        <v>23</v>
      </c>
      <c r="X7" s="175">
        <f>COUNTIF(X8:X300,"○")</f>
        <v>18</v>
      </c>
      <c r="Y7" s="175">
        <f>COUNTIF(Y8:Y300,"○")</f>
        <v>4</v>
      </c>
      <c r="Z7" s="175">
        <f>COUNTIF(Z8:Z300,"○")</f>
        <v>1</v>
      </c>
    </row>
    <row r="8" spans="1:26" s="92" customFormat="1" ht="11.25">
      <c r="A8" s="94" t="s">
        <v>172</v>
      </c>
      <c r="B8" s="95" t="s">
        <v>1</v>
      </c>
      <c r="C8" s="94" t="s">
        <v>2</v>
      </c>
      <c r="D8" s="93">
        <v>604571</v>
      </c>
      <c r="E8" s="93">
        <v>36497</v>
      </c>
      <c r="F8" s="97">
        <f aca="true" t="shared" si="0" ref="F7:F53">IF(D8&gt;0,E8/D8*100,0)</f>
        <v>6.0368426537164375</v>
      </c>
      <c r="G8" s="93">
        <v>36497</v>
      </c>
      <c r="H8" s="93">
        <v>0</v>
      </c>
      <c r="I8" s="93">
        <v>568074</v>
      </c>
      <c r="J8" s="97">
        <f aca="true" t="shared" si="1" ref="J7:J53">IF($D8&gt;0,I8/$D8*100,0)</f>
        <v>93.96315734628357</v>
      </c>
      <c r="K8" s="93">
        <v>455300</v>
      </c>
      <c r="L8" s="97">
        <f aca="true" t="shared" si="2" ref="L7:L53">IF($D8&gt;0,K8/$D8*100,0)</f>
        <v>75.30959969962171</v>
      </c>
      <c r="M8" s="93">
        <v>3775</v>
      </c>
      <c r="N8" s="97">
        <f aca="true" t="shared" si="3" ref="N7:N53">IF($D8&gt;0,M8/$D8*100,0)</f>
        <v>0.6244097053944037</v>
      </c>
      <c r="O8" s="93">
        <v>108999</v>
      </c>
      <c r="P8" s="93">
        <v>57588</v>
      </c>
      <c r="Q8" s="97">
        <f aca="true" t="shared" si="4" ref="Q7:Q53">IF($D8&gt;0,O8/$D8*100,0)</f>
        <v>18.029147941267446</v>
      </c>
      <c r="R8" s="93">
        <v>1960</v>
      </c>
      <c r="S8" s="94"/>
      <c r="T8" s="94" t="s">
        <v>362</v>
      </c>
      <c r="U8" s="94"/>
      <c r="V8" s="94"/>
      <c r="W8" s="94" t="s">
        <v>362</v>
      </c>
      <c r="X8" s="94"/>
      <c r="Y8" s="94"/>
      <c r="Z8" s="94"/>
    </row>
    <row r="9" spans="1:26" s="92" customFormat="1" ht="11.25">
      <c r="A9" s="94" t="s">
        <v>172</v>
      </c>
      <c r="B9" s="95" t="s">
        <v>3</v>
      </c>
      <c r="C9" s="94" t="s">
        <v>4</v>
      </c>
      <c r="D9" s="93">
        <v>106408</v>
      </c>
      <c r="E9" s="93">
        <v>21709</v>
      </c>
      <c r="F9" s="97">
        <f t="shared" si="0"/>
        <v>20.401661529208333</v>
      </c>
      <c r="G9" s="93">
        <v>21709</v>
      </c>
      <c r="H9" s="93">
        <v>0</v>
      </c>
      <c r="I9" s="93">
        <v>84699</v>
      </c>
      <c r="J9" s="97">
        <f t="shared" si="1"/>
        <v>79.59833847079167</v>
      </c>
      <c r="K9" s="93">
        <v>15828</v>
      </c>
      <c r="L9" s="97">
        <f t="shared" si="2"/>
        <v>14.874821441996842</v>
      </c>
      <c r="M9" s="93">
        <v>0</v>
      </c>
      <c r="N9" s="97">
        <f t="shared" si="3"/>
        <v>0</v>
      </c>
      <c r="O9" s="93">
        <v>68871</v>
      </c>
      <c r="P9" s="93">
        <v>28450</v>
      </c>
      <c r="Q9" s="97">
        <f t="shared" si="4"/>
        <v>64.72351702879483</v>
      </c>
      <c r="R9" s="93">
        <v>303</v>
      </c>
      <c r="S9" s="94" t="s">
        <v>362</v>
      </c>
      <c r="T9" s="94"/>
      <c r="U9" s="94"/>
      <c r="V9" s="94"/>
      <c r="W9" s="94" t="s">
        <v>362</v>
      </c>
      <c r="X9" s="94"/>
      <c r="Y9" s="94"/>
      <c r="Z9" s="94"/>
    </row>
    <row r="10" spans="1:26" s="92" customFormat="1" ht="11.25">
      <c r="A10" s="94" t="s">
        <v>172</v>
      </c>
      <c r="B10" s="95" t="s">
        <v>5</v>
      </c>
      <c r="C10" s="94" t="s">
        <v>6</v>
      </c>
      <c r="D10" s="93">
        <v>24769</v>
      </c>
      <c r="E10" s="93">
        <v>3494</v>
      </c>
      <c r="F10" s="97">
        <f t="shared" si="0"/>
        <v>14.106342605676451</v>
      </c>
      <c r="G10" s="93">
        <v>3494</v>
      </c>
      <c r="H10" s="93">
        <v>0</v>
      </c>
      <c r="I10" s="93">
        <v>21275</v>
      </c>
      <c r="J10" s="97">
        <f t="shared" si="1"/>
        <v>85.89365739432355</v>
      </c>
      <c r="K10" s="93">
        <v>11151</v>
      </c>
      <c r="L10" s="97">
        <f t="shared" si="2"/>
        <v>45.01998465824216</v>
      </c>
      <c r="M10" s="93">
        <v>0</v>
      </c>
      <c r="N10" s="97">
        <f t="shared" si="3"/>
        <v>0</v>
      </c>
      <c r="O10" s="93">
        <v>10124</v>
      </c>
      <c r="P10" s="93">
        <v>2465</v>
      </c>
      <c r="Q10" s="97">
        <f t="shared" si="4"/>
        <v>40.87367273608139</v>
      </c>
      <c r="R10" s="93">
        <v>313</v>
      </c>
      <c r="S10" s="94" t="s">
        <v>362</v>
      </c>
      <c r="T10" s="94"/>
      <c r="U10" s="94"/>
      <c r="V10" s="94"/>
      <c r="W10" s="94"/>
      <c r="X10" s="94" t="s">
        <v>362</v>
      </c>
      <c r="Y10" s="94"/>
      <c r="Z10" s="94"/>
    </row>
    <row r="11" spans="1:26" s="92" customFormat="1" ht="11.25">
      <c r="A11" s="94" t="s">
        <v>172</v>
      </c>
      <c r="B11" s="95" t="s">
        <v>7</v>
      </c>
      <c r="C11" s="94" t="s">
        <v>8</v>
      </c>
      <c r="D11" s="93">
        <v>24861</v>
      </c>
      <c r="E11" s="93">
        <v>8305</v>
      </c>
      <c r="F11" s="97">
        <f t="shared" si="0"/>
        <v>33.40573589155706</v>
      </c>
      <c r="G11" s="93">
        <v>8305</v>
      </c>
      <c r="H11" s="93">
        <v>0</v>
      </c>
      <c r="I11" s="93">
        <v>16556</v>
      </c>
      <c r="J11" s="97">
        <f t="shared" si="1"/>
        <v>66.59426410844294</v>
      </c>
      <c r="K11" s="93">
        <v>0</v>
      </c>
      <c r="L11" s="97">
        <f t="shared" si="2"/>
        <v>0</v>
      </c>
      <c r="M11" s="93">
        <v>0</v>
      </c>
      <c r="N11" s="97">
        <f t="shared" si="3"/>
        <v>0</v>
      </c>
      <c r="O11" s="93">
        <v>16556</v>
      </c>
      <c r="P11" s="93">
        <v>7784</v>
      </c>
      <c r="Q11" s="97">
        <f t="shared" si="4"/>
        <v>66.59426410844294</v>
      </c>
      <c r="R11" s="93">
        <v>48</v>
      </c>
      <c r="S11" s="94"/>
      <c r="T11" s="94"/>
      <c r="U11" s="94" t="s">
        <v>362</v>
      </c>
      <c r="V11" s="94"/>
      <c r="W11" s="94"/>
      <c r="X11" s="94"/>
      <c r="Y11" s="94" t="s">
        <v>362</v>
      </c>
      <c r="Z11" s="94"/>
    </row>
    <row r="12" spans="1:26" s="92" customFormat="1" ht="11.25">
      <c r="A12" s="94" t="s">
        <v>172</v>
      </c>
      <c r="B12" s="95" t="s">
        <v>9</v>
      </c>
      <c r="C12" s="94" t="s">
        <v>10</v>
      </c>
      <c r="D12" s="93">
        <v>58069</v>
      </c>
      <c r="E12" s="93">
        <v>9711</v>
      </c>
      <c r="F12" s="97">
        <f t="shared" si="0"/>
        <v>16.72320859666948</v>
      </c>
      <c r="G12" s="93">
        <v>9711</v>
      </c>
      <c r="H12" s="93">
        <v>0</v>
      </c>
      <c r="I12" s="93">
        <v>48358</v>
      </c>
      <c r="J12" s="97">
        <f t="shared" si="1"/>
        <v>83.27679140333052</v>
      </c>
      <c r="K12" s="93">
        <v>24947</v>
      </c>
      <c r="L12" s="97">
        <f t="shared" si="2"/>
        <v>42.96096023695948</v>
      </c>
      <c r="M12" s="93">
        <v>0</v>
      </c>
      <c r="N12" s="97">
        <f t="shared" si="3"/>
        <v>0</v>
      </c>
      <c r="O12" s="93">
        <v>23411</v>
      </c>
      <c r="P12" s="93">
        <v>9733</v>
      </c>
      <c r="Q12" s="97">
        <f t="shared" si="4"/>
        <v>40.31583116637104</v>
      </c>
      <c r="R12" s="93">
        <v>309</v>
      </c>
      <c r="S12" s="94" t="s">
        <v>362</v>
      </c>
      <c r="T12" s="94"/>
      <c r="U12" s="94"/>
      <c r="V12" s="94"/>
      <c r="W12" s="94" t="s">
        <v>362</v>
      </c>
      <c r="X12" s="94"/>
      <c r="Y12" s="94"/>
      <c r="Z12" s="94"/>
    </row>
    <row r="13" spans="1:26" s="92" customFormat="1" ht="11.25">
      <c r="A13" s="94" t="s">
        <v>172</v>
      </c>
      <c r="B13" s="95" t="s">
        <v>11</v>
      </c>
      <c r="C13" s="94" t="s">
        <v>12</v>
      </c>
      <c r="D13" s="93">
        <v>21853</v>
      </c>
      <c r="E13" s="93">
        <v>11636</v>
      </c>
      <c r="F13" s="97">
        <f t="shared" si="0"/>
        <v>53.24669381778245</v>
      </c>
      <c r="G13" s="93">
        <v>11636</v>
      </c>
      <c r="H13" s="93">
        <v>0</v>
      </c>
      <c r="I13" s="93">
        <v>10217</v>
      </c>
      <c r="J13" s="97">
        <f t="shared" si="1"/>
        <v>46.75330618221755</v>
      </c>
      <c r="K13" s="93">
        <v>0</v>
      </c>
      <c r="L13" s="97">
        <f t="shared" si="2"/>
        <v>0</v>
      </c>
      <c r="M13" s="93">
        <v>0</v>
      </c>
      <c r="N13" s="97">
        <f t="shared" si="3"/>
        <v>0</v>
      </c>
      <c r="O13" s="93">
        <v>10217</v>
      </c>
      <c r="P13" s="93">
        <v>5679</v>
      </c>
      <c r="Q13" s="97">
        <f t="shared" si="4"/>
        <v>46.75330618221755</v>
      </c>
      <c r="R13" s="93">
        <v>73</v>
      </c>
      <c r="S13" s="94" t="s">
        <v>362</v>
      </c>
      <c r="T13" s="94"/>
      <c r="U13" s="94"/>
      <c r="V13" s="94"/>
      <c r="W13" s="94" t="s">
        <v>362</v>
      </c>
      <c r="X13" s="94"/>
      <c r="Y13" s="94"/>
      <c r="Z13" s="94"/>
    </row>
    <row r="14" spans="1:26" s="92" customFormat="1" ht="11.25">
      <c r="A14" s="94" t="s">
        <v>172</v>
      </c>
      <c r="B14" s="95" t="s">
        <v>13</v>
      </c>
      <c r="C14" s="94" t="s">
        <v>14</v>
      </c>
      <c r="D14" s="93">
        <v>46254</v>
      </c>
      <c r="E14" s="93">
        <v>13146</v>
      </c>
      <c r="F14" s="97">
        <f t="shared" si="0"/>
        <v>28.421325723180697</v>
      </c>
      <c r="G14" s="93">
        <v>13146</v>
      </c>
      <c r="H14" s="93">
        <v>0</v>
      </c>
      <c r="I14" s="93">
        <v>33108</v>
      </c>
      <c r="J14" s="97">
        <f t="shared" si="1"/>
        <v>71.5786742768193</v>
      </c>
      <c r="K14" s="93">
        <v>11512</v>
      </c>
      <c r="L14" s="97">
        <f t="shared" si="2"/>
        <v>24.888658278202964</v>
      </c>
      <c r="M14" s="93">
        <v>0</v>
      </c>
      <c r="N14" s="97">
        <f t="shared" si="3"/>
        <v>0</v>
      </c>
      <c r="O14" s="93">
        <v>21596</v>
      </c>
      <c r="P14" s="93">
        <v>10459</v>
      </c>
      <c r="Q14" s="97">
        <f t="shared" si="4"/>
        <v>46.69001599861634</v>
      </c>
      <c r="R14" s="93">
        <v>202</v>
      </c>
      <c r="S14" s="94" t="s">
        <v>362</v>
      </c>
      <c r="T14" s="94"/>
      <c r="U14" s="94"/>
      <c r="V14" s="94"/>
      <c r="W14" s="94"/>
      <c r="X14" s="94" t="s">
        <v>362</v>
      </c>
      <c r="Y14" s="94"/>
      <c r="Z14" s="94"/>
    </row>
    <row r="15" spans="1:26" s="92" customFormat="1" ht="11.25">
      <c r="A15" s="94" t="s">
        <v>172</v>
      </c>
      <c r="B15" s="95" t="s">
        <v>15</v>
      </c>
      <c r="C15" s="94" t="s">
        <v>16</v>
      </c>
      <c r="D15" s="93">
        <v>17905</v>
      </c>
      <c r="E15" s="93">
        <v>7995</v>
      </c>
      <c r="F15" s="97">
        <f t="shared" si="0"/>
        <v>44.65233175090757</v>
      </c>
      <c r="G15" s="93">
        <v>7995</v>
      </c>
      <c r="H15" s="93">
        <v>0</v>
      </c>
      <c r="I15" s="93">
        <v>9910</v>
      </c>
      <c r="J15" s="97">
        <f t="shared" si="1"/>
        <v>55.34766824909243</v>
      </c>
      <c r="K15" s="93">
        <v>0</v>
      </c>
      <c r="L15" s="97">
        <f t="shared" si="2"/>
        <v>0</v>
      </c>
      <c r="M15" s="93">
        <v>0</v>
      </c>
      <c r="N15" s="97">
        <f t="shared" si="3"/>
        <v>0</v>
      </c>
      <c r="O15" s="93">
        <v>9910</v>
      </c>
      <c r="P15" s="93">
        <v>5107</v>
      </c>
      <c r="Q15" s="97">
        <f t="shared" si="4"/>
        <v>55.34766824909243</v>
      </c>
      <c r="R15" s="93">
        <v>44</v>
      </c>
      <c r="S15" s="94" t="s">
        <v>362</v>
      </c>
      <c r="T15" s="94"/>
      <c r="U15" s="94"/>
      <c r="V15" s="94"/>
      <c r="W15" s="94" t="s">
        <v>362</v>
      </c>
      <c r="X15" s="94"/>
      <c r="Y15" s="94"/>
      <c r="Z15" s="94"/>
    </row>
    <row r="16" spans="1:26" s="92" customFormat="1" ht="11.25">
      <c r="A16" s="94" t="s">
        <v>172</v>
      </c>
      <c r="B16" s="95" t="s">
        <v>17</v>
      </c>
      <c r="C16" s="94" t="s">
        <v>18</v>
      </c>
      <c r="D16" s="93">
        <v>18636</v>
      </c>
      <c r="E16" s="93">
        <v>7831</v>
      </c>
      <c r="F16" s="97">
        <f t="shared" si="0"/>
        <v>42.02081991843743</v>
      </c>
      <c r="G16" s="93">
        <v>7746</v>
      </c>
      <c r="H16" s="93">
        <v>85</v>
      </c>
      <c r="I16" s="93">
        <v>10805</v>
      </c>
      <c r="J16" s="97">
        <f t="shared" si="1"/>
        <v>57.97918008156257</v>
      </c>
      <c r="K16" s="93">
        <v>0</v>
      </c>
      <c r="L16" s="97">
        <f t="shared" si="2"/>
        <v>0</v>
      </c>
      <c r="M16" s="93">
        <v>0</v>
      </c>
      <c r="N16" s="97">
        <f t="shared" si="3"/>
        <v>0</v>
      </c>
      <c r="O16" s="93">
        <v>10805</v>
      </c>
      <c r="P16" s="93">
        <v>6453</v>
      </c>
      <c r="Q16" s="97">
        <f t="shared" si="4"/>
        <v>57.97918008156257</v>
      </c>
      <c r="R16" s="93">
        <v>81</v>
      </c>
      <c r="S16" s="94" t="s">
        <v>362</v>
      </c>
      <c r="T16" s="94"/>
      <c r="U16" s="94"/>
      <c r="V16" s="94"/>
      <c r="W16" s="94" t="s">
        <v>362</v>
      </c>
      <c r="X16" s="94"/>
      <c r="Y16" s="94"/>
      <c r="Z16" s="94"/>
    </row>
    <row r="17" spans="1:26" s="92" customFormat="1" ht="11.25">
      <c r="A17" s="94" t="s">
        <v>172</v>
      </c>
      <c r="B17" s="95" t="s">
        <v>19</v>
      </c>
      <c r="C17" s="94" t="s">
        <v>20</v>
      </c>
      <c r="D17" s="93">
        <v>102767</v>
      </c>
      <c r="E17" s="93">
        <v>35723</v>
      </c>
      <c r="F17" s="97">
        <f t="shared" si="0"/>
        <v>34.761158737727094</v>
      </c>
      <c r="G17" s="93">
        <v>35606</v>
      </c>
      <c r="H17" s="93">
        <v>117</v>
      </c>
      <c r="I17" s="93">
        <v>67044</v>
      </c>
      <c r="J17" s="97">
        <f t="shared" si="1"/>
        <v>65.2388412622729</v>
      </c>
      <c r="K17" s="93">
        <v>3177</v>
      </c>
      <c r="L17" s="97">
        <f t="shared" si="2"/>
        <v>3.091459320599025</v>
      </c>
      <c r="M17" s="93">
        <v>1246</v>
      </c>
      <c r="N17" s="97">
        <f t="shared" si="3"/>
        <v>1.2124514678836593</v>
      </c>
      <c r="O17" s="93">
        <v>62621</v>
      </c>
      <c r="P17" s="93">
        <v>39311</v>
      </c>
      <c r="Q17" s="97">
        <f t="shared" si="4"/>
        <v>60.934930473790224</v>
      </c>
      <c r="R17" s="93">
        <v>158</v>
      </c>
      <c r="S17" s="94" t="s">
        <v>362</v>
      </c>
      <c r="T17" s="94"/>
      <c r="U17" s="94"/>
      <c r="V17" s="94"/>
      <c r="W17" s="94" t="s">
        <v>362</v>
      </c>
      <c r="X17" s="94"/>
      <c r="Y17" s="94"/>
      <c r="Z17" s="94"/>
    </row>
    <row r="18" spans="1:26" s="92" customFormat="1" ht="11.25">
      <c r="A18" s="94" t="s">
        <v>172</v>
      </c>
      <c r="B18" s="95" t="s">
        <v>21</v>
      </c>
      <c r="C18" s="94" t="s">
        <v>22</v>
      </c>
      <c r="D18" s="93">
        <v>52516</v>
      </c>
      <c r="E18" s="93">
        <v>11936</v>
      </c>
      <c r="F18" s="97">
        <f t="shared" si="0"/>
        <v>22.72831137177241</v>
      </c>
      <c r="G18" s="93">
        <v>11768</v>
      </c>
      <c r="H18" s="93">
        <v>168</v>
      </c>
      <c r="I18" s="93">
        <v>40580</v>
      </c>
      <c r="J18" s="97">
        <f t="shared" si="1"/>
        <v>77.27168862822758</v>
      </c>
      <c r="K18" s="93">
        <v>14134</v>
      </c>
      <c r="L18" s="97">
        <f t="shared" si="2"/>
        <v>26.91370249066951</v>
      </c>
      <c r="M18" s="93">
        <v>0</v>
      </c>
      <c r="N18" s="97">
        <f t="shared" si="3"/>
        <v>0</v>
      </c>
      <c r="O18" s="93">
        <v>26446</v>
      </c>
      <c r="P18" s="93">
        <v>17307</v>
      </c>
      <c r="Q18" s="97">
        <f t="shared" si="4"/>
        <v>50.35798613755807</v>
      </c>
      <c r="R18" s="93">
        <v>89</v>
      </c>
      <c r="S18" s="94" t="s">
        <v>362</v>
      </c>
      <c r="T18" s="94"/>
      <c r="U18" s="94"/>
      <c r="V18" s="94"/>
      <c r="W18" s="94" t="s">
        <v>362</v>
      </c>
      <c r="X18" s="94"/>
      <c r="Y18" s="94"/>
      <c r="Z18" s="94"/>
    </row>
    <row r="19" spans="1:26" s="92" customFormat="1" ht="11.25">
      <c r="A19" s="94" t="s">
        <v>172</v>
      </c>
      <c r="B19" s="95" t="s">
        <v>23</v>
      </c>
      <c r="C19" s="94" t="s">
        <v>24</v>
      </c>
      <c r="D19" s="93">
        <v>43047</v>
      </c>
      <c r="E19" s="93">
        <v>17228</v>
      </c>
      <c r="F19" s="97">
        <f t="shared" si="0"/>
        <v>40.02137198875648</v>
      </c>
      <c r="G19" s="93">
        <v>17228</v>
      </c>
      <c r="H19" s="93">
        <v>0</v>
      </c>
      <c r="I19" s="93">
        <v>25819</v>
      </c>
      <c r="J19" s="97">
        <f t="shared" si="1"/>
        <v>59.97862801124353</v>
      </c>
      <c r="K19" s="93">
        <v>1567</v>
      </c>
      <c r="L19" s="97">
        <f t="shared" si="2"/>
        <v>3.6402072153692475</v>
      </c>
      <c r="M19" s="93">
        <v>0</v>
      </c>
      <c r="N19" s="97">
        <f t="shared" si="3"/>
        <v>0</v>
      </c>
      <c r="O19" s="93">
        <v>24252</v>
      </c>
      <c r="P19" s="93">
        <v>13629</v>
      </c>
      <c r="Q19" s="97">
        <f t="shared" si="4"/>
        <v>56.33842079587428</v>
      </c>
      <c r="R19" s="93">
        <v>72</v>
      </c>
      <c r="S19" s="94" t="s">
        <v>362</v>
      </c>
      <c r="T19" s="94"/>
      <c r="U19" s="94"/>
      <c r="V19" s="94"/>
      <c r="W19" s="94"/>
      <c r="X19" s="94" t="s">
        <v>362</v>
      </c>
      <c r="Y19" s="94"/>
      <c r="Z19" s="94"/>
    </row>
    <row r="20" spans="1:26" s="92" customFormat="1" ht="11.25">
      <c r="A20" s="94" t="s">
        <v>172</v>
      </c>
      <c r="B20" s="95" t="s">
        <v>25</v>
      </c>
      <c r="C20" s="94" t="s">
        <v>26</v>
      </c>
      <c r="D20" s="93">
        <v>128452</v>
      </c>
      <c r="E20" s="93">
        <v>30303</v>
      </c>
      <c r="F20" s="97">
        <f t="shared" si="0"/>
        <v>23.590913337277737</v>
      </c>
      <c r="G20" s="93">
        <v>30303</v>
      </c>
      <c r="H20" s="93">
        <v>0</v>
      </c>
      <c r="I20" s="93">
        <v>98149</v>
      </c>
      <c r="J20" s="97">
        <f t="shared" si="1"/>
        <v>76.40908666272226</v>
      </c>
      <c r="K20" s="93">
        <v>33022</v>
      </c>
      <c r="L20" s="97">
        <f t="shared" si="2"/>
        <v>25.707657335035655</v>
      </c>
      <c r="M20" s="93">
        <v>0</v>
      </c>
      <c r="N20" s="97">
        <f t="shared" si="3"/>
        <v>0</v>
      </c>
      <c r="O20" s="93">
        <v>65127</v>
      </c>
      <c r="P20" s="93">
        <v>45640</v>
      </c>
      <c r="Q20" s="97">
        <f t="shared" si="4"/>
        <v>50.70142932768661</v>
      </c>
      <c r="R20" s="93">
        <v>305</v>
      </c>
      <c r="S20" s="94" t="s">
        <v>362</v>
      </c>
      <c r="T20" s="94"/>
      <c r="U20" s="94"/>
      <c r="V20" s="94"/>
      <c r="W20" s="94" t="s">
        <v>362</v>
      </c>
      <c r="X20" s="94"/>
      <c r="Y20" s="94"/>
      <c r="Z20" s="94"/>
    </row>
    <row r="21" spans="1:26" s="92" customFormat="1" ht="11.25">
      <c r="A21" s="94" t="s">
        <v>172</v>
      </c>
      <c r="B21" s="95" t="s">
        <v>27</v>
      </c>
      <c r="C21" s="94" t="s">
        <v>28</v>
      </c>
      <c r="D21" s="93">
        <v>32250</v>
      </c>
      <c r="E21" s="93">
        <v>7025</v>
      </c>
      <c r="F21" s="97">
        <f t="shared" si="0"/>
        <v>21.782945736434108</v>
      </c>
      <c r="G21" s="93">
        <v>6743</v>
      </c>
      <c r="H21" s="93">
        <v>282</v>
      </c>
      <c r="I21" s="93">
        <v>25225</v>
      </c>
      <c r="J21" s="97">
        <f t="shared" si="1"/>
        <v>78.21705426356588</v>
      </c>
      <c r="K21" s="93">
        <v>9620</v>
      </c>
      <c r="L21" s="97">
        <f t="shared" si="2"/>
        <v>29.82945736434108</v>
      </c>
      <c r="M21" s="93">
        <v>0</v>
      </c>
      <c r="N21" s="97">
        <f t="shared" si="3"/>
        <v>0</v>
      </c>
      <c r="O21" s="93">
        <v>15605</v>
      </c>
      <c r="P21" s="93">
        <v>8682</v>
      </c>
      <c r="Q21" s="97">
        <f t="shared" si="4"/>
        <v>48.3875968992248</v>
      </c>
      <c r="R21" s="93">
        <v>52</v>
      </c>
      <c r="S21" s="94" t="s">
        <v>362</v>
      </c>
      <c r="T21" s="94"/>
      <c r="U21" s="94"/>
      <c r="V21" s="94"/>
      <c r="W21" s="94" t="s">
        <v>362</v>
      </c>
      <c r="X21" s="94"/>
      <c r="Y21" s="94"/>
      <c r="Z21" s="94"/>
    </row>
    <row r="22" spans="1:26" s="92" customFormat="1" ht="11.25">
      <c r="A22" s="94" t="s">
        <v>172</v>
      </c>
      <c r="B22" s="95" t="s">
        <v>29</v>
      </c>
      <c r="C22" s="94" t="s">
        <v>30</v>
      </c>
      <c r="D22" s="93">
        <v>41494</v>
      </c>
      <c r="E22" s="93">
        <v>16204</v>
      </c>
      <c r="F22" s="97">
        <f t="shared" si="0"/>
        <v>39.05142912228274</v>
      </c>
      <c r="G22" s="93">
        <v>16181</v>
      </c>
      <c r="H22" s="93">
        <v>23</v>
      </c>
      <c r="I22" s="93">
        <v>25290</v>
      </c>
      <c r="J22" s="97">
        <f t="shared" si="1"/>
        <v>60.94857087771726</v>
      </c>
      <c r="K22" s="93">
        <v>561</v>
      </c>
      <c r="L22" s="97">
        <f t="shared" si="2"/>
        <v>1.3520026991854244</v>
      </c>
      <c r="M22" s="93">
        <v>0</v>
      </c>
      <c r="N22" s="97">
        <f t="shared" si="3"/>
        <v>0</v>
      </c>
      <c r="O22" s="93">
        <v>24729</v>
      </c>
      <c r="P22" s="93">
        <v>12484</v>
      </c>
      <c r="Q22" s="97">
        <f t="shared" si="4"/>
        <v>59.59656817853184</v>
      </c>
      <c r="R22" s="93">
        <v>50</v>
      </c>
      <c r="S22" s="94"/>
      <c r="T22" s="94" t="s">
        <v>362</v>
      </c>
      <c r="U22" s="94"/>
      <c r="V22" s="94"/>
      <c r="W22" s="94"/>
      <c r="X22" s="94" t="s">
        <v>362</v>
      </c>
      <c r="Y22" s="94"/>
      <c r="Z22" s="94"/>
    </row>
    <row r="23" spans="1:26" s="92" customFormat="1" ht="11.25">
      <c r="A23" s="94" t="s">
        <v>172</v>
      </c>
      <c r="B23" s="95" t="s">
        <v>31</v>
      </c>
      <c r="C23" s="94" t="s">
        <v>32</v>
      </c>
      <c r="D23" s="93">
        <v>35128</v>
      </c>
      <c r="E23" s="93">
        <v>19184</v>
      </c>
      <c r="F23" s="97">
        <f t="shared" si="0"/>
        <v>54.611705761785466</v>
      </c>
      <c r="G23" s="93">
        <v>19184</v>
      </c>
      <c r="H23" s="93">
        <v>0</v>
      </c>
      <c r="I23" s="93">
        <v>15944</v>
      </c>
      <c r="J23" s="97">
        <f t="shared" si="1"/>
        <v>45.38829423821453</v>
      </c>
      <c r="K23" s="93">
        <v>0</v>
      </c>
      <c r="L23" s="97">
        <f t="shared" si="2"/>
        <v>0</v>
      </c>
      <c r="M23" s="93">
        <v>0</v>
      </c>
      <c r="N23" s="97">
        <f t="shared" si="3"/>
        <v>0</v>
      </c>
      <c r="O23" s="93">
        <v>15944</v>
      </c>
      <c r="P23" s="93">
        <v>10817</v>
      </c>
      <c r="Q23" s="97">
        <f t="shared" si="4"/>
        <v>45.38829423821453</v>
      </c>
      <c r="R23" s="93">
        <v>180</v>
      </c>
      <c r="S23" s="94" t="s">
        <v>362</v>
      </c>
      <c r="T23" s="94"/>
      <c r="U23" s="94"/>
      <c r="V23" s="94"/>
      <c r="W23" s="94"/>
      <c r="X23" s="94" t="s">
        <v>362</v>
      </c>
      <c r="Y23" s="94"/>
      <c r="Z23" s="94"/>
    </row>
    <row r="24" spans="1:26" s="92" customFormat="1" ht="11.25">
      <c r="A24" s="94" t="s">
        <v>172</v>
      </c>
      <c r="B24" s="95" t="s">
        <v>33</v>
      </c>
      <c r="C24" s="94" t="s">
        <v>34</v>
      </c>
      <c r="D24" s="93">
        <v>48936</v>
      </c>
      <c r="E24" s="93">
        <v>7100</v>
      </c>
      <c r="F24" s="97">
        <f t="shared" si="0"/>
        <v>14.508746117377799</v>
      </c>
      <c r="G24" s="93">
        <v>7100</v>
      </c>
      <c r="H24" s="93">
        <v>0</v>
      </c>
      <c r="I24" s="93">
        <v>41836</v>
      </c>
      <c r="J24" s="97">
        <f t="shared" si="1"/>
        <v>85.4912538826222</v>
      </c>
      <c r="K24" s="93">
        <v>34233</v>
      </c>
      <c r="L24" s="97">
        <f t="shared" si="2"/>
        <v>69.95463462481608</v>
      </c>
      <c r="M24" s="93">
        <v>0</v>
      </c>
      <c r="N24" s="97">
        <f t="shared" si="3"/>
        <v>0</v>
      </c>
      <c r="O24" s="93">
        <v>7603</v>
      </c>
      <c r="P24" s="93">
        <v>1372</v>
      </c>
      <c r="Q24" s="97">
        <f t="shared" si="4"/>
        <v>15.536619257806114</v>
      </c>
      <c r="R24" s="93">
        <v>110</v>
      </c>
      <c r="S24" s="94" t="s">
        <v>362</v>
      </c>
      <c r="T24" s="94"/>
      <c r="U24" s="94"/>
      <c r="V24" s="94"/>
      <c r="W24" s="94"/>
      <c r="X24" s="94" t="s">
        <v>362</v>
      </c>
      <c r="Y24" s="94"/>
      <c r="Z24" s="94"/>
    </row>
    <row r="25" spans="1:26" s="92" customFormat="1" ht="11.25">
      <c r="A25" s="94" t="s">
        <v>172</v>
      </c>
      <c r="B25" s="95" t="s">
        <v>35</v>
      </c>
      <c r="C25" s="94" t="s">
        <v>36</v>
      </c>
      <c r="D25" s="93">
        <v>42188</v>
      </c>
      <c r="E25" s="93">
        <v>12855</v>
      </c>
      <c r="F25" s="97">
        <f t="shared" si="0"/>
        <v>30.47074997629658</v>
      </c>
      <c r="G25" s="93">
        <v>12848</v>
      </c>
      <c r="H25" s="93">
        <v>7</v>
      </c>
      <c r="I25" s="93">
        <v>29333</v>
      </c>
      <c r="J25" s="97">
        <f t="shared" si="1"/>
        <v>69.52925002370343</v>
      </c>
      <c r="K25" s="93">
        <v>3999</v>
      </c>
      <c r="L25" s="97">
        <f t="shared" si="2"/>
        <v>9.478998767422016</v>
      </c>
      <c r="M25" s="93">
        <v>0</v>
      </c>
      <c r="N25" s="97">
        <f t="shared" si="3"/>
        <v>0</v>
      </c>
      <c r="O25" s="93">
        <v>25334</v>
      </c>
      <c r="P25" s="93">
        <v>11490</v>
      </c>
      <c r="Q25" s="97">
        <f t="shared" si="4"/>
        <v>60.050251256281406</v>
      </c>
      <c r="R25" s="93">
        <v>78</v>
      </c>
      <c r="S25" s="94" t="s">
        <v>362</v>
      </c>
      <c r="T25" s="94"/>
      <c r="U25" s="94"/>
      <c r="V25" s="94"/>
      <c r="W25" s="94" t="s">
        <v>362</v>
      </c>
      <c r="X25" s="94"/>
      <c r="Y25" s="94"/>
      <c r="Z25" s="94"/>
    </row>
    <row r="26" spans="1:26" s="92" customFormat="1" ht="11.25">
      <c r="A26" s="94" t="s">
        <v>172</v>
      </c>
      <c r="B26" s="95" t="s">
        <v>37</v>
      </c>
      <c r="C26" s="94" t="s">
        <v>38</v>
      </c>
      <c r="D26" s="93">
        <v>389</v>
      </c>
      <c r="E26" s="93">
        <v>0</v>
      </c>
      <c r="F26" s="97">
        <f t="shared" si="0"/>
        <v>0</v>
      </c>
      <c r="G26" s="93">
        <v>0</v>
      </c>
      <c r="H26" s="93">
        <v>0</v>
      </c>
      <c r="I26" s="93">
        <v>389</v>
      </c>
      <c r="J26" s="97">
        <f t="shared" si="1"/>
        <v>100</v>
      </c>
      <c r="K26" s="93">
        <v>0</v>
      </c>
      <c r="L26" s="97">
        <f t="shared" si="2"/>
        <v>0</v>
      </c>
      <c r="M26" s="93">
        <v>0</v>
      </c>
      <c r="N26" s="97">
        <f t="shared" si="3"/>
        <v>0</v>
      </c>
      <c r="O26" s="93">
        <v>389</v>
      </c>
      <c r="P26" s="93">
        <v>389</v>
      </c>
      <c r="Q26" s="97">
        <f t="shared" si="4"/>
        <v>100</v>
      </c>
      <c r="R26" s="93">
        <v>0</v>
      </c>
      <c r="S26" s="94"/>
      <c r="T26" s="94" t="s">
        <v>362</v>
      </c>
      <c r="U26" s="94"/>
      <c r="V26" s="94"/>
      <c r="W26" s="94"/>
      <c r="X26" s="94" t="s">
        <v>362</v>
      </c>
      <c r="Y26" s="94"/>
      <c r="Z26" s="94"/>
    </row>
    <row r="27" spans="1:26" s="92" customFormat="1" ht="11.25">
      <c r="A27" s="94" t="s">
        <v>172</v>
      </c>
      <c r="B27" s="95" t="s">
        <v>39</v>
      </c>
      <c r="C27" s="94" t="s">
        <v>40</v>
      </c>
      <c r="D27" s="93">
        <v>639</v>
      </c>
      <c r="E27" s="93">
        <v>50</v>
      </c>
      <c r="F27" s="97">
        <f t="shared" si="0"/>
        <v>7.82472613458529</v>
      </c>
      <c r="G27" s="93">
        <v>50</v>
      </c>
      <c r="H27" s="93">
        <v>0</v>
      </c>
      <c r="I27" s="93">
        <v>589</v>
      </c>
      <c r="J27" s="97">
        <f t="shared" si="1"/>
        <v>92.17527386541471</v>
      </c>
      <c r="K27" s="93">
        <v>0</v>
      </c>
      <c r="L27" s="97">
        <f t="shared" si="2"/>
        <v>0</v>
      </c>
      <c r="M27" s="93">
        <v>0</v>
      </c>
      <c r="N27" s="97">
        <f t="shared" si="3"/>
        <v>0</v>
      </c>
      <c r="O27" s="93">
        <v>589</v>
      </c>
      <c r="P27" s="93">
        <v>586</v>
      </c>
      <c r="Q27" s="97">
        <f t="shared" si="4"/>
        <v>92.17527386541471</v>
      </c>
      <c r="R27" s="93">
        <v>0</v>
      </c>
      <c r="S27" s="94"/>
      <c r="T27" s="94" t="s">
        <v>362</v>
      </c>
      <c r="U27" s="94"/>
      <c r="V27" s="94"/>
      <c r="W27" s="94"/>
      <c r="X27" s="94"/>
      <c r="Y27" s="94" t="s">
        <v>362</v>
      </c>
      <c r="Z27" s="94"/>
    </row>
    <row r="28" spans="1:26" s="92" customFormat="1" ht="11.25">
      <c r="A28" s="94" t="s">
        <v>172</v>
      </c>
      <c r="B28" s="95" t="s">
        <v>41</v>
      </c>
      <c r="C28" s="94" t="s">
        <v>42</v>
      </c>
      <c r="D28" s="93">
        <v>25491</v>
      </c>
      <c r="E28" s="93">
        <v>10155</v>
      </c>
      <c r="F28" s="97">
        <f t="shared" si="0"/>
        <v>39.83758973755443</v>
      </c>
      <c r="G28" s="93">
        <v>10155</v>
      </c>
      <c r="H28" s="93">
        <v>0</v>
      </c>
      <c r="I28" s="93">
        <v>15336</v>
      </c>
      <c r="J28" s="97">
        <f t="shared" si="1"/>
        <v>60.16241026244556</v>
      </c>
      <c r="K28" s="93">
        <v>0</v>
      </c>
      <c r="L28" s="97">
        <f t="shared" si="2"/>
        <v>0</v>
      </c>
      <c r="M28" s="93">
        <v>1028</v>
      </c>
      <c r="N28" s="97">
        <f t="shared" si="3"/>
        <v>4.0327958887450475</v>
      </c>
      <c r="O28" s="93">
        <v>14308</v>
      </c>
      <c r="P28" s="93">
        <v>11075</v>
      </c>
      <c r="Q28" s="97">
        <f t="shared" si="4"/>
        <v>56.12961437370052</v>
      </c>
      <c r="R28" s="93">
        <v>72</v>
      </c>
      <c r="S28" s="94" t="s">
        <v>362</v>
      </c>
      <c r="T28" s="94"/>
      <c r="U28" s="94"/>
      <c r="V28" s="94"/>
      <c r="W28" s="94" t="s">
        <v>362</v>
      </c>
      <c r="X28" s="94"/>
      <c r="Y28" s="94"/>
      <c r="Z28" s="94"/>
    </row>
    <row r="29" spans="1:26" s="92" customFormat="1" ht="11.25">
      <c r="A29" s="94" t="s">
        <v>172</v>
      </c>
      <c r="B29" s="95" t="s">
        <v>43</v>
      </c>
      <c r="C29" s="94" t="s">
        <v>44</v>
      </c>
      <c r="D29" s="93">
        <v>11983</v>
      </c>
      <c r="E29" s="93">
        <v>4027</v>
      </c>
      <c r="F29" s="97">
        <f t="shared" si="0"/>
        <v>33.60594175081365</v>
      </c>
      <c r="G29" s="93">
        <v>4027</v>
      </c>
      <c r="H29" s="93">
        <v>0</v>
      </c>
      <c r="I29" s="93">
        <v>7956</v>
      </c>
      <c r="J29" s="97">
        <f t="shared" si="1"/>
        <v>66.39405824918634</v>
      </c>
      <c r="K29" s="93">
        <v>0</v>
      </c>
      <c r="L29" s="97">
        <f t="shared" si="2"/>
        <v>0</v>
      </c>
      <c r="M29" s="93">
        <v>0</v>
      </c>
      <c r="N29" s="97">
        <f t="shared" si="3"/>
        <v>0</v>
      </c>
      <c r="O29" s="93">
        <v>7956</v>
      </c>
      <c r="P29" s="93">
        <v>4290</v>
      </c>
      <c r="Q29" s="97">
        <f t="shared" si="4"/>
        <v>66.39405824918634</v>
      </c>
      <c r="R29" s="93">
        <v>70</v>
      </c>
      <c r="S29" s="94" t="s">
        <v>362</v>
      </c>
      <c r="T29" s="94"/>
      <c r="U29" s="94"/>
      <c r="V29" s="94"/>
      <c r="W29" s="94"/>
      <c r="X29" s="94" t="s">
        <v>362</v>
      </c>
      <c r="Y29" s="94"/>
      <c r="Z29" s="94"/>
    </row>
    <row r="30" spans="1:26" s="92" customFormat="1" ht="11.25">
      <c r="A30" s="94" t="s">
        <v>172</v>
      </c>
      <c r="B30" s="95" t="s">
        <v>45</v>
      </c>
      <c r="C30" s="94" t="s">
        <v>46</v>
      </c>
      <c r="D30" s="93">
        <v>9570</v>
      </c>
      <c r="E30" s="93">
        <v>1811</v>
      </c>
      <c r="F30" s="97">
        <f t="shared" si="0"/>
        <v>18.923719958202717</v>
      </c>
      <c r="G30" s="93">
        <v>1811</v>
      </c>
      <c r="H30" s="93">
        <v>0</v>
      </c>
      <c r="I30" s="93">
        <v>7759</v>
      </c>
      <c r="J30" s="97">
        <f t="shared" si="1"/>
        <v>81.07628004179729</v>
      </c>
      <c r="K30" s="93">
        <v>0</v>
      </c>
      <c r="L30" s="97">
        <f t="shared" si="2"/>
        <v>0</v>
      </c>
      <c r="M30" s="93">
        <v>0</v>
      </c>
      <c r="N30" s="97">
        <f t="shared" si="3"/>
        <v>0</v>
      </c>
      <c r="O30" s="93">
        <v>7759</v>
      </c>
      <c r="P30" s="93">
        <v>4653</v>
      </c>
      <c r="Q30" s="97">
        <f t="shared" si="4"/>
        <v>81.07628004179729</v>
      </c>
      <c r="R30" s="93">
        <v>9</v>
      </c>
      <c r="S30" s="94" t="s">
        <v>362</v>
      </c>
      <c r="T30" s="94"/>
      <c r="U30" s="94"/>
      <c r="V30" s="94"/>
      <c r="W30" s="94" t="s">
        <v>362</v>
      </c>
      <c r="X30" s="94"/>
      <c r="Y30" s="94"/>
      <c r="Z30" s="94"/>
    </row>
    <row r="31" spans="1:26" s="92" customFormat="1" ht="11.25">
      <c r="A31" s="94" t="s">
        <v>172</v>
      </c>
      <c r="B31" s="95" t="s">
        <v>47</v>
      </c>
      <c r="C31" s="94" t="s">
        <v>48</v>
      </c>
      <c r="D31" s="93">
        <v>22284</v>
      </c>
      <c r="E31" s="93">
        <v>8549</v>
      </c>
      <c r="F31" s="97">
        <f t="shared" si="0"/>
        <v>38.36384850116676</v>
      </c>
      <c r="G31" s="93">
        <v>8549</v>
      </c>
      <c r="H31" s="93">
        <v>0</v>
      </c>
      <c r="I31" s="93">
        <v>13735</v>
      </c>
      <c r="J31" s="97">
        <f t="shared" si="1"/>
        <v>61.63615149883325</v>
      </c>
      <c r="K31" s="93">
        <v>0</v>
      </c>
      <c r="L31" s="97">
        <f t="shared" si="2"/>
        <v>0</v>
      </c>
      <c r="M31" s="93">
        <v>2126</v>
      </c>
      <c r="N31" s="97">
        <f t="shared" si="3"/>
        <v>9.5404774726261</v>
      </c>
      <c r="O31" s="93">
        <v>11609</v>
      </c>
      <c r="P31" s="93">
        <v>5303</v>
      </c>
      <c r="Q31" s="97">
        <f t="shared" si="4"/>
        <v>52.09567402620714</v>
      </c>
      <c r="R31" s="93">
        <v>51</v>
      </c>
      <c r="S31" s="94" t="s">
        <v>362</v>
      </c>
      <c r="T31" s="94"/>
      <c r="U31" s="94"/>
      <c r="V31" s="94"/>
      <c r="W31" s="94"/>
      <c r="X31" s="94" t="s">
        <v>362</v>
      </c>
      <c r="Y31" s="94"/>
      <c r="Z31" s="94"/>
    </row>
    <row r="32" spans="1:26" s="92" customFormat="1" ht="11.25">
      <c r="A32" s="94" t="s">
        <v>172</v>
      </c>
      <c r="B32" s="95" t="s">
        <v>49</v>
      </c>
      <c r="C32" s="94" t="s">
        <v>50</v>
      </c>
      <c r="D32" s="93">
        <v>45840</v>
      </c>
      <c r="E32" s="93">
        <v>11864</v>
      </c>
      <c r="F32" s="97">
        <f t="shared" si="0"/>
        <v>25.881326352530543</v>
      </c>
      <c r="G32" s="93">
        <v>11864</v>
      </c>
      <c r="H32" s="93">
        <v>0</v>
      </c>
      <c r="I32" s="93">
        <v>33976</v>
      </c>
      <c r="J32" s="97">
        <f t="shared" si="1"/>
        <v>74.11867364746946</v>
      </c>
      <c r="K32" s="93">
        <v>0</v>
      </c>
      <c r="L32" s="97">
        <f t="shared" si="2"/>
        <v>0</v>
      </c>
      <c r="M32" s="93">
        <v>0</v>
      </c>
      <c r="N32" s="97">
        <f t="shared" si="3"/>
        <v>0</v>
      </c>
      <c r="O32" s="93">
        <v>33976</v>
      </c>
      <c r="P32" s="93">
        <v>24581</v>
      </c>
      <c r="Q32" s="97">
        <f t="shared" si="4"/>
        <v>74.11867364746946</v>
      </c>
      <c r="R32" s="93">
        <v>53</v>
      </c>
      <c r="S32" s="94" t="s">
        <v>362</v>
      </c>
      <c r="T32" s="94"/>
      <c r="U32" s="94"/>
      <c r="V32" s="94"/>
      <c r="W32" s="94" t="s">
        <v>362</v>
      </c>
      <c r="X32" s="94"/>
      <c r="Y32" s="94"/>
      <c r="Z32" s="94"/>
    </row>
    <row r="33" spans="1:26" s="92" customFormat="1" ht="11.25">
      <c r="A33" s="94" t="s">
        <v>172</v>
      </c>
      <c r="B33" s="95" t="s">
        <v>51</v>
      </c>
      <c r="C33" s="94" t="s">
        <v>52</v>
      </c>
      <c r="D33" s="93">
        <v>7298</v>
      </c>
      <c r="E33" s="93">
        <v>3283</v>
      </c>
      <c r="F33" s="97">
        <f t="shared" si="0"/>
        <v>44.98492737736366</v>
      </c>
      <c r="G33" s="93">
        <v>3283</v>
      </c>
      <c r="H33" s="93">
        <v>0</v>
      </c>
      <c r="I33" s="93">
        <v>4015</v>
      </c>
      <c r="J33" s="97">
        <f t="shared" si="1"/>
        <v>55.01507262263634</v>
      </c>
      <c r="K33" s="93">
        <v>0</v>
      </c>
      <c r="L33" s="97">
        <f t="shared" si="2"/>
        <v>0</v>
      </c>
      <c r="M33" s="93">
        <v>0</v>
      </c>
      <c r="N33" s="97">
        <f t="shared" si="3"/>
        <v>0</v>
      </c>
      <c r="O33" s="93">
        <v>4015</v>
      </c>
      <c r="P33" s="93">
        <v>3131</v>
      </c>
      <c r="Q33" s="97">
        <f t="shared" si="4"/>
        <v>55.01507262263634</v>
      </c>
      <c r="R33" s="93">
        <v>0</v>
      </c>
      <c r="S33" s="94" t="s">
        <v>362</v>
      </c>
      <c r="T33" s="94"/>
      <c r="U33" s="94"/>
      <c r="V33" s="94"/>
      <c r="W33" s="94"/>
      <c r="X33" s="94" t="s">
        <v>362</v>
      </c>
      <c r="Y33" s="94"/>
      <c r="Z33" s="94"/>
    </row>
    <row r="34" spans="1:26" s="92" customFormat="1" ht="11.25">
      <c r="A34" s="94" t="s">
        <v>172</v>
      </c>
      <c r="B34" s="95" t="s">
        <v>53</v>
      </c>
      <c r="C34" s="94" t="s">
        <v>54</v>
      </c>
      <c r="D34" s="93">
        <v>11740</v>
      </c>
      <c r="E34" s="93">
        <v>5959</v>
      </c>
      <c r="F34" s="97">
        <f t="shared" si="0"/>
        <v>50.758091993185694</v>
      </c>
      <c r="G34" s="93">
        <v>5959</v>
      </c>
      <c r="H34" s="93">
        <v>0</v>
      </c>
      <c r="I34" s="93">
        <v>5781</v>
      </c>
      <c r="J34" s="97">
        <f t="shared" si="1"/>
        <v>49.24190800681431</v>
      </c>
      <c r="K34" s="93">
        <v>0</v>
      </c>
      <c r="L34" s="97">
        <f t="shared" si="2"/>
        <v>0</v>
      </c>
      <c r="M34" s="93">
        <v>0</v>
      </c>
      <c r="N34" s="97">
        <f t="shared" si="3"/>
        <v>0</v>
      </c>
      <c r="O34" s="93">
        <v>5781</v>
      </c>
      <c r="P34" s="93">
        <v>4451</v>
      </c>
      <c r="Q34" s="97">
        <f t="shared" si="4"/>
        <v>49.24190800681431</v>
      </c>
      <c r="R34" s="93">
        <v>27</v>
      </c>
      <c r="S34" s="94" t="s">
        <v>362</v>
      </c>
      <c r="T34" s="94"/>
      <c r="U34" s="94"/>
      <c r="V34" s="94"/>
      <c r="W34" s="94" t="s">
        <v>362</v>
      </c>
      <c r="X34" s="94"/>
      <c r="Y34" s="94"/>
      <c r="Z34" s="94"/>
    </row>
    <row r="35" spans="1:26" s="92" customFormat="1" ht="11.25">
      <c r="A35" s="94" t="s">
        <v>172</v>
      </c>
      <c r="B35" s="95" t="s">
        <v>55</v>
      </c>
      <c r="C35" s="94" t="s">
        <v>56</v>
      </c>
      <c r="D35" s="93">
        <v>15550</v>
      </c>
      <c r="E35" s="93">
        <v>5735</v>
      </c>
      <c r="F35" s="97">
        <f t="shared" si="0"/>
        <v>36.88102893890675</v>
      </c>
      <c r="G35" s="93">
        <v>5735</v>
      </c>
      <c r="H35" s="93">
        <v>0</v>
      </c>
      <c r="I35" s="93">
        <v>9815</v>
      </c>
      <c r="J35" s="97">
        <f t="shared" si="1"/>
        <v>63.11897106109324</v>
      </c>
      <c r="K35" s="93">
        <v>2920</v>
      </c>
      <c r="L35" s="97">
        <f t="shared" si="2"/>
        <v>18.778135048231512</v>
      </c>
      <c r="M35" s="93">
        <v>0</v>
      </c>
      <c r="N35" s="97">
        <f t="shared" si="3"/>
        <v>0</v>
      </c>
      <c r="O35" s="93">
        <v>6895</v>
      </c>
      <c r="P35" s="93">
        <v>3396</v>
      </c>
      <c r="Q35" s="97">
        <f t="shared" si="4"/>
        <v>44.340836012861736</v>
      </c>
      <c r="R35" s="93">
        <v>117</v>
      </c>
      <c r="S35" s="94" t="s">
        <v>362</v>
      </c>
      <c r="T35" s="94"/>
      <c r="U35" s="94"/>
      <c r="V35" s="94"/>
      <c r="W35" s="94" t="s">
        <v>362</v>
      </c>
      <c r="X35" s="94"/>
      <c r="Y35" s="94"/>
      <c r="Z35" s="94"/>
    </row>
    <row r="36" spans="1:26" s="92" customFormat="1" ht="11.25">
      <c r="A36" s="94" t="s">
        <v>172</v>
      </c>
      <c r="B36" s="95" t="s">
        <v>57</v>
      </c>
      <c r="C36" s="94" t="s">
        <v>58</v>
      </c>
      <c r="D36" s="93">
        <v>7265</v>
      </c>
      <c r="E36" s="93">
        <v>763</v>
      </c>
      <c r="F36" s="97">
        <f t="shared" si="0"/>
        <v>10.502408809359945</v>
      </c>
      <c r="G36" s="93">
        <v>763</v>
      </c>
      <c r="H36" s="93">
        <v>0</v>
      </c>
      <c r="I36" s="93">
        <v>6502</v>
      </c>
      <c r="J36" s="97">
        <f t="shared" si="1"/>
        <v>89.49759119064005</v>
      </c>
      <c r="K36" s="93">
        <v>0</v>
      </c>
      <c r="L36" s="97">
        <f t="shared" si="2"/>
        <v>0</v>
      </c>
      <c r="M36" s="93">
        <v>0</v>
      </c>
      <c r="N36" s="97">
        <f t="shared" si="3"/>
        <v>0</v>
      </c>
      <c r="O36" s="93">
        <v>6502</v>
      </c>
      <c r="P36" s="93">
        <v>2752</v>
      </c>
      <c r="Q36" s="97">
        <f t="shared" si="4"/>
        <v>89.49759119064005</v>
      </c>
      <c r="R36" s="93">
        <v>26</v>
      </c>
      <c r="S36" s="94" t="s">
        <v>362</v>
      </c>
      <c r="T36" s="94"/>
      <c r="U36" s="94"/>
      <c r="V36" s="94"/>
      <c r="W36" s="94" t="s">
        <v>362</v>
      </c>
      <c r="X36" s="94"/>
      <c r="Y36" s="94"/>
      <c r="Z36" s="94"/>
    </row>
    <row r="37" spans="1:26" s="92" customFormat="1" ht="11.25">
      <c r="A37" s="94" t="s">
        <v>172</v>
      </c>
      <c r="B37" s="95" t="s">
        <v>59</v>
      </c>
      <c r="C37" s="94" t="s">
        <v>60</v>
      </c>
      <c r="D37" s="93">
        <v>9953</v>
      </c>
      <c r="E37" s="93">
        <v>3522</v>
      </c>
      <c r="F37" s="97">
        <f t="shared" si="0"/>
        <v>35.386315683713455</v>
      </c>
      <c r="G37" s="93">
        <v>3522</v>
      </c>
      <c r="H37" s="93">
        <v>0</v>
      </c>
      <c r="I37" s="93">
        <v>6431</v>
      </c>
      <c r="J37" s="97">
        <f t="shared" si="1"/>
        <v>64.61368431628655</v>
      </c>
      <c r="K37" s="93">
        <v>767</v>
      </c>
      <c r="L37" s="97">
        <f t="shared" si="2"/>
        <v>7.706219230382799</v>
      </c>
      <c r="M37" s="93">
        <v>0</v>
      </c>
      <c r="N37" s="97">
        <f t="shared" si="3"/>
        <v>0</v>
      </c>
      <c r="O37" s="93">
        <v>5664</v>
      </c>
      <c r="P37" s="93">
        <v>3644</v>
      </c>
      <c r="Q37" s="97">
        <f t="shared" si="4"/>
        <v>56.90746508590375</v>
      </c>
      <c r="R37" s="93">
        <v>51</v>
      </c>
      <c r="S37" s="94" t="s">
        <v>362</v>
      </c>
      <c r="T37" s="94"/>
      <c r="U37" s="94"/>
      <c r="V37" s="94"/>
      <c r="W37" s="94" t="s">
        <v>362</v>
      </c>
      <c r="X37" s="94"/>
      <c r="Y37" s="94"/>
      <c r="Z37" s="94"/>
    </row>
    <row r="38" spans="1:26" s="92" customFormat="1" ht="11.25">
      <c r="A38" s="94" t="s">
        <v>172</v>
      </c>
      <c r="B38" s="95" t="s">
        <v>61</v>
      </c>
      <c r="C38" s="94" t="s">
        <v>62</v>
      </c>
      <c r="D38" s="93">
        <v>9991</v>
      </c>
      <c r="E38" s="93">
        <v>4657</v>
      </c>
      <c r="F38" s="97">
        <f t="shared" si="0"/>
        <v>46.61195075568011</v>
      </c>
      <c r="G38" s="93">
        <v>4657</v>
      </c>
      <c r="H38" s="93">
        <v>0</v>
      </c>
      <c r="I38" s="93">
        <v>5334</v>
      </c>
      <c r="J38" s="97">
        <f t="shared" si="1"/>
        <v>53.38804924431989</v>
      </c>
      <c r="K38" s="93">
        <v>0</v>
      </c>
      <c r="L38" s="97">
        <f t="shared" si="2"/>
        <v>0</v>
      </c>
      <c r="M38" s="93">
        <v>0</v>
      </c>
      <c r="N38" s="97">
        <f t="shared" si="3"/>
        <v>0</v>
      </c>
      <c r="O38" s="93">
        <v>5334</v>
      </c>
      <c r="P38" s="93">
        <v>2677</v>
      </c>
      <c r="Q38" s="97">
        <f t="shared" si="4"/>
        <v>53.38804924431989</v>
      </c>
      <c r="R38" s="93">
        <v>30</v>
      </c>
      <c r="S38" s="94"/>
      <c r="T38" s="94"/>
      <c r="U38" s="94"/>
      <c r="V38" s="94" t="s">
        <v>362</v>
      </c>
      <c r="W38" s="94"/>
      <c r="X38" s="94"/>
      <c r="Y38" s="94"/>
      <c r="Z38" s="94" t="s">
        <v>362</v>
      </c>
    </row>
    <row r="39" spans="1:26" s="92" customFormat="1" ht="11.25">
      <c r="A39" s="94" t="s">
        <v>172</v>
      </c>
      <c r="B39" s="95" t="s">
        <v>63</v>
      </c>
      <c r="C39" s="94" t="s">
        <v>64</v>
      </c>
      <c r="D39" s="93">
        <v>18656</v>
      </c>
      <c r="E39" s="93">
        <v>5541</v>
      </c>
      <c r="F39" s="97">
        <f t="shared" si="0"/>
        <v>29.700900514579757</v>
      </c>
      <c r="G39" s="93">
        <v>5541</v>
      </c>
      <c r="H39" s="93">
        <v>0</v>
      </c>
      <c r="I39" s="93">
        <v>13115</v>
      </c>
      <c r="J39" s="97">
        <f t="shared" si="1"/>
        <v>70.29909948542024</v>
      </c>
      <c r="K39" s="93">
        <v>0</v>
      </c>
      <c r="L39" s="97">
        <f t="shared" si="2"/>
        <v>0</v>
      </c>
      <c r="M39" s="93">
        <v>0</v>
      </c>
      <c r="N39" s="97">
        <f t="shared" si="3"/>
        <v>0</v>
      </c>
      <c r="O39" s="93">
        <v>13115</v>
      </c>
      <c r="P39" s="93">
        <v>4741</v>
      </c>
      <c r="Q39" s="97">
        <f t="shared" si="4"/>
        <v>70.29909948542024</v>
      </c>
      <c r="R39" s="93">
        <v>0</v>
      </c>
      <c r="S39" s="94"/>
      <c r="T39" s="94" t="s">
        <v>362</v>
      </c>
      <c r="U39" s="94"/>
      <c r="V39" s="94"/>
      <c r="W39" s="94"/>
      <c r="X39" s="94" t="s">
        <v>362</v>
      </c>
      <c r="Y39" s="94"/>
      <c r="Z39" s="94"/>
    </row>
    <row r="40" spans="1:26" s="92" customFormat="1" ht="11.25">
      <c r="A40" s="94" t="s">
        <v>172</v>
      </c>
      <c r="B40" s="95" t="s">
        <v>65</v>
      </c>
      <c r="C40" s="94" t="s">
        <v>66</v>
      </c>
      <c r="D40" s="93">
        <v>9206</v>
      </c>
      <c r="E40" s="93">
        <v>2619</v>
      </c>
      <c r="F40" s="97">
        <f t="shared" si="0"/>
        <v>28.448837714533997</v>
      </c>
      <c r="G40" s="93">
        <v>2619</v>
      </c>
      <c r="H40" s="93">
        <v>0</v>
      </c>
      <c r="I40" s="93">
        <v>6587</v>
      </c>
      <c r="J40" s="97">
        <f t="shared" si="1"/>
        <v>71.55116228546599</v>
      </c>
      <c r="K40" s="93">
        <v>0</v>
      </c>
      <c r="L40" s="97">
        <f t="shared" si="2"/>
        <v>0</v>
      </c>
      <c r="M40" s="93">
        <v>0</v>
      </c>
      <c r="N40" s="97">
        <f t="shared" si="3"/>
        <v>0</v>
      </c>
      <c r="O40" s="93">
        <v>6587</v>
      </c>
      <c r="P40" s="93">
        <v>2524</v>
      </c>
      <c r="Q40" s="97">
        <f t="shared" si="4"/>
        <v>71.55116228546599</v>
      </c>
      <c r="R40" s="93">
        <v>13</v>
      </c>
      <c r="S40" s="94" t="s">
        <v>362</v>
      </c>
      <c r="T40" s="94"/>
      <c r="U40" s="94"/>
      <c r="V40" s="94"/>
      <c r="W40" s="94"/>
      <c r="X40" s="94" t="s">
        <v>362</v>
      </c>
      <c r="Y40" s="94"/>
      <c r="Z40" s="94"/>
    </row>
    <row r="41" spans="1:26" s="92" customFormat="1" ht="11.25">
      <c r="A41" s="94" t="s">
        <v>172</v>
      </c>
      <c r="B41" s="95" t="s">
        <v>67</v>
      </c>
      <c r="C41" s="94" t="s">
        <v>68</v>
      </c>
      <c r="D41" s="93">
        <v>6723</v>
      </c>
      <c r="E41" s="93">
        <v>1931</v>
      </c>
      <c r="F41" s="97">
        <f t="shared" si="0"/>
        <v>28.722296593782538</v>
      </c>
      <c r="G41" s="93">
        <v>1931</v>
      </c>
      <c r="H41" s="93">
        <v>0</v>
      </c>
      <c r="I41" s="93">
        <v>4792</v>
      </c>
      <c r="J41" s="97">
        <f t="shared" si="1"/>
        <v>71.27770340621747</v>
      </c>
      <c r="K41" s="93">
        <v>0</v>
      </c>
      <c r="L41" s="97">
        <f t="shared" si="2"/>
        <v>0</v>
      </c>
      <c r="M41" s="93">
        <v>0</v>
      </c>
      <c r="N41" s="97">
        <f t="shared" si="3"/>
        <v>0</v>
      </c>
      <c r="O41" s="93">
        <v>4792</v>
      </c>
      <c r="P41" s="93">
        <v>3030</v>
      </c>
      <c r="Q41" s="97">
        <f t="shared" si="4"/>
        <v>71.27770340621747</v>
      </c>
      <c r="R41" s="93">
        <v>20</v>
      </c>
      <c r="S41" s="94" t="s">
        <v>362</v>
      </c>
      <c r="T41" s="94"/>
      <c r="U41" s="94"/>
      <c r="V41" s="94"/>
      <c r="W41" s="94" t="s">
        <v>362</v>
      </c>
      <c r="X41" s="94"/>
      <c r="Y41" s="94"/>
      <c r="Z41" s="94"/>
    </row>
    <row r="42" spans="1:26" s="92" customFormat="1" ht="11.25">
      <c r="A42" s="94" t="s">
        <v>172</v>
      </c>
      <c r="B42" s="95" t="s">
        <v>69</v>
      </c>
      <c r="C42" s="94" t="s">
        <v>70</v>
      </c>
      <c r="D42" s="93">
        <v>13508</v>
      </c>
      <c r="E42" s="93">
        <v>3674</v>
      </c>
      <c r="F42" s="97">
        <f t="shared" si="0"/>
        <v>27.19869706840391</v>
      </c>
      <c r="G42" s="93">
        <v>3674</v>
      </c>
      <c r="H42" s="93">
        <v>0</v>
      </c>
      <c r="I42" s="93">
        <v>9834</v>
      </c>
      <c r="J42" s="97">
        <f t="shared" si="1"/>
        <v>72.80130293159608</v>
      </c>
      <c r="K42" s="93">
        <v>0</v>
      </c>
      <c r="L42" s="97">
        <f t="shared" si="2"/>
        <v>0</v>
      </c>
      <c r="M42" s="93">
        <v>0</v>
      </c>
      <c r="N42" s="97">
        <f t="shared" si="3"/>
        <v>0</v>
      </c>
      <c r="O42" s="93">
        <v>9834</v>
      </c>
      <c r="P42" s="93">
        <v>8772</v>
      </c>
      <c r="Q42" s="97">
        <f t="shared" si="4"/>
        <v>72.80130293159608</v>
      </c>
      <c r="R42" s="93">
        <v>81</v>
      </c>
      <c r="S42" s="94" t="s">
        <v>362</v>
      </c>
      <c r="T42" s="94"/>
      <c r="U42" s="94"/>
      <c r="V42" s="94"/>
      <c r="W42" s="94" t="s">
        <v>362</v>
      </c>
      <c r="X42" s="94"/>
      <c r="Y42" s="94"/>
      <c r="Z42" s="94"/>
    </row>
    <row r="43" spans="1:26" s="92" customFormat="1" ht="11.25">
      <c r="A43" s="94" t="s">
        <v>172</v>
      </c>
      <c r="B43" s="95" t="s">
        <v>71</v>
      </c>
      <c r="C43" s="94" t="s">
        <v>72</v>
      </c>
      <c r="D43" s="93">
        <v>1852</v>
      </c>
      <c r="E43" s="93">
        <v>774</v>
      </c>
      <c r="F43" s="97">
        <f t="shared" si="0"/>
        <v>41.792656587473004</v>
      </c>
      <c r="G43" s="93">
        <v>774</v>
      </c>
      <c r="H43" s="93">
        <v>0</v>
      </c>
      <c r="I43" s="93">
        <v>1078</v>
      </c>
      <c r="J43" s="97">
        <f t="shared" si="1"/>
        <v>58.207343412527</v>
      </c>
      <c r="K43" s="93">
        <v>0</v>
      </c>
      <c r="L43" s="97">
        <f t="shared" si="2"/>
        <v>0</v>
      </c>
      <c r="M43" s="93">
        <v>0</v>
      </c>
      <c r="N43" s="97">
        <f t="shared" si="3"/>
        <v>0</v>
      </c>
      <c r="O43" s="93">
        <v>1078</v>
      </c>
      <c r="P43" s="93">
        <v>410</v>
      </c>
      <c r="Q43" s="97">
        <f t="shared" si="4"/>
        <v>58.207343412527</v>
      </c>
      <c r="R43" s="93">
        <v>0</v>
      </c>
      <c r="S43" s="94" t="s">
        <v>362</v>
      </c>
      <c r="T43" s="94"/>
      <c r="U43" s="94"/>
      <c r="V43" s="94"/>
      <c r="W43" s="94"/>
      <c r="X43" s="94" t="s">
        <v>362</v>
      </c>
      <c r="Y43" s="94"/>
      <c r="Z43" s="94"/>
    </row>
    <row r="44" spans="1:26" s="92" customFormat="1" ht="11.25">
      <c r="A44" s="94" t="s">
        <v>172</v>
      </c>
      <c r="B44" s="95" t="s">
        <v>73</v>
      </c>
      <c r="C44" s="94" t="s">
        <v>74</v>
      </c>
      <c r="D44" s="93">
        <v>2061</v>
      </c>
      <c r="E44" s="93">
        <v>537</v>
      </c>
      <c r="F44" s="97">
        <f t="shared" si="0"/>
        <v>26.055312954876275</v>
      </c>
      <c r="G44" s="93">
        <v>537</v>
      </c>
      <c r="H44" s="93">
        <v>0</v>
      </c>
      <c r="I44" s="93">
        <v>1524</v>
      </c>
      <c r="J44" s="97">
        <f t="shared" si="1"/>
        <v>73.94468704512373</v>
      </c>
      <c r="K44" s="93">
        <v>0</v>
      </c>
      <c r="L44" s="97">
        <f t="shared" si="2"/>
        <v>0</v>
      </c>
      <c r="M44" s="93">
        <v>0</v>
      </c>
      <c r="N44" s="97">
        <f t="shared" si="3"/>
        <v>0</v>
      </c>
      <c r="O44" s="93">
        <v>1524</v>
      </c>
      <c r="P44" s="93">
        <v>1154</v>
      </c>
      <c r="Q44" s="97">
        <f t="shared" si="4"/>
        <v>73.94468704512373</v>
      </c>
      <c r="R44" s="93">
        <v>1</v>
      </c>
      <c r="S44" s="94" t="s">
        <v>362</v>
      </c>
      <c r="T44" s="94"/>
      <c r="U44" s="94"/>
      <c r="V44" s="94"/>
      <c r="W44" s="94"/>
      <c r="X44" s="94" t="s">
        <v>362</v>
      </c>
      <c r="Y44" s="94"/>
      <c r="Z44" s="94"/>
    </row>
    <row r="45" spans="1:26" s="92" customFormat="1" ht="11.25">
      <c r="A45" s="94" t="s">
        <v>172</v>
      </c>
      <c r="B45" s="95" t="s">
        <v>75</v>
      </c>
      <c r="C45" s="94" t="s">
        <v>76</v>
      </c>
      <c r="D45" s="93">
        <v>10705</v>
      </c>
      <c r="E45" s="93">
        <v>5476</v>
      </c>
      <c r="F45" s="97">
        <f t="shared" si="0"/>
        <v>51.15366651097618</v>
      </c>
      <c r="G45" s="93">
        <v>5476</v>
      </c>
      <c r="H45" s="93">
        <v>0</v>
      </c>
      <c r="I45" s="93">
        <v>5229</v>
      </c>
      <c r="J45" s="97">
        <f t="shared" si="1"/>
        <v>48.84633348902382</v>
      </c>
      <c r="K45" s="93">
        <v>0</v>
      </c>
      <c r="L45" s="97">
        <f t="shared" si="2"/>
        <v>0</v>
      </c>
      <c r="M45" s="93">
        <v>0</v>
      </c>
      <c r="N45" s="97">
        <f t="shared" si="3"/>
        <v>0</v>
      </c>
      <c r="O45" s="93">
        <v>5229</v>
      </c>
      <c r="P45" s="93">
        <v>4480</v>
      </c>
      <c r="Q45" s="97">
        <f t="shared" si="4"/>
        <v>48.84633348902382</v>
      </c>
      <c r="R45" s="93">
        <v>11</v>
      </c>
      <c r="S45" s="94" t="s">
        <v>362</v>
      </c>
      <c r="T45" s="94"/>
      <c r="U45" s="94"/>
      <c r="V45" s="94"/>
      <c r="W45" s="94" t="s">
        <v>362</v>
      </c>
      <c r="X45" s="94"/>
      <c r="Y45" s="94"/>
      <c r="Z45" s="94"/>
    </row>
    <row r="46" spans="1:26" s="92" customFormat="1" ht="11.25">
      <c r="A46" s="94" t="s">
        <v>172</v>
      </c>
      <c r="B46" s="95" t="s">
        <v>77</v>
      </c>
      <c r="C46" s="94" t="s">
        <v>78</v>
      </c>
      <c r="D46" s="93">
        <v>6236</v>
      </c>
      <c r="E46" s="93">
        <v>1426</v>
      </c>
      <c r="F46" s="97">
        <f t="shared" si="0"/>
        <v>22.867222578576012</v>
      </c>
      <c r="G46" s="93">
        <v>1426</v>
      </c>
      <c r="H46" s="93">
        <v>0</v>
      </c>
      <c r="I46" s="93">
        <v>4810</v>
      </c>
      <c r="J46" s="97">
        <f t="shared" si="1"/>
        <v>77.132777421424</v>
      </c>
      <c r="K46" s="93">
        <v>0</v>
      </c>
      <c r="L46" s="97">
        <f t="shared" si="2"/>
        <v>0</v>
      </c>
      <c r="M46" s="93">
        <v>0</v>
      </c>
      <c r="N46" s="97">
        <f t="shared" si="3"/>
        <v>0</v>
      </c>
      <c r="O46" s="93">
        <v>4810</v>
      </c>
      <c r="P46" s="93">
        <v>2492</v>
      </c>
      <c r="Q46" s="97">
        <f t="shared" si="4"/>
        <v>77.132777421424</v>
      </c>
      <c r="R46" s="93">
        <v>13</v>
      </c>
      <c r="S46" s="94" t="s">
        <v>362</v>
      </c>
      <c r="T46" s="94"/>
      <c r="U46" s="94"/>
      <c r="V46" s="94"/>
      <c r="W46" s="94"/>
      <c r="X46" s="94" t="s">
        <v>362</v>
      </c>
      <c r="Y46" s="94"/>
      <c r="Z46" s="94"/>
    </row>
    <row r="47" spans="1:26" s="92" customFormat="1" ht="11.25">
      <c r="A47" s="94" t="s">
        <v>172</v>
      </c>
      <c r="B47" s="95" t="s">
        <v>79</v>
      </c>
      <c r="C47" s="94" t="s">
        <v>80</v>
      </c>
      <c r="D47" s="93">
        <v>8633</v>
      </c>
      <c r="E47" s="93">
        <v>5704</v>
      </c>
      <c r="F47" s="97">
        <f t="shared" si="0"/>
        <v>66.0720491138654</v>
      </c>
      <c r="G47" s="93">
        <v>5704</v>
      </c>
      <c r="H47" s="93">
        <v>0</v>
      </c>
      <c r="I47" s="93">
        <v>2929</v>
      </c>
      <c r="J47" s="97">
        <f t="shared" si="1"/>
        <v>33.9279508861346</v>
      </c>
      <c r="K47" s="93">
        <v>603</v>
      </c>
      <c r="L47" s="97">
        <f t="shared" si="2"/>
        <v>6.9848256689447465</v>
      </c>
      <c r="M47" s="93">
        <v>0</v>
      </c>
      <c r="N47" s="97">
        <f t="shared" si="3"/>
        <v>0</v>
      </c>
      <c r="O47" s="93">
        <v>2326</v>
      </c>
      <c r="P47" s="93">
        <v>1010</v>
      </c>
      <c r="Q47" s="97">
        <f t="shared" si="4"/>
        <v>26.943125217189852</v>
      </c>
      <c r="R47" s="93">
        <v>32</v>
      </c>
      <c r="S47" s="94" t="s">
        <v>362</v>
      </c>
      <c r="T47" s="94"/>
      <c r="U47" s="94"/>
      <c r="V47" s="94"/>
      <c r="W47" s="94" t="s">
        <v>362</v>
      </c>
      <c r="X47" s="94"/>
      <c r="Y47" s="94"/>
      <c r="Z47" s="94"/>
    </row>
    <row r="48" spans="1:26" s="92" customFormat="1" ht="11.25">
      <c r="A48" s="94" t="s">
        <v>172</v>
      </c>
      <c r="B48" s="95" t="s">
        <v>81</v>
      </c>
      <c r="C48" s="94" t="s">
        <v>82</v>
      </c>
      <c r="D48" s="93">
        <v>12817</v>
      </c>
      <c r="E48" s="93">
        <v>6385</v>
      </c>
      <c r="F48" s="97">
        <f t="shared" si="0"/>
        <v>49.8166497620348</v>
      </c>
      <c r="G48" s="93">
        <v>6385</v>
      </c>
      <c r="H48" s="93">
        <v>0</v>
      </c>
      <c r="I48" s="93">
        <v>6432</v>
      </c>
      <c r="J48" s="97">
        <f t="shared" si="1"/>
        <v>50.18335023796521</v>
      </c>
      <c r="K48" s="93">
        <v>0</v>
      </c>
      <c r="L48" s="97">
        <f t="shared" si="2"/>
        <v>0</v>
      </c>
      <c r="M48" s="93">
        <v>0</v>
      </c>
      <c r="N48" s="97">
        <f t="shared" si="3"/>
        <v>0</v>
      </c>
      <c r="O48" s="93">
        <v>6432</v>
      </c>
      <c r="P48" s="93">
        <v>3874</v>
      </c>
      <c r="Q48" s="97">
        <f t="shared" si="4"/>
        <v>50.18335023796521</v>
      </c>
      <c r="R48" s="93">
        <v>51</v>
      </c>
      <c r="S48" s="94"/>
      <c r="T48" s="94"/>
      <c r="U48" s="94" t="s">
        <v>362</v>
      </c>
      <c r="V48" s="94"/>
      <c r="W48" s="94"/>
      <c r="X48" s="94"/>
      <c r="Y48" s="94" t="s">
        <v>362</v>
      </c>
      <c r="Z48" s="94"/>
    </row>
    <row r="49" spans="1:26" s="92" customFormat="1" ht="11.25">
      <c r="A49" s="94" t="s">
        <v>172</v>
      </c>
      <c r="B49" s="95" t="s">
        <v>83</v>
      </c>
      <c r="C49" s="94" t="s">
        <v>84</v>
      </c>
      <c r="D49" s="93">
        <v>7060</v>
      </c>
      <c r="E49" s="93">
        <v>2713</v>
      </c>
      <c r="F49" s="97">
        <f t="shared" si="0"/>
        <v>38.42776203966006</v>
      </c>
      <c r="G49" s="93">
        <v>2713</v>
      </c>
      <c r="H49" s="93">
        <v>0</v>
      </c>
      <c r="I49" s="93">
        <v>4347</v>
      </c>
      <c r="J49" s="97">
        <f t="shared" si="1"/>
        <v>61.57223796033995</v>
      </c>
      <c r="K49" s="93">
        <v>0</v>
      </c>
      <c r="L49" s="97">
        <f t="shared" si="2"/>
        <v>0</v>
      </c>
      <c r="M49" s="93">
        <v>0</v>
      </c>
      <c r="N49" s="97">
        <f t="shared" si="3"/>
        <v>0</v>
      </c>
      <c r="O49" s="93">
        <v>4347</v>
      </c>
      <c r="P49" s="93">
        <v>1043</v>
      </c>
      <c r="Q49" s="97">
        <f t="shared" si="4"/>
        <v>61.57223796033995</v>
      </c>
      <c r="R49" s="93">
        <v>39</v>
      </c>
      <c r="S49" s="94" t="s">
        <v>362</v>
      </c>
      <c r="T49" s="94"/>
      <c r="U49" s="94"/>
      <c r="V49" s="94"/>
      <c r="W49" s="94"/>
      <c r="X49" s="94"/>
      <c r="Y49" s="94" t="s">
        <v>362</v>
      </c>
      <c r="Z49" s="94"/>
    </row>
    <row r="50" spans="1:26" s="92" customFormat="1" ht="11.25">
      <c r="A50" s="94" t="s">
        <v>172</v>
      </c>
      <c r="B50" s="95" t="s">
        <v>85</v>
      </c>
      <c r="C50" s="94" t="s">
        <v>86</v>
      </c>
      <c r="D50" s="93">
        <v>7574</v>
      </c>
      <c r="E50" s="93">
        <v>3167</v>
      </c>
      <c r="F50" s="97">
        <f t="shared" si="0"/>
        <v>41.81410087140217</v>
      </c>
      <c r="G50" s="93">
        <v>3167</v>
      </c>
      <c r="H50" s="93">
        <v>0</v>
      </c>
      <c r="I50" s="93">
        <v>4407</v>
      </c>
      <c r="J50" s="97">
        <f t="shared" si="1"/>
        <v>58.18589912859784</v>
      </c>
      <c r="K50" s="93">
        <v>0</v>
      </c>
      <c r="L50" s="97">
        <f t="shared" si="2"/>
        <v>0</v>
      </c>
      <c r="M50" s="93">
        <v>0</v>
      </c>
      <c r="N50" s="97">
        <f t="shared" si="3"/>
        <v>0</v>
      </c>
      <c r="O50" s="93">
        <v>4407</v>
      </c>
      <c r="P50" s="93">
        <v>2137</v>
      </c>
      <c r="Q50" s="97">
        <f t="shared" si="4"/>
        <v>58.18589912859784</v>
      </c>
      <c r="R50" s="93">
        <v>21</v>
      </c>
      <c r="S50" s="94" t="s">
        <v>362</v>
      </c>
      <c r="T50" s="94"/>
      <c r="U50" s="94"/>
      <c r="V50" s="94"/>
      <c r="W50" s="94"/>
      <c r="X50" s="94" t="s">
        <v>362</v>
      </c>
      <c r="Y50" s="94"/>
      <c r="Z50" s="94"/>
    </row>
    <row r="51" spans="1:26" s="92" customFormat="1" ht="11.25">
      <c r="A51" s="94" t="s">
        <v>172</v>
      </c>
      <c r="B51" s="95" t="s">
        <v>87</v>
      </c>
      <c r="C51" s="94" t="s">
        <v>88</v>
      </c>
      <c r="D51" s="93">
        <v>7345</v>
      </c>
      <c r="E51" s="93">
        <v>1224</v>
      </c>
      <c r="F51" s="97">
        <f t="shared" si="0"/>
        <v>16.664397549353303</v>
      </c>
      <c r="G51" s="93">
        <v>1224</v>
      </c>
      <c r="H51" s="93">
        <v>0</v>
      </c>
      <c r="I51" s="93">
        <v>6121</v>
      </c>
      <c r="J51" s="97">
        <f t="shared" si="1"/>
        <v>83.33560245064669</v>
      </c>
      <c r="K51" s="93">
        <v>1716</v>
      </c>
      <c r="L51" s="97">
        <f t="shared" si="2"/>
        <v>23.36283185840708</v>
      </c>
      <c r="M51" s="93">
        <v>0</v>
      </c>
      <c r="N51" s="97">
        <f t="shared" si="3"/>
        <v>0</v>
      </c>
      <c r="O51" s="93">
        <v>4405</v>
      </c>
      <c r="P51" s="93">
        <v>518</v>
      </c>
      <c r="Q51" s="97">
        <f t="shared" si="4"/>
        <v>59.97277059223962</v>
      </c>
      <c r="R51" s="93">
        <v>54</v>
      </c>
      <c r="S51" s="94" t="s">
        <v>362</v>
      </c>
      <c r="T51" s="94"/>
      <c r="U51" s="94"/>
      <c r="V51" s="94"/>
      <c r="W51" s="94"/>
      <c r="X51" s="94" t="s">
        <v>362</v>
      </c>
      <c r="Y51" s="94"/>
      <c r="Z51" s="94"/>
    </row>
    <row r="52" spans="1:26" s="92" customFormat="1" ht="11.25">
      <c r="A52" s="94" t="s">
        <v>172</v>
      </c>
      <c r="B52" s="95" t="s">
        <v>89</v>
      </c>
      <c r="C52" s="94" t="s">
        <v>90</v>
      </c>
      <c r="D52" s="93">
        <v>6948</v>
      </c>
      <c r="E52" s="93">
        <v>2450</v>
      </c>
      <c r="F52" s="97">
        <f t="shared" si="0"/>
        <v>35.26194588370754</v>
      </c>
      <c r="G52" s="93">
        <v>2390</v>
      </c>
      <c r="H52" s="93">
        <v>60</v>
      </c>
      <c r="I52" s="93">
        <v>4498</v>
      </c>
      <c r="J52" s="97">
        <f t="shared" si="1"/>
        <v>64.73805411629246</v>
      </c>
      <c r="K52" s="93">
        <v>2620</v>
      </c>
      <c r="L52" s="97">
        <f t="shared" si="2"/>
        <v>37.70869314910766</v>
      </c>
      <c r="M52" s="93">
        <v>0</v>
      </c>
      <c r="N52" s="97">
        <f t="shared" si="3"/>
        <v>0</v>
      </c>
      <c r="O52" s="93">
        <v>1878</v>
      </c>
      <c r="P52" s="93">
        <v>641</v>
      </c>
      <c r="Q52" s="97">
        <f t="shared" si="4"/>
        <v>27.0293609671848</v>
      </c>
      <c r="R52" s="93">
        <v>0</v>
      </c>
      <c r="S52" s="94" t="s">
        <v>362</v>
      </c>
      <c r="T52" s="94"/>
      <c r="U52" s="94"/>
      <c r="V52" s="94"/>
      <c r="W52" s="94"/>
      <c r="X52" s="94" t="s">
        <v>362</v>
      </c>
      <c r="Y52" s="94"/>
      <c r="Z52" s="94"/>
    </row>
    <row r="53" spans="1:26" s="92" customFormat="1" ht="11.25">
      <c r="A53" s="94" t="s">
        <v>172</v>
      </c>
      <c r="B53" s="95" t="s">
        <v>91</v>
      </c>
      <c r="C53" s="94" t="s">
        <v>92</v>
      </c>
      <c r="D53" s="93">
        <v>5757</v>
      </c>
      <c r="E53" s="93">
        <v>3635</v>
      </c>
      <c r="F53" s="97">
        <f t="shared" si="0"/>
        <v>63.14052457877367</v>
      </c>
      <c r="G53" s="93">
        <v>3635</v>
      </c>
      <c r="H53" s="93">
        <v>0</v>
      </c>
      <c r="I53" s="93">
        <v>2122</v>
      </c>
      <c r="J53" s="97">
        <f t="shared" si="1"/>
        <v>36.859475421226335</v>
      </c>
      <c r="K53" s="93">
        <v>0</v>
      </c>
      <c r="L53" s="97">
        <f t="shared" si="2"/>
        <v>0</v>
      </c>
      <c r="M53" s="93">
        <v>0</v>
      </c>
      <c r="N53" s="97">
        <f t="shared" si="3"/>
        <v>0</v>
      </c>
      <c r="O53" s="93">
        <v>2122</v>
      </c>
      <c r="P53" s="93">
        <v>1009</v>
      </c>
      <c r="Q53" s="97">
        <f t="shared" si="4"/>
        <v>36.859475421226335</v>
      </c>
      <c r="R53" s="93">
        <v>9</v>
      </c>
      <c r="S53" s="94" t="s">
        <v>362</v>
      </c>
      <c r="T53" s="94"/>
      <c r="U53" s="94"/>
      <c r="V53" s="94"/>
      <c r="W53" s="94" t="s">
        <v>362</v>
      </c>
      <c r="X53" s="94"/>
      <c r="Y53" s="94"/>
      <c r="Z53" s="94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5"/>
      <c r="T236" s="105"/>
      <c r="U236" s="105"/>
      <c r="V236" s="105"/>
      <c r="W236" s="105"/>
      <c r="X236" s="105"/>
      <c r="Y236" s="105"/>
      <c r="Z236" s="105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105"/>
      <c r="T237" s="105"/>
      <c r="U237" s="105"/>
      <c r="V237" s="105"/>
      <c r="W237" s="105"/>
      <c r="X237" s="105"/>
      <c r="Y237" s="105"/>
      <c r="Z237" s="105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105"/>
      <c r="T238" s="105"/>
      <c r="U238" s="105"/>
      <c r="V238" s="105"/>
      <c r="W238" s="105"/>
      <c r="X238" s="105"/>
      <c r="Y238" s="105"/>
      <c r="Z238" s="105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105"/>
      <c r="T239" s="105"/>
      <c r="U239" s="105"/>
      <c r="V239" s="105"/>
      <c r="W239" s="105"/>
      <c r="X239" s="105"/>
      <c r="Y239" s="105"/>
      <c r="Z239" s="105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105"/>
      <c r="T240" s="105"/>
      <c r="U240" s="105"/>
      <c r="V240" s="105"/>
      <c r="W240" s="105"/>
      <c r="X240" s="105"/>
      <c r="Y240" s="105"/>
      <c r="Z240" s="105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105"/>
      <c r="T241" s="105"/>
      <c r="U241" s="105"/>
      <c r="V241" s="105"/>
      <c r="W241" s="105"/>
      <c r="X241" s="105"/>
      <c r="Y241" s="105"/>
      <c r="Z241" s="105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2" customFormat="1" ht="11.25">
      <c r="A1173" s="38"/>
      <c r="B1173" s="9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2" customFormat="1" ht="11.25">
      <c r="A1174" s="38"/>
      <c r="B1174" s="9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2" customFormat="1" ht="11.25">
      <c r="A1175" s="38"/>
      <c r="B1175" s="9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2" customFormat="1" ht="11.25">
      <c r="A1176" s="38"/>
      <c r="B1176" s="9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2" customFormat="1" ht="11.25">
      <c r="A1177" s="38"/>
      <c r="B1177" s="9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2" customFormat="1" ht="11.25">
      <c r="A1178" s="38"/>
      <c r="B1178" s="9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s="92" customFormat="1" ht="11.25">
      <c r="A1179" s="38"/>
      <c r="B1179" s="9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s="92" customFormat="1" ht="11.25">
      <c r="A1180" s="38"/>
      <c r="B1180" s="9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 s="92" customFormat="1" ht="11.25">
      <c r="A1181" s="38"/>
      <c r="B1181" s="98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 s="92" customFormat="1" ht="11.25">
      <c r="A1182" s="38"/>
      <c r="B1182" s="9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 s="92" customFormat="1" ht="11.25">
      <c r="A1183" s="38"/>
      <c r="B1183" s="98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83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222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105</v>
      </c>
      <c r="B2" s="112" t="s">
        <v>349</v>
      </c>
      <c r="C2" s="114" t="s">
        <v>350</v>
      </c>
      <c r="D2" s="19" t="s">
        <v>106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351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107</v>
      </c>
      <c r="AG2" s="128"/>
      <c r="AH2" s="128"/>
      <c r="AI2" s="129"/>
      <c r="AJ2" s="127" t="s">
        <v>221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108</v>
      </c>
      <c r="AU2" s="131"/>
      <c r="AV2" s="131"/>
      <c r="AW2" s="131"/>
      <c r="AX2" s="131"/>
      <c r="AY2" s="131"/>
      <c r="AZ2" s="127" t="s">
        <v>109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110</v>
      </c>
      <c r="E3" s="135" t="s">
        <v>111</v>
      </c>
      <c r="F3" s="136"/>
      <c r="G3" s="137"/>
      <c r="H3" s="138" t="s">
        <v>112</v>
      </c>
      <c r="I3" s="139"/>
      <c r="J3" s="140"/>
      <c r="K3" s="135" t="s">
        <v>113</v>
      </c>
      <c r="L3" s="139"/>
      <c r="M3" s="140"/>
      <c r="N3" s="24" t="s">
        <v>110</v>
      </c>
      <c r="O3" s="25" t="s">
        <v>219</v>
      </c>
      <c r="P3" s="22"/>
      <c r="Q3" s="22"/>
      <c r="R3" s="22"/>
      <c r="S3" s="22"/>
      <c r="T3" s="22"/>
      <c r="U3" s="23"/>
      <c r="V3" s="25" t="s">
        <v>220</v>
      </c>
      <c r="W3" s="22"/>
      <c r="X3" s="22"/>
      <c r="Y3" s="22"/>
      <c r="Z3" s="22"/>
      <c r="AA3" s="22"/>
      <c r="AB3" s="23"/>
      <c r="AC3" s="25" t="s">
        <v>114</v>
      </c>
      <c r="AD3" s="22"/>
      <c r="AE3" s="23"/>
      <c r="AF3" s="126" t="s">
        <v>110</v>
      </c>
      <c r="AG3" s="124" t="s">
        <v>115</v>
      </c>
      <c r="AH3" s="124" t="s">
        <v>116</v>
      </c>
      <c r="AI3" s="124" t="s">
        <v>117</v>
      </c>
      <c r="AJ3" s="125" t="s">
        <v>110</v>
      </c>
      <c r="AK3" s="124" t="s">
        <v>352</v>
      </c>
      <c r="AL3" s="124" t="s">
        <v>118</v>
      </c>
      <c r="AM3" s="124" t="s">
        <v>119</v>
      </c>
      <c r="AN3" s="124" t="s">
        <v>116</v>
      </c>
      <c r="AO3" s="124" t="s">
        <v>120</v>
      </c>
      <c r="AP3" s="124" t="s">
        <v>121</v>
      </c>
      <c r="AQ3" s="124" t="s">
        <v>122</v>
      </c>
      <c r="AR3" s="124" t="s">
        <v>123</v>
      </c>
      <c r="AS3" s="124" t="s">
        <v>124</v>
      </c>
      <c r="AT3" s="126" t="s">
        <v>110</v>
      </c>
      <c r="AU3" s="124" t="s">
        <v>352</v>
      </c>
      <c r="AV3" s="124" t="s">
        <v>118</v>
      </c>
      <c r="AW3" s="124" t="s">
        <v>119</v>
      </c>
      <c r="AX3" s="124" t="s">
        <v>116</v>
      </c>
      <c r="AY3" s="124" t="s">
        <v>120</v>
      </c>
      <c r="AZ3" s="126" t="s">
        <v>110</v>
      </c>
      <c r="BA3" s="124" t="s">
        <v>115</v>
      </c>
      <c r="BB3" s="124" t="s">
        <v>116</v>
      </c>
      <c r="BC3" s="124" t="s">
        <v>117</v>
      </c>
    </row>
    <row r="4" spans="1:55" s="8" customFormat="1" ht="26.25" customHeight="1">
      <c r="A4" s="111"/>
      <c r="B4" s="133"/>
      <c r="C4" s="134"/>
      <c r="D4" s="26"/>
      <c r="E4" s="24" t="s">
        <v>110</v>
      </c>
      <c r="F4" s="27" t="s">
        <v>353</v>
      </c>
      <c r="G4" s="27" t="s">
        <v>354</v>
      </c>
      <c r="H4" s="24" t="s">
        <v>110</v>
      </c>
      <c r="I4" s="27" t="s">
        <v>353</v>
      </c>
      <c r="J4" s="27" t="s">
        <v>354</v>
      </c>
      <c r="K4" s="24" t="s">
        <v>110</v>
      </c>
      <c r="L4" s="27" t="s">
        <v>353</v>
      </c>
      <c r="M4" s="27" t="s">
        <v>354</v>
      </c>
      <c r="N4" s="26"/>
      <c r="O4" s="24" t="s">
        <v>110</v>
      </c>
      <c r="P4" s="27" t="s">
        <v>355</v>
      </c>
      <c r="Q4" s="28" t="s">
        <v>116</v>
      </c>
      <c r="R4" s="28" t="s">
        <v>117</v>
      </c>
      <c r="S4" s="27" t="s">
        <v>356</v>
      </c>
      <c r="T4" s="27" t="s">
        <v>357</v>
      </c>
      <c r="U4" s="27" t="s">
        <v>358</v>
      </c>
      <c r="V4" s="24" t="s">
        <v>110</v>
      </c>
      <c r="W4" s="27" t="s">
        <v>355</v>
      </c>
      <c r="X4" s="28" t="s">
        <v>116</v>
      </c>
      <c r="Y4" s="28" t="s">
        <v>117</v>
      </c>
      <c r="Z4" s="27" t="s">
        <v>356</v>
      </c>
      <c r="AA4" s="27" t="s">
        <v>357</v>
      </c>
      <c r="AB4" s="27" t="s">
        <v>358</v>
      </c>
      <c r="AC4" s="24" t="s">
        <v>110</v>
      </c>
      <c r="AD4" s="27" t="s">
        <v>353</v>
      </c>
      <c r="AE4" s="27" t="s">
        <v>354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359</v>
      </c>
      <c r="E6" s="24" t="s">
        <v>359</v>
      </c>
      <c r="F6" s="24" t="s">
        <v>359</v>
      </c>
      <c r="G6" s="24" t="s">
        <v>359</v>
      </c>
      <c r="H6" s="24" t="s">
        <v>359</v>
      </c>
      <c r="I6" s="24" t="s">
        <v>359</v>
      </c>
      <c r="J6" s="24" t="s">
        <v>359</v>
      </c>
      <c r="K6" s="24" t="s">
        <v>359</v>
      </c>
      <c r="L6" s="24" t="s">
        <v>359</v>
      </c>
      <c r="M6" s="24" t="s">
        <v>359</v>
      </c>
      <c r="N6" s="24" t="s">
        <v>359</v>
      </c>
      <c r="O6" s="24" t="s">
        <v>359</v>
      </c>
      <c r="P6" s="24" t="s">
        <v>359</v>
      </c>
      <c r="Q6" s="24" t="s">
        <v>359</v>
      </c>
      <c r="R6" s="24" t="s">
        <v>359</v>
      </c>
      <c r="S6" s="24" t="s">
        <v>359</v>
      </c>
      <c r="T6" s="24" t="s">
        <v>359</v>
      </c>
      <c r="U6" s="24" t="s">
        <v>359</v>
      </c>
      <c r="V6" s="24" t="s">
        <v>359</v>
      </c>
      <c r="W6" s="24" t="s">
        <v>359</v>
      </c>
      <c r="X6" s="24" t="s">
        <v>125</v>
      </c>
      <c r="Y6" s="24" t="s">
        <v>125</v>
      </c>
      <c r="Z6" s="24" t="s">
        <v>359</v>
      </c>
      <c r="AA6" s="24" t="s">
        <v>359</v>
      </c>
      <c r="AB6" s="24" t="s">
        <v>359</v>
      </c>
      <c r="AC6" s="24" t="s">
        <v>359</v>
      </c>
      <c r="AD6" s="24" t="s">
        <v>359</v>
      </c>
      <c r="AE6" s="24" t="s">
        <v>359</v>
      </c>
      <c r="AF6" s="12" t="s">
        <v>360</v>
      </c>
      <c r="AG6" s="12" t="s">
        <v>360</v>
      </c>
      <c r="AH6" s="12" t="s">
        <v>360</v>
      </c>
      <c r="AI6" s="12" t="s">
        <v>360</v>
      </c>
      <c r="AJ6" s="12" t="s">
        <v>360</v>
      </c>
      <c r="AK6" s="12" t="s">
        <v>360</v>
      </c>
      <c r="AL6" s="12" t="s">
        <v>360</v>
      </c>
      <c r="AM6" s="12" t="s">
        <v>360</v>
      </c>
      <c r="AN6" s="12" t="s">
        <v>360</v>
      </c>
      <c r="AO6" s="12" t="s">
        <v>360</v>
      </c>
      <c r="AP6" s="12" t="s">
        <v>360</v>
      </c>
      <c r="AQ6" s="12" t="s">
        <v>360</v>
      </c>
      <c r="AR6" s="12" t="s">
        <v>360</v>
      </c>
      <c r="AS6" s="12" t="s">
        <v>360</v>
      </c>
      <c r="AT6" s="12" t="s">
        <v>360</v>
      </c>
      <c r="AU6" s="12" t="s">
        <v>360</v>
      </c>
      <c r="AV6" s="12" t="s">
        <v>360</v>
      </c>
      <c r="AW6" s="12" t="s">
        <v>360</v>
      </c>
      <c r="AX6" s="12" t="s">
        <v>360</v>
      </c>
      <c r="AY6" s="12" t="s">
        <v>360</v>
      </c>
      <c r="AZ6" s="12" t="s">
        <v>360</v>
      </c>
      <c r="BA6" s="12" t="s">
        <v>360</v>
      </c>
      <c r="BB6" s="12" t="s">
        <v>360</v>
      </c>
      <c r="BC6" s="12" t="s">
        <v>360</v>
      </c>
    </row>
    <row r="7" spans="1:55" s="92" customFormat="1" ht="11.25">
      <c r="A7" s="176" t="s">
        <v>172</v>
      </c>
      <c r="B7" s="177" t="s">
        <v>0</v>
      </c>
      <c r="C7" s="173" t="s">
        <v>361</v>
      </c>
      <c r="D7" s="99">
        <f>SUM(D8:D300)</f>
        <v>787203</v>
      </c>
      <c r="E7" s="99">
        <f>SUM(E8:E300)</f>
        <v>40282</v>
      </c>
      <c r="F7" s="99">
        <f>SUM(F8:F300)</f>
        <v>19969</v>
      </c>
      <c r="G7" s="99">
        <f>SUM(G8:G300)</f>
        <v>20313</v>
      </c>
      <c r="H7" s="99">
        <f>SUM(H8:H300)</f>
        <v>37727</v>
      </c>
      <c r="I7" s="99">
        <f>SUM(I8:I300)</f>
        <v>31203</v>
      </c>
      <c r="J7" s="99">
        <f>SUM(J8:J300)</f>
        <v>6524</v>
      </c>
      <c r="K7" s="99">
        <f>SUM(K8:K300)</f>
        <v>709194</v>
      </c>
      <c r="L7" s="99">
        <f>SUM(L8:L300)</f>
        <v>220684</v>
      </c>
      <c r="M7" s="99">
        <f>SUM(M8:M300)</f>
        <v>488510</v>
      </c>
      <c r="N7" s="99">
        <f>SUM(N8:N300)</f>
        <v>741173</v>
      </c>
      <c r="O7" s="99">
        <f>SUM(O8:O300)</f>
        <v>269677</v>
      </c>
      <c r="P7" s="99">
        <f>SUM(P8:P300)</f>
        <v>260932</v>
      </c>
      <c r="Q7" s="99">
        <f>SUM(Q8:Q300)</f>
        <v>0</v>
      </c>
      <c r="R7" s="99">
        <f>SUM(R8:R300)</f>
        <v>0</v>
      </c>
      <c r="S7" s="99">
        <f>SUM(S8:S300)</f>
        <v>208</v>
      </c>
      <c r="T7" s="99">
        <f>SUM(T8:T300)</f>
        <v>5899</v>
      </c>
      <c r="U7" s="99">
        <f>SUM(U8:U300)</f>
        <v>2638</v>
      </c>
      <c r="V7" s="99">
        <f>SUM(V8:V300)</f>
        <v>471000</v>
      </c>
      <c r="W7" s="99">
        <f>SUM(W8:W300)</f>
        <v>456816</v>
      </c>
      <c r="X7" s="99">
        <f>SUM(X8:X300)</f>
        <v>0</v>
      </c>
      <c r="Y7" s="99">
        <f>SUM(Y8:Y300)</f>
        <v>0</v>
      </c>
      <c r="Z7" s="99">
        <f>SUM(Z8:Z300)</f>
        <v>756</v>
      </c>
      <c r="AA7" s="99">
        <f>SUM(AA8:AA300)</f>
        <v>11164</v>
      </c>
      <c r="AB7" s="99">
        <f>SUM(AB8:AB300)</f>
        <v>2264</v>
      </c>
      <c r="AC7" s="99">
        <f>SUM(AC8:AC300)</f>
        <v>496</v>
      </c>
      <c r="AD7" s="99">
        <f>SUM(AD8:AD300)</f>
        <v>496</v>
      </c>
      <c r="AE7" s="99">
        <f>SUM(AE8:AE300)</f>
        <v>0</v>
      </c>
      <c r="AF7" s="99">
        <f>SUM(AF8:AF300)</f>
        <v>12040</v>
      </c>
      <c r="AG7" s="99">
        <f>SUM(AG8:AG300)</f>
        <v>12040</v>
      </c>
      <c r="AH7" s="99">
        <f>SUM(AH8:AH300)</f>
        <v>0</v>
      </c>
      <c r="AI7" s="99">
        <f>SUM(AI8:AI300)</f>
        <v>0</v>
      </c>
      <c r="AJ7" s="99">
        <f>SUM(AJ8:AJ300)</f>
        <v>15415</v>
      </c>
      <c r="AK7" s="99">
        <f>SUM(AK8:AK300)</f>
        <v>4200</v>
      </c>
      <c r="AL7" s="99">
        <f>SUM(AL8:AL300)</f>
        <v>0</v>
      </c>
      <c r="AM7" s="99">
        <f>SUM(AM8:AM300)</f>
        <v>1380</v>
      </c>
      <c r="AN7" s="99">
        <f>SUM(AN8:AN300)</f>
        <v>488</v>
      </c>
      <c r="AO7" s="99">
        <f>SUM(AO8:AO300)</f>
        <v>0</v>
      </c>
      <c r="AP7" s="99">
        <f>SUM(AP8:AP300)</f>
        <v>0</v>
      </c>
      <c r="AQ7" s="99">
        <f>SUM(AQ8:AQ300)</f>
        <v>62</v>
      </c>
      <c r="AR7" s="99">
        <f>SUM(AR8:AR300)</f>
        <v>280</v>
      </c>
      <c r="AS7" s="99">
        <f>SUM(AS8:AS300)</f>
        <v>9005</v>
      </c>
      <c r="AT7" s="99">
        <f>SUM(AT8:AT300)</f>
        <v>835</v>
      </c>
      <c r="AU7" s="99">
        <f>SUM(AU8:AU300)</f>
        <v>825</v>
      </c>
      <c r="AV7" s="99">
        <f>SUM(AV8:AV300)</f>
        <v>0</v>
      </c>
      <c r="AW7" s="99">
        <f>SUM(AW8:AW300)</f>
        <v>10</v>
      </c>
      <c r="AX7" s="99">
        <f>SUM(AX8:AX300)</f>
        <v>0</v>
      </c>
      <c r="AY7" s="99">
        <f>SUM(AY8:AY300)</f>
        <v>0</v>
      </c>
      <c r="AZ7" s="99">
        <f>SUM(AZ8:AZ300)</f>
        <v>733</v>
      </c>
      <c r="BA7" s="99">
        <f>SUM(BA8:BA300)</f>
        <v>733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172</v>
      </c>
      <c r="B8" s="102" t="s">
        <v>1</v>
      </c>
      <c r="C8" s="94" t="s">
        <v>2</v>
      </c>
      <c r="D8" s="100">
        <f aca="true" t="shared" si="0" ref="D7:D53">E8+H8+K8</f>
        <v>92898</v>
      </c>
      <c r="E8" s="100">
        <f aca="true" t="shared" si="1" ref="E7:E53">SUM(F8:G8)</f>
        <v>0</v>
      </c>
      <c r="F8" s="93">
        <v>0</v>
      </c>
      <c r="G8" s="93">
        <v>0</v>
      </c>
      <c r="H8" s="100">
        <f aca="true" t="shared" si="2" ref="H7:H53">SUM(I8:J8)</f>
        <v>22586</v>
      </c>
      <c r="I8" s="93">
        <v>22586</v>
      </c>
      <c r="J8" s="93">
        <v>0</v>
      </c>
      <c r="K8" s="100">
        <f aca="true" t="shared" si="3" ref="K7:K53">SUM(L8:M8)</f>
        <v>70312</v>
      </c>
      <c r="L8" s="93">
        <v>2444</v>
      </c>
      <c r="M8" s="93">
        <v>67868</v>
      </c>
      <c r="N8" s="100">
        <f aca="true" t="shared" si="4" ref="N7:N53">O8+V8+AC8</f>
        <v>92898</v>
      </c>
      <c r="O8" s="100">
        <f aca="true" t="shared" si="5" ref="O7:O53">SUM(P8:U8)</f>
        <v>25030</v>
      </c>
      <c r="P8" s="93">
        <v>25030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53">SUM(W8:AB8)</f>
        <v>67868</v>
      </c>
      <c r="W8" s="93">
        <v>67868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53">SUM(AD8:AE8)</f>
        <v>0</v>
      </c>
      <c r="AD8" s="93">
        <v>0</v>
      </c>
      <c r="AE8" s="93">
        <v>0</v>
      </c>
      <c r="AF8" s="100">
        <f aca="true" t="shared" si="8" ref="AF7:AF53">SUM(AG8:AI8)</f>
        <v>4517</v>
      </c>
      <c r="AG8" s="93">
        <v>4517</v>
      </c>
      <c r="AH8" s="93">
        <v>0</v>
      </c>
      <c r="AI8" s="93">
        <v>0</v>
      </c>
      <c r="AJ8" s="100">
        <f aca="true" t="shared" si="9" ref="AJ7:AJ53">SUM(AK8:AS8)</f>
        <v>4517</v>
      </c>
      <c r="AK8" s="93">
        <v>0</v>
      </c>
      <c r="AL8" s="93">
        <v>0</v>
      </c>
      <c r="AM8" s="93">
        <v>73</v>
      </c>
      <c r="AN8" s="93">
        <v>0</v>
      </c>
      <c r="AO8" s="93">
        <v>0</v>
      </c>
      <c r="AP8" s="93">
        <v>0</v>
      </c>
      <c r="AQ8" s="93">
        <v>0</v>
      </c>
      <c r="AR8" s="93">
        <v>56</v>
      </c>
      <c r="AS8" s="93">
        <v>4388</v>
      </c>
      <c r="AT8" s="100">
        <f aca="true" t="shared" si="10" ref="AT7:AT53">SUM(AU8:AY8)</f>
        <v>7</v>
      </c>
      <c r="AU8" s="93">
        <v>0</v>
      </c>
      <c r="AV8" s="93">
        <v>0</v>
      </c>
      <c r="AW8" s="93">
        <v>7</v>
      </c>
      <c r="AX8" s="93">
        <v>0</v>
      </c>
      <c r="AY8" s="93">
        <v>0</v>
      </c>
      <c r="AZ8" s="100">
        <f aca="true" t="shared" si="11" ref="AZ7:AZ53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172</v>
      </c>
      <c r="B9" s="102" t="s">
        <v>3</v>
      </c>
      <c r="C9" s="94" t="s">
        <v>4</v>
      </c>
      <c r="D9" s="100">
        <f t="shared" si="0"/>
        <v>66478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66478</v>
      </c>
      <c r="L9" s="93">
        <v>22398</v>
      </c>
      <c r="M9" s="93">
        <v>44080</v>
      </c>
      <c r="N9" s="100">
        <f t="shared" si="4"/>
        <v>22398</v>
      </c>
      <c r="O9" s="100">
        <f t="shared" si="5"/>
        <v>22398</v>
      </c>
      <c r="P9" s="93">
        <v>22398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189</v>
      </c>
      <c r="AG9" s="93">
        <v>189</v>
      </c>
      <c r="AH9" s="93">
        <v>0</v>
      </c>
      <c r="AI9" s="93">
        <v>0</v>
      </c>
      <c r="AJ9" s="100">
        <f t="shared" si="9"/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189</v>
      </c>
      <c r="AU9" s="93">
        <v>189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172</v>
      </c>
      <c r="B10" s="102" t="s">
        <v>5</v>
      </c>
      <c r="C10" s="94" t="s">
        <v>6</v>
      </c>
      <c r="D10" s="100">
        <f t="shared" si="0"/>
        <v>10658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10658</v>
      </c>
      <c r="L10" s="93">
        <v>2307</v>
      </c>
      <c r="M10" s="93">
        <v>8351</v>
      </c>
      <c r="N10" s="100">
        <f t="shared" si="4"/>
        <v>10658</v>
      </c>
      <c r="O10" s="100">
        <f t="shared" si="5"/>
        <v>2307</v>
      </c>
      <c r="P10" s="93">
        <v>2307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8351</v>
      </c>
      <c r="W10" s="93">
        <v>8351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268</v>
      </c>
      <c r="AG10" s="93">
        <v>268</v>
      </c>
      <c r="AH10" s="93">
        <v>0</v>
      </c>
      <c r="AI10" s="93">
        <v>0</v>
      </c>
      <c r="AJ10" s="100">
        <f t="shared" si="9"/>
        <v>243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243</v>
      </c>
      <c r="AT10" s="100">
        <f t="shared" si="10"/>
        <v>25</v>
      </c>
      <c r="AU10" s="93">
        <v>25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172</v>
      </c>
      <c r="B11" s="102" t="s">
        <v>7</v>
      </c>
      <c r="C11" s="94" t="s">
        <v>8</v>
      </c>
      <c r="D11" s="100">
        <f t="shared" si="0"/>
        <v>22710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22710</v>
      </c>
      <c r="L11" s="93">
        <v>6577</v>
      </c>
      <c r="M11" s="93">
        <v>16133</v>
      </c>
      <c r="N11" s="100">
        <f t="shared" si="4"/>
        <v>22710</v>
      </c>
      <c r="O11" s="100">
        <f t="shared" si="5"/>
        <v>6577</v>
      </c>
      <c r="P11" s="93">
        <v>6577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16133</v>
      </c>
      <c r="W11" s="93">
        <v>16133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76</v>
      </c>
      <c r="AG11" s="93">
        <v>76</v>
      </c>
      <c r="AH11" s="93">
        <v>0</v>
      </c>
      <c r="AI11" s="93">
        <v>0</v>
      </c>
      <c r="AJ11" s="100">
        <f t="shared" si="9"/>
        <v>963</v>
      </c>
      <c r="AK11" s="93">
        <v>931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32</v>
      </c>
      <c r="AT11" s="100">
        <f t="shared" si="10"/>
        <v>44</v>
      </c>
      <c r="AU11" s="93">
        <v>44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172</v>
      </c>
      <c r="B12" s="102" t="s">
        <v>9</v>
      </c>
      <c r="C12" s="94" t="s">
        <v>10</v>
      </c>
      <c r="D12" s="100">
        <f t="shared" si="0"/>
        <v>18856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18856</v>
      </c>
      <c r="L12" s="93">
        <v>5916</v>
      </c>
      <c r="M12" s="93">
        <v>12940</v>
      </c>
      <c r="N12" s="100">
        <f t="shared" si="4"/>
        <v>18856</v>
      </c>
      <c r="O12" s="100">
        <f t="shared" si="5"/>
        <v>5916</v>
      </c>
      <c r="P12" s="93">
        <v>5916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12940</v>
      </c>
      <c r="W12" s="93">
        <v>12940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63</v>
      </c>
      <c r="AG12" s="93">
        <v>63</v>
      </c>
      <c r="AH12" s="93">
        <v>0</v>
      </c>
      <c r="AI12" s="93">
        <v>0</v>
      </c>
      <c r="AJ12" s="100">
        <f t="shared" si="9"/>
        <v>800</v>
      </c>
      <c r="AK12" s="93">
        <v>773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27</v>
      </c>
      <c r="AT12" s="100">
        <f t="shared" si="10"/>
        <v>36</v>
      </c>
      <c r="AU12" s="93">
        <v>36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10</v>
      </c>
      <c r="BA12" s="93">
        <v>10</v>
      </c>
      <c r="BB12" s="93">
        <v>0</v>
      </c>
      <c r="BC12" s="93">
        <v>0</v>
      </c>
    </row>
    <row r="13" spans="1:55" s="92" customFormat="1" ht="11.25">
      <c r="A13" s="101" t="s">
        <v>172</v>
      </c>
      <c r="B13" s="102" t="s">
        <v>11</v>
      </c>
      <c r="C13" s="94" t="s">
        <v>12</v>
      </c>
      <c r="D13" s="100">
        <f t="shared" si="0"/>
        <v>20102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20102</v>
      </c>
      <c r="L13" s="93">
        <v>9488</v>
      </c>
      <c r="M13" s="93">
        <v>10614</v>
      </c>
      <c r="N13" s="100">
        <f t="shared" si="4"/>
        <v>20102</v>
      </c>
      <c r="O13" s="100">
        <f t="shared" si="5"/>
        <v>9488</v>
      </c>
      <c r="P13" s="93">
        <v>9488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10614</v>
      </c>
      <c r="W13" s="93">
        <v>10614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40</v>
      </c>
      <c r="AG13" s="93">
        <v>40</v>
      </c>
      <c r="AH13" s="93">
        <v>0</v>
      </c>
      <c r="AI13" s="93">
        <v>0</v>
      </c>
      <c r="AJ13" s="100">
        <f t="shared" si="9"/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40</v>
      </c>
      <c r="AU13" s="93">
        <v>40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172</v>
      </c>
      <c r="B14" s="102" t="s">
        <v>13</v>
      </c>
      <c r="C14" s="94" t="s">
        <v>14</v>
      </c>
      <c r="D14" s="100">
        <f t="shared" si="0"/>
        <v>34455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34455</v>
      </c>
      <c r="L14" s="93">
        <v>7625</v>
      </c>
      <c r="M14" s="93">
        <v>26830</v>
      </c>
      <c r="N14" s="100">
        <f t="shared" si="4"/>
        <v>34455</v>
      </c>
      <c r="O14" s="100">
        <f t="shared" si="5"/>
        <v>7625</v>
      </c>
      <c r="P14" s="93">
        <v>7625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26830</v>
      </c>
      <c r="W14" s="93">
        <v>26830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9</v>
      </c>
      <c r="AG14" s="93">
        <v>9</v>
      </c>
      <c r="AH14" s="93">
        <v>0</v>
      </c>
      <c r="AI14" s="93">
        <v>0</v>
      </c>
      <c r="AJ14" s="100">
        <f t="shared" si="9"/>
        <v>9</v>
      </c>
      <c r="AK14" s="93">
        <v>0</v>
      </c>
      <c r="AL14" s="93">
        <v>0</v>
      </c>
      <c r="AM14" s="93">
        <v>9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2</v>
      </c>
      <c r="AU14" s="93">
        <v>0</v>
      </c>
      <c r="AV14" s="93">
        <v>0</v>
      </c>
      <c r="AW14" s="93">
        <v>2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172</v>
      </c>
      <c r="B15" s="102" t="s">
        <v>15</v>
      </c>
      <c r="C15" s="94" t="s">
        <v>16</v>
      </c>
      <c r="D15" s="100">
        <f t="shared" si="0"/>
        <v>11478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11478</v>
      </c>
      <c r="L15" s="93">
        <v>6469</v>
      </c>
      <c r="M15" s="93">
        <v>5009</v>
      </c>
      <c r="N15" s="100">
        <f t="shared" si="4"/>
        <v>11478</v>
      </c>
      <c r="O15" s="100">
        <f t="shared" si="5"/>
        <v>6469</v>
      </c>
      <c r="P15" s="93">
        <v>6469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5009</v>
      </c>
      <c r="W15" s="93">
        <v>5009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0</v>
      </c>
      <c r="AG15" s="93">
        <v>0</v>
      </c>
      <c r="AH15" s="93">
        <v>0</v>
      </c>
      <c r="AI15" s="93">
        <v>0</v>
      </c>
      <c r="AJ15" s="100">
        <f t="shared" si="9"/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172</v>
      </c>
      <c r="B16" s="102" t="s">
        <v>17</v>
      </c>
      <c r="C16" s="94" t="s">
        <v>18</v>
      </c>
      <c r="D16" s="100">
        <f t="shared" si="0"/>
        <v>14788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14788</v>
      </c>
      <c r="L16" s="93">
        <v>3211</v>
      </c>
      <c r="M16" s="93">
        <v>11577</v>
      </c>
      <c r="N16" s="100">
        <f t="shared" si="4"/>
        <v>14874</v>
      </c>
      <c r="O16" s="100">
        <f t="shared" si="5"/>
        <v>3254</v>
      </c>
      <c r="P16" s="93">
        <v>3211</v>
      </c>
      <c r="Q16" s="93">
        <v>0</v>
      </c>
      <c r="R16" s="93">
        <v>0</v>
      </c>
      <c r="S16" s="93">
        <v>0</v>
      </c>
      <c r="T16" s="93">
        <v>43</v>
      </c>
      <c r="U16" s="93">
        <v>0</v>
      </c>
      <c r="V16" s="100">
        <f t="shared" si="6"/>
        <v>11577</v>
      </c>
      <c r="W16" s="93">
        <v>11577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43</v>
      </c>
      <c r="AD16" s="93">
        <v>43</v>
      </c>
      <c r="AE16" s="93">
        <v>0</v>
      </c>
      <c r="AF16" s="100">
        <f t="shared" si="8"/>
        <v>458</v>
      </c>
      <c r="AG16" s="93">
        <v>458</v>
      </c>
      <c r="AH16" s="93">
        <v>0</v>
      </c>
      <c r="AI16" s="93">
        <v>0</v>
      </c>
      <c r="AJ16" s="100">
        <f t="shared" si="9"/>
        <v>444</v>
      </c>
      <c r="AK16" s="93">
        <v>0</v>
      </c>
      <c r="AL16" s="93">
        <v>0</v>
      </c>
      <c r="AM16" s="93">
        <v>0</v>
      </c>
      <c r="AN16" s="93">
        <v>444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14</v>
      </c>
      <c r="AU16" s="93">
        <v>14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444</v>
      </c>
      <c r="BA16" s="93">
        <v>444</v>
      </c>
      <c r="BB16" s="93">
        <v>0</v>
      </c>
      <c r="BC16" s="93">
        <v>0</v>
      </c>
    </row>
    <row r="17" spans="1:55" s="92" customFormat="1" ht="11.25">
      <c r="A17" s="101" t="s">
        <v>172</v>
      </c>
      <c r="B17" s="102" t="s">
        <v>19</v>
      </c>
      <c r="C17" s="94" t="s">
        <v>20</v>
      </c>
      <c r="D17" s="100">
        <f t="shared" si="0"/>
        <v>73772</v>
      </c>
      <c r="E17" s="100">
        <f t="shared" si="1"/>
        <v>0</v>
      </c>
      <c r="F17" s="93">
        <v>0</v>
      </c>
      <c r="G17" s="93">
        <v>0</v>
      </c>
      <c r="H17" s="100">
        <f t="shared" si="2"/>
        <v>2463</v>
      </c>
      <c r="I17" s="93">
        <v>2463</v>
      </c>
      <c r="J17" s="93">
        <v>0</v>
      </c>
      <c r="K17" s="100">
        <f t="shared" si="3"/>
        <v>71309</v>
      </c>
      <c r="L17" s="93">
        <v>24846</v>
      </c>
      <c r="M17" s="93">
        <v>46463</v>
      </c>
      <c r="N17" s="100">
        <f t="shared" si="4"/>
        <v>73862</v>
      </c>
      <c r="O17" s="100">
        <f t="shared" si="5"/>
        <v>27309</v>
      </c>
      <c r="P17" s="93">
        <v>27101</v>
      </c>
      <c r="Q17" s="93">
        <v>0</v>
      </c>
      <c r="R17" s="93">
        <v>0</v>
      </c>
      <c r="S17" s="93">
        <v>208</v>
      </c>
      <c r="T17" s="93">
        <v>0</v>
      </c>
      <c r="U17" s="93">
        <v>0</v>
      </c>
      <c r="V17" s="100">
        <f t="shared" si="6"/>
        <v>46463</v>
      </c>
      <c r="W17" s="93">
        <v>45707</v>
      </c>
      <c r="X17" s="93">
        <v>0</v>
      </c>
      <c r="Y17" s="93">
        <v>0</v>
      </c>
      <c r="Z17" s="93">
        <v>756</v>
      </c>
      <c r="AA17" s="93">
        <v>0</v>
      </c>
      <c r="AB17" s="93">
        <v>0</v>
      </c>
      <c r="AC17" s="100">
        <f t="shared" si="7"/>
        <v>90</v>
      </c>
      <c r="AD17" s="93">
        <v>90</v>
      </c>
      <c r="AE17" s="93">
        <v>0</v>
      </c>
      <c r="AF17" s="100">
        <f t="shared" si="8"/>
        <v>2322</v>
      </c>
      <c r="AG17" s="93">
        <v>2322</v>
      </c>
      <c r="AH17" s="93">
        <v>0</v>
      </c>
      <c r="AI17" s="93">
        <v>0</v>
      </c>
      <c r="AJ17" s="100">
        <f t="shared" si="9"/>
        <v>2700</v>
      </c>
      <c r="AK17" s="93">
        <v>420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2280</v>
      </c>
      <c r="AT17" s="100">
        <f t="shared" si="10"/>
        <v>42</v>
      </c>
      <c r="AU17" s="93">
        <v>42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172</v>
      </c>
      <c r="B18" s="102" t="s">
        <v>21</v>
      </c>
      <c r="C18" s="94" t="s">
        <v>22</v>
      </c>
      <c r="D18" s="100">
        <f t="shared" si="0"/>
        <v>24035</v>
      </c>
      <c r="E18" s="100">
        <f t="shared" si="1"/>
        <v>6032</v>
      </c>
      <c r="F18" s="93">
        <v>2541</v>
      </c>
      <c r="G18" s="93">
        <v>3491</v>
      </c>
      <c r="H18" s="100">
        <f t="shared" si="2"/>
        <v>0</v>
      </c>
      <c r="I18" s="93">
        <v>0</v>
      </c>
      <c r="J18" s="93">
        <v>0</v>
      </c>
      <c r="K18" s="100">
        <f t="shared" si="3"/>
        <v>18003</v>
      </c>
      <c r="L18" s="93">
        <v>6855</v>
      </c>
      <c r="M18" s="93">
        <v>11148</v>
      </c>
      <c r="N18" s="100">
        <f t="shared" si="4"/>
        <v>24152</v>
      </c>
      <c r="O18" s="100">
        <f t="shared" si="5"/>
        <v>9396</v>
      </c>
      <c r="P18" s="93">
        <v>9396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14639</v>
      </c>
      <c r="W18" s="93">
        <v>14639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117</v>
      </c>
      <c r="AD18" s="93">
        <v>117</v>
      </c>
      <c r="AE18" s="93">
        <v>0</v>
      </c>
      <c r="AF18" s="100">
        <f t="shared" si="8"/>
        <v>265</v>
      </c>
      <c r="AG18" s="93">
        <v>265</v>
      </c>
      <c r="AH18" s="93">
        <v>0</v>
      </c>
      <c r="AI18" s="93">
        <v>0</v>
      </c>
      <c r="AJ18" s="100">
        <f t="shared" si="9"/>
        <v>265</v>
      </c>
      <c r="AK18" s="93">
        <v>0</v>
      </c>
      <c r="AL18" s="93">
        <v>0</v>
      </c>
      <c r="AM18" s="93">
        <v>0</v>
      </c>
      <c r="AN18" s="93">
        <v>1</v>
      </c>
      <c r="AO18" s="93">
        <v>0</v>
      </c>
      <c r="AP18" s="93">
        <v>0</v>
      </c>
      <c r="AQ18" s="93">
        <v>31</v>
      </c>
      <c r="AR18" s="93">
        <v>4</v>
      </c>
      <c r="AS18" s="93">
        <v>229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31</v>
      </c>
      <c r="BA18" s="93">
        <v>31</v>
      </c>
      <c r="BB18" s="93">
        <v>0</v>
      </c>
      <c r="BC18" s="93">
        <v>0</v>
      </c>
    </row>
    <row r="19" spans="1:55" s="92" customFormat="1" ht="11.25">
      <c r="A19" s="101" t="s">
        <v>172</v>
      </c>
      <c r="B19" s="102" t="s">
        <v>23</v>
      </c>
      <c r="C19" s="94" t="s">
        <v>24</v>
      </c>
      <c r="D19" s="100">
        <f t="shared" si="0"/>
        <v>28105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28105</v>
      </c>
      <c r="L19" s="93">
        <v>8804</v>
      </c>
      <c r="M19" s="93">
        <v>19301</v>
      </c>
      <c r="N19" s="100">
        <f t="shared" si="4"/>
        <v>28105</v>
      </c>
      <c r="O19" s="100">
        <f t="shared" si="5"/>
        <v>8804</v>
      </c>
      <c r="P19" s="93">
        <v>8804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19301</v>
      </c>
      <c r="W19" s="93">
        <v>19301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76</v>
      </c>
      <c r="AG19" s="93">
        <v>76</v>
      </c>
      <c r="AH19" s="93">
        <v>0</v>
      </c>
      <c r="AI19" s="93">
        <v>0</v>
      </c>
      <c r="AJ19" s="100">
        <f t="shared" si="9"/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76</v>
      </c>
      <c r="AU19" s="93">
        <v>76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172</v>
      </c>
      <c r="B20" s="102" t="s">
        <v>25</v>
      </c>
      <c r="C20" s="94" t="s">
        <v>26</v>
      </c>
      <c r="D20" s="100">
        <f t="shared" si="0"/>
        <v>71721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71721</v>
      </c>
      <c r="L20" s="93">
        <v>28209</v>
      </c>
      <c r="M20" s="93">
        <v>43512</v>
      </c>
      <c r="N20" s="100">
        <f t="shared" si="4"/>
        <v>71721</v>
      </c>
      <c r="O20" s="100">
        <f t="shared" si="5"/>
        <v>28209</v>
      </c>
      <c r="P20" s="93">
        <v>28209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43512</v>
      </c>
      <c r="W20" s="93">
        <v>43512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1155</v>
      </c>
      <c r="AG20" s="93">
        <v>1155</v>
      </c>
      <c r="AH20" s="93">
        <v>0</v>
      </c>
      <c r="AI20" s="93">
        <v>0</v>
      </c>
      <c r="AJ20" s="100">
        <f t="shared" si="9"/>
        <v>2235</v>
      </c>
      <c r="AK20" s="93">
        <v>1125</v>
      </c>
      <c r="AL20" s="93">
        <v>0</v>
      </c>
      <c r="AM20" s="93">
        <v>1110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45</v>
      </c>
      <c r="AU20" s="93">
        <v>45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16</v>
      </c>
      <c r="BA20" s="93">
        <v>16</v>
      </c>
      <c r="BB20" s="93">
        <v>0</v>
      </c>
      <c r="BC20" s="93">
        <v>0</v>
      </c>
    </row>
    <row r="21" spans="1:55" s="92" customFormat="1" ht="11.25">
      <c r="A21" s="101" t="s">
        <v>172</v>
      </c>
      <c r="B21" s="102" t="s">
        <v>27</v>
      </c>
      <c r="C21" s="94" t="s">
        <v>28</v>
      </c>
      <c r="D21" s="100">
        <f t="shared" si="0"/>
        <v>10208</v>
      </c>
      <c r="E21" s="100">
        <f t="shared" si="1"/>
        <v>10208</v>
      </c>
      <c r="F21" s="93">
        <v>4875</v>
      </c>
      <c r="G21" s="93">
        <v>5333</v>
      </c>
      <c r="H21" s="100">
        <f t="shared" si="2"/>
        <v>0</v>
      </c>
      <c r="I21" s="93">
        <v>0</v>
      </c>
      <c r="J21" s="93">
        <v>0</v>
      </c>
      <c r="K21" s="100">
        <f t="shared" si="3"/>
        <v>0</v>
      </c>
      <c r="L21" s="93">
        <v>0</v>
      </c>
      <c r="M21" s="93">
        <v>0</v>
      </c>
      <c r="N21" s="100">
        <f t="shared" si="4"/>
        <v>10403</v>
      </c>
      <c r="O21" s="100">
        <f t="shared" si="5"/>
        <v>4875</v>
      </c>
      <c r="P21" s="93">
        <v>4875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5333</v>
      </c>
      <c r="W21" s="93">
        <v>5333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195</v>
      </c>
      <c r="AD21" s="93">
        <v>195</v>
      </c>
      <c r="AE21" s="93">
        <v>0</v>
      </c>
      <c r="AF21" s="100">
        <f t="shared" si="8"/>
        <v>31</v>
      </c>
      <c r="AG21" s="93">
        <v>31</v>
      </c>
      <c r="AH21" s="93">
        <v>0</v>
      </c>
      <c r="AI21" s="93">
        <v>0</v>
      </c>
      <c r="AJ21" s="100">
        <f t="shared" si="9"/>
        <v>31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31</v>
      </c>
      <c r="AR21" s="93">
        <v>0</v>
      </c>
      <c r="AS21" s="93">
        <v>0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31</v>
      </c>
      <c r="BA21" s="93">
        <v>31</v>
      </c>
      <c r="BB21" s="93">
        <v>0</v>
      </c>
      <c r="BC21" s="93">
        <v>0</v>
      </c>
    </row>
    <row r="22" spans="1:55" s="92" customFormat="1" ht="11.25">
      <c r="A22" s="101" t="s">
        <v>172</v>
      </c>
      <c r="B22" s="102" t="s">
        <v>29</v>
      </c>
      <c r="C22" s="94" t="s">
        <v>30</v>
      </c>
      <c r="D22" s="100">
        <f t="shared" si="0"/>
        <v>28118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28118</v>
      </c>
      <c r="L22" s="93">
        <v>10826</v>
      </c>
      <c r="M22" s="93">
        <v>17292</v>
      </c>
      <c r="N22" s="100">
        <f t="shared" si="4"/>
        <v>28133</v>
      </c>
      <c r="O22" s="100">
        <f t="shared" si="5"/>
        <v>10826</v>
      </c>
      <c r="P22" s="93">
        <v>10826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17292</v>
      </c>
      <c r="W22" s="93">
        <v>17292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15</v>
      </c>
      <c r="AD22" s="93">
        <v>15</v>
      </c>
      <c r="AE22" s="93">
        <v>0</v>
      </c>
      <c r="AF22" s="100">
        <f t="shared" si="8"/>
        <v>1037</v>
      </c>
      <c r="AG22" s="93">
        <v>1037</v>
      </c>
      <c r="AH22" s="93">
        <v>0</v>
      </c>
      <c r="AI22" s="93">
        <v>0</v>
      </c>
      <c r="AJ22" s="100">
        <f t="shared" si="9"/>
        <v>1037</v>
      </c>
      <c r="AK22" s="93">
        <v>0</v>
      </c>
      <c r="AL22" s="93">
        <v>0</v>
      </c>
      <c r="AM22" s="93">
        <v>12</v>
      </c>
      <c r="AN22" s="93">
        <v>0</v>
      </c>
      <c r="AO22" s="93">
        <v>0</v>
      </c>
      <c r="AP22" s="93">
        <v>0</v>
      </c>
      <c r="AQ22" s="93">
        <v>0</v>
      </c>
      <c r="AR22" s="93">
        <v>15</v>
      </c>
      <c r="AS22" s="93">
        <v>1010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172</v>
      </c>
      <c r="B23" s="102" t="s">
        <v>31</v>
      </c>
      <c r="C23" s="94" t="s">
        <v>32</v>
      </c>
      <c r="D23" s="100">
        <f t="shared" si="0"/>
        <v>22809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22809</v>
      </c>
      <c r="L23" s="93">
        <v>6459</v>
      </c>
      <c r="M23" s="93">
        <v>16350</v>
      </c>
      <c r="N23" s="100">
        <f t="shared" si="4"/>
        <v>22809</v>
      </c>
      <c r="O23" s="100">
        <f t="shared" si="5"/>
        <v>6459</v>
      </c>
      <c r="P23" s="93">
        <v>6459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16350</v>
      </c>
      <c r="W23" s="93">
        <v>16350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139</v>
      </c>
      <c r="AG23" s="93">
        <v>139</v>
      </c>
      <c r="AH23" s="93">
        <v>0</v>
      </c>
      <c r="AI23" s="93">
        <v>0</v>
      </c>
      <c r="AJ23" s="100">
        <f t="shared" si="9"/>
        <v>132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132</v>
      </c>
      <c r="AS23" s="93">
        <v>0</v>
      </c>
      <c r="AT23" s="100">
        <f t="shared" si="10"/>
        <v>7</v>
      </c>
      <c r="AU23" s="93">
        <v>7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172</v>
      </c>
      <c r="B24" s="102" t="s">
        <v>33</v>
      </c>
      <c r="C24" s="94" t="s">
        <v>34</v>
      </c>
      <c r="D24" s="100">
        <f t="shared" si="0"/>
        <v>4015</v>
      </c>
      <c r="E24" s="100">
        <f t="shared" si="1"/>
        <v>165</v>
      </c>
      <c r="F24" s="93">
        <v>165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3850</v>
      </c>
      <c r="L24" s="93">
        <v>1377</v>
      </c>
      <c r="M24" s="93">
        <v>2473</v>
      </c>
      <c r="N24" s="100">
        <f t="shared" si="4"/>
        <v>4015</v>
      </c>
      <c r="O24" s="100">
        <f t="shared" si="5"/>
        <v>1542</v>
      </c>
      <c r="P24" s="93">
        <v>1542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2473</v>
      </c>
      <c r="W24" s="93">
        <v>2473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148</v>
      </c>
      <c r="AG24" s="93">
        <v>148</v>
      </c>
      <c r="AH24" s="93">
        <v>0</v>
      </c>
      <c r="AI24" s="93">
        <v>0</v>
      </c>
      <c r="AJ24" s="100">
        <f t="shared" si="9"/>
        <v>148</v>
      </c>
      <c r="AK24" s="93">
        <v>0</v>
      </c>
      <c r="AL24" s="93">
        <v>0</v>
      </c>
      <c r="AM24" s="93">
        <v>148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172</v>
      </c>
      <c r="B25" s="102" t="s">
        <v>35</v>
      </c>
      <c r="C25" s="94" t="s">
        <v>36</v>
      </c>
      <c r="D25" s="100">
        <f t="shared" si="0"/>
        <v>26046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26046</v>
      </c>
      <c r="L25" s="93">
        <v>8293</v>
      </c>
      <c r="M25" s="93">
        <v>17753</v>
      </c>
      <c r="N25" s="100">
        <f t="shared" si="4"/>
        <v>26052</v>
      </c>
      <c r="O25" s="100">
        <f t="shared" si="5"/>
        <v>8293</v>
      </c>
      <c r="P25" s="93">
        <v>8293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17753</v>
      </c>
      <c r="W25" s="93">
        <v>17753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6</v>
      </c>
      <c r="AD25" s="93">
        <v>6</v>
      </c>
      <c r="AE25" s="93">
        <v>0</v>
      </c>
      <c r="AF25" s="100">
        <f t="shared" si="8"/>
        <v>709</v>
      </c>
      <c r="AG25" s="93">
        <v>709</v>
      </c>
      <c r="AH25" s="93">
        <v>0</v>
      </c>
      <c r="AI25" s="93">
        <v>0</v>
      </c>
      <c r="AJ25" s="100">
        <f t="shared" si="9"/>
        <v>709</v>
      </c>
      <c r="AK25" s="93">
        <v>0</v>
      </c>
      <c r="AL25" s="93">
        <v>0</v>
      </c>
      <c r="AM25" s="93">
        <v>21</v>
      </c>
      <c r="AN25" s="93">
        <v>0</v>
      </c>
      <c r="AO25" s="93">
        <v>0</v>
      </c>
      <c r="AP25" s="93">
        <v>0</v>
      </c>
      <c r="AQ25" s="93">
        <v>0</v>
      </c>
      <c r="AR25" s="93">
        <v>6</v>
      </c>
      <c r="AS25" s="93">
        <v>682</v>
      </c>
      <c r="AT25" s="100">
        <f t="shared" si="10"/>
        <v>1</v>
      </c>
      <c r="AU25" s="93">
        <v>0</v>
      </c>
      <c r="AV25" s="93">
        <v>0</v>
      </c>
      <c r="AW25" s="93">
        <v>1</v>
      </c>
      <c r="AX25" s="93">
        <v>0</v>
      </c>
      <c r="AY25" s="93">
        <v>0</v>
      </c>
      <c r="AZ25" s="100">
        <f t="shared" si="11"/>
        <v>201</v>
      </c>
      <c r="BA25" s="93">
        <v>201</v>
      </c>
      <c r="BB25" s="93">
        <v>0</v>
      </c>
      <c r="BC25" s="93">
        <v>0</v>
      </c>
    </row>
    <row r="26" spans="1:55" s="92" customFormat="1" ht="11.25">
      <c r="A26" s="101" t="s">
        <v>172</v>
      </c>
      <c r="B26" s="102" t="s">
        <v>37</v>
      </c>
      <c r="C26" s="94" t="s">
        <v>38</v>
      </c>
      <c r="D26" s="100">
        <f t="shared" si="0"/>
        <v>25</v>
      </c>
      <c r="E26" s="100">
        <f t="shared" si="1"/>
        <v>0</v>
      </c>
      <c r="F26" s="93">
        <v>0</v>
      </c>
      <c r="G26" s="93">
        <v>0</v>
      </c>
      <c r="H26" s="100">
        <f t="shared" si="2"/>
        <v>25</v>
      </c>
      <c r="I26" s="93">
        <v>0</v>
      </c>
      <c r="J26" s="93">
        <v>25</v>
      </c>
      <c r="K26" s="100">
        <f t="shared" si="3"/>
        <v>0</v>
      </c>
      <c r="L26" s="93">
        <v>0</v>
      </c>
      <c r="M26" s="93">
        <v>0</v>
      </c>
      <c r="N26" s="100">
        <f t="shared" si="4"/>
        <v>25</v>
      </c>
      <c r="O26" s="100">
        <f t="shared" si="5"/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25</v>
      </c>
      <c r="W26" s="93">
        <v>25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0</v>
      </c>
      <c r="AG26" s="93">
        <v>0</v>
      </c>
      <c r="AH26" s="93">
        <v>0</v>
      </c>
      <c r="AI26" s="93">
        <v>0</v>
      </c>
      <c r="AJ26" s="100">
        <f t="shared" si="9"/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172</v>
      </c>
      <c r="B27" s="102" t="s">
        <v>39</v>
      </c>
      <c r="C27" s="94" t="s">
        <v>40</v>
      </c>
      <c r="D27" s="100">
        <f t="shared" si="0"/>
        <v>29</v>
      </c>
      <c r="E27" s="100">
        <f t="shared" si="1"/>
        <v>28</v>
      </c>
      <c r="F27" s="93">
        <v>28</v>
      </c>
      <c r="G27" s="93">
        <v>0</v>
      </c>
      <c r="H27" s="100">
        <f t="shared" si="2"/>
        <v>1</v>
      </c>
      <c r="I27" s="93">
        <v>0</v>
      </c>
      <c r="J27" s="93">
        <v>1</v>
      </c>
      <c r="K27" s="100">
        <f t="shared" si="3"/>
        <v>0</v>
      </c>
      <c r="L27" s="93">
        <v>0</v>
      </c>
      <c r="M27" s="93">
        <v>0</v>
      </c>
      <c r="N27" s="100">
        <f t="shared" si="4"/>
        <v>29</v>
      </c>
      <c r="O27" s="100">
        <f t="shared" si="5"/>
        <v>28</v>
      </c>
      <c r="P27" s="93">
        <v>0</v>
      </c>
      <c r="Q27" s="93">
        <v>0</v>
      </c>
      <c r="R27" s="93">
        <v>0</v>
      </c>
      <c r="S27" s="93">
        <v>0</v>
      </c>
      <c r="T27" s="93">
        <v>28</v>
      </c>
      <c r="U27" s="93">
        <v>0</v>
      </c>
      <c r="V27" s="100">
        <f t="shared" si="6"/>
        <v>1</v>
      </c>
      <c r="W27" s="93">
        <v>0</v>
      </c>
      <c r="X27" s="93">
        <v>0</v>
      </c>
      <c r="Y27" s="93">
        <v>0</v>
      </c>
      <c r="Z27" s="93">
        <v>0</v>
      </c>
      <c r="AA27" s="93">
        <v>1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0</v>
      </c>
      <c r="AG27" s="93">
        <v>0</v>
      </c>
      <c r="AH27" s="93">
        <v>0</v>
      </c>
      <c r="AI27" s="93">
        <v>0</v>
      </c>
      <c r="AJ27" s="100">
        <f t="shared" si="9"/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172</v>
      </c>
      <c r="B28" s="102" t="s">
        <v>41</v>
      </c>
      <c r="C28" s="94" t="s">
        <v>42</v>
      </c>
      <c r="D28" s="100">
        <f t="shared" si="0"/>
        <v>21676</v>
      </c>
      <c r="E28" s="100">
        <f t="shared" si="1"/>
        <v>7552</v>
      </c>
      <c r="F28" s="93">
        <v>7552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14124</v>
      </c>
      <c r="L28" s="93">
        <v>0</v>
      </c>
      <c r="M28" s="93">
        <v>14124</v>
      </c>
      <c r="N28" s="100">
        <f t="shared" si="4"/>
        <v>21676</v>
      </c>
      <c r="O28" s="100">
        <f t="shared" si="5"/>
        <v>7552</v>
      </c>
      <c r="P28" s="93">
        <v>7552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14124</v>
      </c>
      <c r="W28" s="93">
        <v>14124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61</v>
      </c>
      <c r="AG28" s="93">
        <v>61</v>
      </c>
      <c r="AH28" s="93">
        <v>0</v>
      </c>
      <c r="AI28" s="93">
        <v>0</v>
      </c>
      <c r="AJ28" s="100">
        <f t="shared" si="9"/>
        <v>610</v>
      </c>
      <c r="AK28" s="93">
        <v>610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61</v>
      </c>
      <c r="AU28" s="93">
        <v>61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172</v>
      </c>
      <c r="B29" s="102" t="s">
        <v>43</v>
      </c>
      <c r="C29" s="94" t="s">
        <v>44</v>
      </c>
      <c r="D29" s="100">
        <f t="shared" si="0"/>
        <v>7800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7800</v>
      </c>
      <c r="L29" s="93">
        <v>2663</v>
      </c>
      <c r="M29" s="93">
        <v>5137</v>
      </c>
      <c r="N29" s="100">
        <f t="shared" si="4"/>
        <v>7800</v>
      </c>
      <c r="O29" s="100">
        <f t="shared" si="5"/>
        <v>2663</v>
      </c>
      <c r="P29" s="93">
        <v>2663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5137</v>
      </c>
      <c r="W29" s="93">
        <v>5137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26</v>
      </c>
      <c r="AG29" s="93">
        <v>26</v>
      </c>
      <c r="AH29" s="93">
        <v>0</v>
      </c>
      <c r="AI29" s="93">
        <v>0</v>
      </c>
      <c r="AJ29" s="100">
        <f t="shared" si="9"/>
        <v>331</v>
      </c>
      <c r="AK29" s="93">
        <v>320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11</v>
      </c>
      <c r="AT29" s="100">
        <f t="shared" si="10"/>
        <v>15</v>
      </c>
      <c r="AU29" s="93">
        <v>15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172</v>
      </c>
      <c r="B30" s="102" t="s">
        <v>45</v>
      </c>
      <c r="C30" s="94" t="s">
        <v>46</v>
      </c>
      <c r="D30" s="100">
        <f t="shared" si="0"/>
        <v>5855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5855</v>
      </c>
      <c r="L30" s="93">
        <v>2133</v>
      </c>
      <c r="M30" s="93">
        <v>3722</v>
      </c>
      <c r="N30" s="100">
        <f t="shared" si="4"/>
        <v>5855</v>
      </c>
      <c r="O30" s="100">
        <f t="shared" si="5"/>
        <v>2133</v>
      </c>
      <c r="P30" s="93">
        <v>2133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3722</v>
      </c>
      <c r="W30" s="93">
        <v>3722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12</v>
      </c>
      <c r="AG30" s="93">
        <v>12</v>
      </c>
      <c r="AH30" s="93">
        <v>0</v>
      </c>
      <c r="AI30" s="93">
        <v>0</v>
      </c>
      <c r="AJ30" s="100">
        <f t="shared" si="9"/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12</v>
      </c>
      <c r="AU30" s="93">
        <v>12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172</v>
      </c>
      <c r="B31" s="102" t="s">
        <v>47</v>
      </c>
      <c r="C31" s="94" t="s">
        <v>48</v>
      </c>
      <c r="D31" s="100">
        <f t="shared" si="0"/>
        <v>18267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18267</v>
      </c>
      <c r="L31" s="93">
        <v>5167</v>
      </c>
      <c r="M31" s="93">
        <v>13100</v>
      </c>
      <c r="N31" s="100">
        <f t="shared" si="4"/>
        <v>18267</v>
      </c>
      <c r="O31" s="100">
        <f t="shared" si="5"/>
        <v>5167</v>
      </c>
      <c r="P31" s="93">
        <v>5167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13100</v>
      </c>
      <c r="W31" s="93">
        <v>13100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57</v>
      </c>
      <c r="AG31" s="93">
        <v>57</v>
      </c>
      <c r="AH31" s="93">
        <v>0</v>
      </c>
      <c r="AI31" s="93">
        <v>0</v>
      </c>
      <c r="AJ31" s="100">
        <f t="shared" si="9"/>
        <v>57</v>
      </c>
      <c r="AK31" s="93">
        <v>0</v>
      </c>
      <c r="AL31" s="93">
        <v>0</v>
      </c>
      <c r="AM31" s="93">
        <v>0</v>
      </c>
      <c r="AN31" s="93">
        <v>0</v>
      </c>
      <c r="AO31" s="93">
        <v>0</v>
      </c>
      <c r="AP31" s="93">
        <v>0</v>
      </c>
      <c r="AQ31" s="93">
        <v>0</v>
      </c>
      <c r="AR31" s="93">
        <v>57</v>
      </c>
      <c r="AS31" s="93">
        <v>0</v>
      </c>
      <c r="AT31" s="100">
        <f t="shared" si="10"/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172</v>
      </c>
      <c r="B32" s="102" t="s">
        <v>49</v>
      </c>
      <c r="C32" s="94" t="s">
        <v>50</v>
      </c>
      <c r="D32" s="100">
        <f t="shared" si="0"/>
        <v>34887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34887</v>
      </c>
      <c r="L32" s="93">
        <v>10638</v>
      </c>
      <c r="M32" s="93">
        <v>24249</v>
      </c>
      <c r="N32" s="100">
        <f t="shared" si="4"/>
        <v>34887</v>
      </c>
      <c r="O32" s="100">
        <f t="shared" si="5"/>
        <v>10638</v>
      </c>
      <c r="P32" s="93">
        <v>10638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24249</v>
      </c>
      <c r="W32" s="93">
        <v>24249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110</v>
      </c>
      <c r="AG32" s="93">
        <v>110</v>
      </c>
      <c r="AH32" s="93">
        <v>0</v>
      </c>
      <c r="AI32" s="93">
        <v>0</v>
      </c>
      <c r="AJ32" s="100">
        <f t="shared" si="9"/>
        <v>0</v>
      </c>
      <c r="AK32" s="93">
        <v>0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110</v>
      </c>
      <c r="AU32" s="93">
        <v>110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172</v>
      </c>
      <c r="B33" s="102" t="s">
        <v>51</v>
      </c>
      <c r="C33" s="94" t="s">
        <v>52</v>
      </c>
      <c r="D33" s="100">
        <f t="shared" si="0"/>
        <v>6250</v>
      </c>
      <c r="E33" s="100">
        <f t="shared" si="1"/>
        <v>0</v>
      </c>
      <c r="F33" s="93">
        <v>0</v>
      </c>
      <c r="G33" s="93">
        <v>0</v>
      </c>
      <c r="H33" s="100">
        <f t="shared" si="2"/>
        <v>6250</v>
      </c>
      <c r="I33" s="93">
        <v>2970</v>
      </c>
      <c r="J33" s="93">
        <v>3280</v>
      </c>
      <c r="K33" s="100">
        <f t="shared" si="3"/>
        <v>0</v>
      </c>
      <c r="L33" s="93">
        <v>0</v>
      </c>
      <c r="M33" s="93">
        <v>0</v>
      </c>
      <c r="N33" s="100">
        <f t="shared" si="4"/>
        <v>6250</v>
      </c>
      <c r="O33" s="100">
        <f t="shared" si="5"/>
        <v>2970</v>
      </c>
      <c r="P33" s="93">
        <v>2970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3280</v>
      </c>
      <c r="W33" s="93">
        <v>3280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20</v>
      </c>
      <c r="AG33" s="93">
        <v>20</v>
      </c>
      <c r="AH33" s="93">
        <v>0</v>
      </c>
      <c r="AI33" s="93">
        <v>0</v>
      </c>
      <c r="AJ33" s="100">
        <f t="shared" si="9"/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100">
        <f t="shared" si="10"/>
        <v>20</v>
      </c>
      <c r="AU33" s="93">
        <v>20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172</v>
      </c>
      <c r="B34" s="102" t="s">
        <v>53</v>
      </c>
      <c r="C34" s="94" t="s">
        <v>54</v>
      </c>
      <c r="D34" s="100">
        <f t="shared" si="0"/>
        <v>7794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7794</v>
      </c>
      <c r="L34" s="93">
        <v>3951</v>
      </c>
      <c r="M34" s="93">
        <v>3843</v>
      </c>
      <c r="N34" s="100">
        <f t="shared" si="4"/>
        <v>7794</v>
      </c>
      <c r="O34" s="100">
        <f t="shared" si="5"/>
        <v>3951</v>
      </c>
      <c r="P34" s="93">
        <v>3951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3843</v>
      </c>
      <c r="W34" s="93">
        <v>3843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30</v>
      </c>
      <c r="AG34" s="93">
        <v>30</v>
      </c>
      <c r="AH34" s="93">
        <v>0</v>
      </c>
      <c r="AI34" s="93">
        <v>0</v>
      </c>
      <c r="AJ34" s="100">
        <f t="shared" si="9"/>
        <v>0</v>
      </c>
      <c r="AK34" s="93">
        <v>0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30</v>
      </c>
      <c r="AU34" s="93">
        <v>30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172</v>
      </c>
      <c r="B35" s="102" t="s">
        <v>55</v>
      </c>
      <c r="C35" s="94" t="s">
        <v>56</v>
      </c>
      <c r="D35" s="100">
        <f t="shared" si="0"/>
        <v>8640</v>
      </c>
      <c r="E35" s="100">
        <f t="shared" si="1"/>
        <v>8640</v>
      </c>
      <c r="F35" s="93">
        <v>3142</v>
      </c>
      <c r="G35" s="93">
        <v>5498</v>
      </c>
      <c r="H35" s="100">
        <f t="shared" si="2"/>
        <v>0</v>
      </c>
      <c r="I35" s="93">
        <v>0</v>
      </c>
      <c r="J35" s="93">
        <v>0</v>
      </c>
      <c r="K35" s="100">
        <f t="shared" si="3"/>
        <v>0</v>
      </c>
      <c r="L35" s="93">
        <v>0</v>
      </c>
      <c r="M35" s="93">
        <v>0</v>
      </c>
      <c r="N35" s="100">
        <f t="shared" si="4"/>
        <v>8640</v>
      </c>
      <c r="O35" s="100">
        <f t="shared" si="5"/>
        <v>3142</v>
      </c>
      <c r="P35" s="93">
        <v>3142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5498</v>
      </c>
      <c r="W35" s="93">
        <v>5498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0</v>
      </c>
      <c r="AG35" s="93">
        <v>0</v>
      </c>
      <c r="AH35" s="93">
        <v>0</v>
      </c>
      <c r="AI35" s="93">
        <v>0</v>
      </c>
      <c r="AJ35" s="100">
        <f t="shared" si="9"/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100">
        <f t="shared" si="10"/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172</v>
      </c>
      <c r="B36" s="102" t="s">
        <v>57</v>
      </c>
      <c r="C36" s="94" t="s">
        <v>58</v>
      </c>
      <c r="D36" s="100">
        <f t="shared" si="0"/>
        <v>3979</v>
      </c>
      <c r="E36" s="100">
        <f t="shared" si="1"/>
        <v>0</v>
      </c>
      <c r="F36" s="93">
        <v>0</v>
      </c>
      <c r="G36" s="93">
        <v>0</v>
      </c>
      <c r="H36" s="100">
        <f t="shared" si="2"/>
        <v>0</v>
      </c>
      <c r="I36" s="93">
        <v>0</v>
      </c>
      <c r="J36" s="93">
        <v>0</v>
      </c>
      <c r="K36" s="100">
        <f t="shared" si="3"/>
        <v>3979</v>
      </c>
      <c r="L36" s="93">
        <v>1450</v>
      </c>
      <c r="M36" s="93">
        <v>2529</v>
      </c>
      <c r="N36" s="100">
        <f t="shared" si="4"/>
        <v>3979</v>
      </c>
      <c r="O36" s="100">
        <f t="shared" si="5"/>
        <v>1450</v>
      </c>
      <c r="P36" s="93">
        <v>1450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2529</v>
      </c>
      <c r="W36" s="93">
        <v>2529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10</v>
      </c>
      <c r="AG36" s="93">
        <v>10</v>
      </c>
      <c r="AH36" s="93">
        <v>0</v>
      </c>
      <c r="AI36" s="93">
        <v>0</v>
      </c>
      <c r="AJ36" s="100">
        <f t="shared" si="9"/>
        <v>0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10</v>
      </c>
      <c r="AU36" s="93">
        <v>10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172</v>
      </c>
      <c r="B37" s="102" t="s">
        <v>59</v>
      </c>
      <c r="C37" s="94" t="s">
        <v>60</v>
      </c>
      <c r="D37" s="100">
        <f t="shared" si="0"/>
        <v>6736</v>
      </c>
      <c r="E37" s="100">
        <f t="shared" si="1"/>
        <v>0</v>
      </c>
      <c r="F37" s="93">
        <v>0</v>
      </c>
      <c r="G37" s="93">
        <v>0</v>
      </c>
      <c r="H37" s="100">
        <f t="shared" si="2"/>
        <v>0</v>
      </c>
      <c r="I37" s="93">
        <v>0</v>
      </c>
      <c r="J37" s="93">
        <v>0</v>
      </c>
      <c r="K37" s="100">
        <f t="shared" si="3"/>
        <v>6736</v>
      </c>
      <c r="L37" s="93">
        <v>2478</v>
      </c>
      <c r="M37" s="93">
        <v>4258</v>
      </c>
      <c r="N37" s="100">
        <f t="shared" si="4"/>
        <v>6736</v>
      </c>
      <c r="O37" s="100">
        <f t="shared" si="5"/>
        <v>2478</v>
      </c>
      <c r="P37" s="93">
        <v>2478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100">
        <f t="shared" si="6"/>
        <v>4258</v>
      </c>
      <c r="W37" s="93">
        <v>4258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21</v>
      </c>
      <c r="AG37" s="93">
        <v>21</v>
      </c>
      <c r="AH37" s="93">
        <v>0</v>
      </c>
      <c r="AI37" s="93">
        <v>0</v>
      </c>
      <c r="AJ37" s="100">
        <f t="shared" si="9"/>
        <v>21</v>
      </c>
      <c r="AK37" s="93">
        <v>21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21</v>
      </c>
      <c r="AU37" s="93">
        <v>21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0</v>
      </c>
      <c r="BA37" s="93">
        <v>0</v>
      </c>
      <c r="BB37" s="93">
        <v>0</v>
      </c>
      <c r="BC37" s="93">
        <v>0</v>
      </c>
    </row>
    <row r="38" spans="1:55" s="92" customFormat="1" ht="11.25">
      <c r="A38" s="101" t="s">
        <v>172</v>
      </c>
      <c r="B38" s="102" t="s">
        <v>61</v>
      </c>
      <c r="C38" s="94" t="s">
        <v>62</v>
      </c>
      <c r="D38" s="100">
        <f t="shared" si="0"/>
        <v>6072</v>
      </c>
      <c r="E38" s="100">
        <f t="shared" si="1"/>
        <v>0</v>
      </c>
      <c r="F38" s="93">
        <v>0</v>
      </c>
      <c r="G38" s="93">
        <v>0</v>
      </c>
      <c r="H38" s="100">
        <f t="shared" si="2"/>
        <v>0</v>
      </c>
      <c r="I38" s="93">
        <v>0</v>
      </c>
      <c r="J38" s="93">
        <v>0</v>
      </c>
      <c r="K38" s="100">
        <f t="shared" si="3"/>
        <v>6072</v>
      </c>
      <c r="L38" s="93">
        <v>3229</v>
      </c>
      <c r="M38" s="93">
        <v>2843</v>
      </c>
      <c r="N38" s="100">
        <f t="shared" si="4"/>
        <v>6072</v>
      </c>
      <c r="O38" s="100">
        <f t="shared" si="5"/>
        <v>3229</v>
      </c>
      <c r="P38" s="93">
        <v>3229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2843</v>
      </c>
      <c r="W38" s="93">
        <v>2843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0</v>
      </c>
      <c r="AG38" s="93">
        <v>0</v>
      </c>
      <c r="AH38" s="93">
        <v>0</v>
      </c>
      <c r="AI38" s="93">
        <v>0</v>
      </c>
      <c r="AJ38" s="100">
        <f t="shared" si="9"/>
        <v>0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100">
        <f t="shared" si="10"/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0</v>
      </c>
      <c r="BA38" s="93">
        <v>0</v>
      </c>
      <c r="BB38" s="93">
        <v>0</v>
      </c>
      <c r="BC38" s="93">
        <v>0</v>
      </c>
    </row>
    <row r="39" spans="1:55" s="92" customFormat="1" ht="11.25">
      <c r="A39" s="101" t="s">
        <v>172</v>
      </c>
      <c r="B39" s="102" t="s">
        <v>63</v>
      </c>
      <c r="C39" s="94" t="s">
        <v>64</v>
      </c>
      <c r="D39" s="100">
        <f t="shared" si="0"/>
        <v>11176</v>
      </c>
      <c r="E39" s="100">
        <f t="shared" si="1"/>
        <v>0</v>
      </c>
      <c r="F39" s="93">
        <v>0</v>
      </c>
      <c r="G39" s="93">
        <v>0</v>
      </c>
      <c r="H39" s="100">
        <f t="shared" si="2"/>
        <v>0</v>
      </c>
      <c r="I39" s="93">
        <v>0</v>
      </c>
      <c r="J39" s="93">
        <v>0</v>
      </c>
      <c r="K39" s="100">
        <f t="shared" si="3"/>
        <v>11176</v>
      </c>
      <c r="L39" s="93">
        <v>4498</v>
      </c>
      <c r="M39" s="93">
        <v>6678</v>
      </c>
      <c r="N39" s="100">
        <f t="shared" si="4"/>
        <v>11176</v>
      </c>
      <c r="O39" s="100">
        <f t="shared" si="5"/>
        <v>4498</v>
      </c>
      <c r="P39" s="93">
        <v>4498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6678</v>
      </c>
      <c r="W39" s="93">
        <v>6678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28</v>
      </c>
      <c r="AG39" s="93">
        <v>28</v>
      </c>
      <c r="AH39" s="93">
        <v>0</v>
      </c>
      <c r="AI39" s="93">
        <v>0</v>
      </c>
      <c r="AJ39" s="100">
        <f t="shared" si="9"/>
        <v>0</v>
      </c>
      <c r="AK39" s="93">
        <v>0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0</v>
      </c>
      <c r="AT39" s="100">
        <f t="shared" si="10"/>
        <v>28</v>
      </c>
      <c r="AU39" s="93">
        <v>28</v>
      </c>
      <c r="AV39" s="93">
        <v>0</v>
      </c>
      <c r="AW39" s="93">
        <v>0</v>
      </c>
      <c r="AX39" s="93">
        <v>0</v>
      </c>
      <c r="AY39" s="93">
        <v>0</v>
      </c>
      <c r="AZ39" s="100">
        <f t="shared" si="11"/>
        <v>0</v>
      </c>
      <c r="BA39" s="93">
        <v>0</v>
      </c>
      <c r="BB39" s="93">
        <v>0</v>
      </c>
      <c r="BC39" s="93">
        <v>0</v>
      </c>
    </row>
    <row r="40" spans="1:55" s="92" customFormat="1" ht="11.25">
      <c r="A40" s="101" t="s">
        <v>172</v>
      </c>
      <c r="B40" s="102" t="s">
        <v>65</v>
      </c>
      <c r="C40" s="94" t="s">
        <v>66</v>
      </c>
      <c r="D40" s="100">
        <f t="shared" si="0"/>
        <v>8766</v>
      </c>
      <c r="E40" s="100">
        <f t="shared" si="1"/>
        <v>0</v>
      </c>
      <c r="F40" s="93">
        <v>0</v>
      </c>
      <c r="G40" s="93">
        <v>0</v>
      </c>
      <c r="H40" s="100">
        <f t="shared" si="2"/>
        <v>0</v>
      </c>
      <c r="I40" s="93">
        <v>0</v>
      </c>
      <c r="J40" s="93">
        <v>0</v>
      </c>
      <c r="K40" s="100">
        <f t="shared" si="3"/>
        <v>8766</v>
      </c>
      <c r="L40" s="93">
        <v>2799</v>
      </c>
      <c r="M40" s="93">
        <v>5967</v>
      </c>
      <c r="N40" s="100">
        <f t="shared" si="4"/>
        <v>8766</v>
      </c>
      <c r="O40" s="100">
        <f t="shared" si="5"/>
        <v>2799</v>
      </c>
      <c r="P40" s="93">
        <v>2799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5967</v>
      </c>
      <c r="W40" s="93">
        <v>5967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115</v>
      </c>
      <c r="AG40" s="93">
        <v>115</v>
      </c>
      <c r="AH40" s="93">
        <v>0</v>
      </c>
      <c r="AI40" s="93">
        <v>0</v>
      </c>
      <c r="AJ40" s="100">
        <f t="shared" si="9"/>
        <v>115</v>
      </c>
      <c r="AK40" s="93">
        <v>0</v>
      </c>
      <c r="AL40" s="93">
        <v>0</v>
      </c>
      <c r="AM40" s="93">
        <v>2</v>
      </c>
      <c r="AN40" s="93">
        <v>43</v>
      </c>
      <c r="AO40" s="93">
        <v>0</v>
      </c>
      <c r="AP40" s="93">
        <v>0</v>
      </c>
      <c r="AQ40" s="93">
        <v>0</v>
      </c>
      <c r="AR40" s="93">
        <v>0</v>
      </c>
      <c r="AS40" s="93">
        <v>70</v>
      </c>
      <c r="AT40" s="100">
        <f t="shared" si="10"/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1" t="s">
        <v>172</v>
      </c>
      <c r="B41" s="102" t="s">
        <v>67</v>
      </c>
      <c r="C41" s="94" t="s">
        <v>68</v>
      </c>
      <c r="D41" s="100">
        <f t="shared" si="0"/>
        <v>3897</v>
      </c>
      <c r="E41" s="100">
        <f t="shared" si="1"/>
        <v>0</v>
      </c>
      <c r="F41" s="93">
        <v>0</v>
      </c>
      <c r="G41" s="93">
        <v>0</v>
      </c>
      <c r="H41" s="100">
        <f t="shared" si="2"/>
        <v>0</v>
      </c>
      <c r="I41" s="93">
        <v>0</v>
      </c>
      <c r="J41" s="93">
        <v>0</v>
      </c>
      <c r="K41" s="100">
        <f t="shared" si="3"/>
        <v>3897</v>
      </c>
      <c r="L41" s="93">
        <v>1675</v>
      </c>
      <c r="M41" s="93">
        <v>2222</v>
      </c>
      <c r="N41" s="100">
        <f t="shared" si="4"/>
        <v>3897</v>
      </c>
      <c r="O41" s="100">
        <f t="shared" si="5"/>
        <v>1675</v>
      </c>
      <c r="P41" s="93">
        <v>1675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2222</v>
      </c>
      <c r="W41" s="93">
        <v>2222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0</v>
      </c>
      <c r="AD41" s="93">
        <v>0</v>
      </c>
      <c r="AE41" s="93">
        <v>0</v>
      </c>
      <c r="AF41" s="100">
        <f t="shared" si="8"/>
        <v>0</v>
      </c>
      <c r="AG41" s="93">
        <v>0</v>
      </c>
      <c r="AH41" s="93">
        <v>0</v>
      </c>
      <c r="AI41" s="93">
        <v>0</v>
      </c>
      <c r="AJ41" s="100">
        <f t="shared" si="9"/>
        <v>0</v>
      </c>
      <c r="AK41" s="93">
        <v>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100">
        <f t="shared" si="10"/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100">
        <f t="shared" si="11"/>
        <v>0</v>
      </c>
      <c r="BA41" s="93">
        <v>0</v>
      </c>
      <c r="BB41" s="93">
        <v>0</v>
      </c>
      <c r="BC41" s="93">
        <v>0</v>
      </c>
    </row>
    <row r="42" spans="1:55" s="92" customFormat="1" ht="11.25">
      <c r="A42" s="101" t="s">
        <v>172</v>
      </c>
      <c r="B42" s="102" t="s">
        <v>69</v>
      </c>
      <c r="C42" s="94" t="s">
        <v>70</v>
      </c>
      <c r="D42" s="100">
        <f t="shared" si="0"/>
        <v>12576</v>
      </c>
      <c r="E42" s="100">
        <f t="shared" si="1"/>
        <v>0</v>
      </c>
      <c r="F42" s="93">
        <v>0</v>
      </c>
      <c r="G42" s="93">
        <v>0</v>
      </c>
      <c r="H42" s="100">
        <f t="shared" si="2"/>
        <v>0</v>
      </c>
      <c r="I42" s="93">
        <v>0</v>
      </c>
      <c r="J42" s="93">
        <v>0</v>
      </c>
      <c r="K42" s="100">
        <f t="shared" si="3"/>
        <v>12576</v>
      </c>
      <c r="L42" s="93">
        <v>2964</v>
      </c>
      <c r="M42" s="93">
        <v>9612</v>
      </c>
      <c r="N42" s="100">
        <f t="shared" si="4"/>
        <v>12576</v>
      </c>
      <c r="O42" s="100">
        <f t="shared" si="5"/>
        <v>2964</v>
      </c>
      <c r="P42" s="93">
        <v>2964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0">
        <f t="shared" si="6"/>
        <v>9612</v>
      </c>
      <c r="W42" s="93">
        <v>9612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100">
        <f t="shared" si="7"/>
        <v>0</v>
      </c>
      <c r="AD42" s="93">
        <v>0</v>
      </c>
      <c r="AE42" s="93">
        <v>0</v>
      </c>
      <c r="AF42" s="100">
        <f t="shared" si="8"/>
        <v>28</v>
      </c>
      <c r="AG42" s="93">
        <v>28</v>
      </c>
      <c r="AH42" s="93">
        <v>0</v>
      </c>
      <c r="AI42" s="93">
        <v>0</v>
      </c>
      <c r="AJ42" s="100">
        <f t="shared" si="9"/>
        <v>28</v>
      </c>
      <c r="AK42" s="93">
        <v>0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28</v>
      </c>
      <c r="AT42" s="100">
        <f t="shared" si="10"/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100">
        <f t="shared" si="11"/>
        <v>0</v>
      </c>
      <c r="BA42" s="93">
        <v>0</v>
      </c>
      <c r="BB42" s="93">
        <v>0</v>
      </c>
      <c r="BC42" s="93">
        <v>0</v>
      </c>
    </row>
    <row r="43" spans="1:55" s="92" customFormat="1" ht="11.25">
      <c r="A43" s="101" t="s">
        <v>172</v>
      </c>
      <c r="B43" s="102" t="s">
        <v>71</v>
      </c>
      <c r="C43" s="94" t="s">
        <v>72</v>
      </c>
      <c r="D43" s="100">
        <f t="shared" si="0"/>
        <v>1073</v>
      </c>
      <c r="E43" s="100">
        <f t="shared" si="1"/>
        <v>0</v>
      </c>
      <c r="F43" s="93">
        <v>0</v>
      </c>
      <c r="G43" s="93">
        <v>0</v>
      </c>
      <c r="H43" s="100">
        <f t="shared" si="2"/>
        <v>0</v>
      </c>
      <c r="I43" s="93">
        <v>0</v>
      </c>
      <c r="J43" s="93">
        <v>0</v>
      </c>
      <c r="K43" s="100">
        <f t="shared" si="3"/>
        <v>1073</v>
      </c>
      <c r="L43" s="93">
        <v>325</v>
      </c>
      <c r="M43" s="93">
        <v>748</v>
      </c>
      <c r="N43" s="100">
        <f t="shared" si="4"/>
        <v>1073</v>
      </c>
      <c r="O43" s="100">
        <f t="shared" si="5"/>
        <v>325</v>
      </c>
      <c r="P43" s="93">
        <v>325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100">
        <f t="shared" si="6"/>
        <v>748</v>
      </c>
      <c r="W43" s="93">
        <v>748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100">
        <f t="shared" si="7"/>
        <v>0</v>
      </c>
      <c r="AD43" s="93">
        <v>0</v>
      </c>
      <c r="AE43" s="93">
        <v>0</v>
      </c>
      <c r="AF43" s="100">
        <f t="shared" si="8"/>
        <v>3</v>
      </c>
      <c r="AG43" s="93">
        <v>3</v>
      </c>
      <c r="AH43" s="93">
        <v>0</v>
      </c>
      <c r="AI43" s="93">
        <v>0</v>
      </c>
      <c r="AJ43" s="100">
        <f t="shared" si="9"/>
        <v>3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3</v>
      </c>
      <c r="AT43" s="100">
        <f t="shared" si="10"/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100">
        <f t="shared" si="11"/>
        <v>0</v>
      </c>
      <c r="BA43" s="93">
        <v>0</v>
      </c>
      <c r="BB43" s="93">
        <v>0</v>
      </c>
      <c r="BC43" s="93">
        <v>0</v>
      </c>
    </row>
    <row r="44" spans="1:55" s="92" customFormat="1" ht="11.25">
      <c r="A44" s="101" t="s">
        <v>172</v>
      </c>
      <c r="B44" s="102" t="s">
        <v>73</v>
      </c>
      <c r="C44" s="94" t="s">
        <v>74</v>
      </c>
      <c r="D44" s="100">
        <f t="shared" si="0"/>
        <v>411</v>
      </c>
      <c r="E44" s="100">
        <f t="shared" si="1"/>
        <v>0</v>
      </c>
      <c r="F44" s="93">
        <v>0</v>
      </c>
      <c r="G44" s="93">
        <v>0</v>
      </c>
      <c r="H44" s="100">
        <f t="shared" si="2"/>
        <v>0</v>
      </c>
      <c r="I44" s="93">
        <v>0</v>
      </c>
      <c r="J44" s="93">
        <v>0</v>
      </c>
      <c r="K44" s="100">
        <f t="shared" si="3"/>
        <v>411</v>
      </c>
      <c r="L44" s="93">
        <v>123</v>
      </c>
      <c r="M44" s="93">
        <v>288</v>
      </c>
      <c r="N44" s="100">
        <f t="shared" si="4"/>
        <v>411</v>
      </c>
      <c r="O44" s="100">
        <f t="shared" si="5"/>
        <v>123</v>
      </c>
      <c r="P44" s="93">
        <v>123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100">
        <f t="shared" si="6"/>
        <v>288</v>
      </c>
      <c r="W44" s="93">
        <v>288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100">
        <f t="shared" si="7"/>
        <v>0</v>
      </c>
      <c r="AD44" s="93">
        <v>0</v>
      </c>
      <c r="AE44" s="93">
        <v>0</v>
      </c>
      <c r="AF44" s="100">
        <f t="shared" si="8"/>
        <v>2</v>
      </c>
      <c r="AG44" s="93">
        <v>2</v>
      </c>
      <c r="AH44" s="93">
        <v>0</v>
      </c>
      <c r="AI44" s="93">
        <v>0</v>
      </c>
      <c r="AJ44" s="100">
        <f t="shared" si="9"/>
        <v>2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2</v>
      </c>
      <c r="AT44" s="100">
        <f t="shared" si="10"/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100">
        <f t="shared" si="11"/>
        <v>0</v>
      </c>
      <c r="BA44" s="93">
        <v>0</v>
      </c>
      <c r="BB44" s="93">
        <v>0</v>
      </c>
      <c r="BC44" s="93">
        <v>0</v>
      </c>
    </row>
    <row r="45" spans="1:55" s="92" customFormat="1" ht="11.25">
      <c r="A45" s="101" t="s">
        <v>172</v>
      </c>
      <c r="B45" s="102" t="s">
        <v>75</v>
      </c>
      <c r="C45" s="94" t="s">
        <v>76</v>
      </c>
      <c r="D45" s="100">
        <f t="shared" si="0"/>
        <v>8154</v>
      </c>
      <c r="E45" s="100">
        <f t="shared" si="1"/>
        <v>0</v>
      </c>
      <c r="F45" s="93">
        <v>0</v>
      </c>
      <c r="G45" s="93">
        <v>0</v>
      </c>
      <c r="H45" s="100">
        <f t="shared" si="2"/>
        <v>151</v>
      </c>
      <c r="I45" s="93">
        <v>151</v>
      </c>
      <c r="J45" s="93">
        <v>0</v>
      </c>
      <c r="K45" s="100">
        <f t="shared" si="3"/>
        <v>8003</v>
      </c>
      <c r="L45" s="93">
        <v>6983</v>
      </c>
      <c r="M45" s="93">
        <v>1020</v>
      </c>
      <c r="N45" s="100">
        <f t="shared" si="4"/>
        <v>8003</v>
      </c>
      <c r="O45" s="100">
        <f t="shared" si="5"/>
        <v>6983</v>
      </c>
      <c r="P45" s="93">
        <v>6983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0">
        <f t="shared" si="6"/>
        <v>1020</v>
      </c>
      <c r="W45" s="93">
        <v>1020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100">
        <f t="shared" si="7"/>
        <v>0</v>
      </c>
      <c r="AD45" s="93">
        <v>0</v>
      </c>
      <c r="AE45" s="93">
        <v>0</v>
      </c>
      <c r="AF45" s="100">
        <f t="shared" si="8"/>
        <v>15</v>
      </c>
      <c r="AG45" s="93">
        <v>15</v>
      </c>
      <c r="AH45" s="93">
        <v>0</v>
      </c>
      <c r="AI45" s="93">
        <v>0</v>
      </c>
      <c r="AJ45" s="100">
        <f t="shared" si="9"/>
        <v>15</v>
      </c>
      <c r="AK45" s="93">
        <v>0</v>
      </c>
      <c r="AL45" s="93">
        <v>0</v>
      </c>
      <c r="AM45" s="93">
        <v>5</v>
      </c>
      <c r="AN45" s="93">
        <v>0</v>
      </c>
      <c r="AO45" s="93">
        <v>0</v>
      </c>
      <c r="AP45" s="93">
        <v>0</v>
      </c>
      <c r="AQ45" s="93">
        <v>0</v>
      </c>
      <c r="AR45" s="93">
        <v>10</v>
      </c>
      <c r="AS45" s="93">
        <v>0</v>
      </c>
      <c r="AT45" s="100">
        <f t="shared" si="10"/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100">
        <f t="shared" si="11"/>
        <v>0</v>
      </c>
      <c r="BA45" s="93">
        <v>0</v>
      </c>
      <c r="BB45" s="93">
        <v>0</v>
      </c>
      <c r="BC45" s="93">
        <v>0</v>
      </c>
    </row>
    <row r="46" spans="1:55" s="92" customFormat="1" ht="11.25">
      <c r="A46" s="101" t="s">
        <v>172</v>
      </c>
      <c r="B46" s="102" t="s">
        <v>77</v>
      </c>
      <c r="C46" s="94" t="s">
        <v>78</v>
      </c>
      <c r="D46" s="100">
        <f t="shared" si="0"/>
        <v>5414</v>
      </c>
      <c r="E46" s="100">
        <f t="shared" si="1"/>
        <v>0</v>
      </c>
      <c r="F46" s="93">
        <v>0</v>
      </c>
      <c r="G46" s="93">
        <v>0</v>
      </c>
      <c r="H46" s="100">
        <f t="shared" si="2"/>
        <v>0</v>
      </c>
      <c r="I46" s="93">
        <v>0</v>
      </c>
      <c r="J46" s="93">
        <v>0</v>
      </c>
      <c r="K46" s="100">
        <f t="shared" si="3"/>
        <v>5414</v>
      </c>
      <c r="L46" s="93">
        <v>964</v>
      </c>
      <c r="M46" s="93">
        <v>4450</v>
      </c>
      <c r="N46" s="100">
        <f t="shared" si="4"/>
        <v>5414</v>
      </c>
      <c r="O46" s="100">
        <f t="shared" si="5"/>
        <v>964</v>
      </c>
      <c r="P46" s="93">
        <v>0</v>
      </c>
      <c r="Q46" s="93">
        <v>0</v>
      </c>
      <c r="R46" s="93">
        <v>0</v>
      </c>
      <c r="S46" s="93">
        <v>0</v>
      </c>
      <c r="T46" s="93">
        <v>964</v>
      </c>
      <c r="U46" s="93">
        <v>0</v>
      </c>
      <c r="V46" s="100">
        <f t="shared" si="6"/>
        <v>4450</v>
      </c>
      <c r="W46" s="93">
        <v>0</v>
      </c>
      <c r="X46" s="93">
        <v>0</v>
      </c>
      <c r="Y46" s="93">
        <v>0</v>
      </c>
      <c r="Z46" s="93">
        <v>0</v>
      </c>
      <c r="AA46" s="93">
        <v>4450</v>
      </c>
      <c r="AB46" s="93">
        <v>0</v>
      </c>
      <c r="AC46" s="100">
        <f t="shared" si="7"/>
        <v>0</v>
      </c>
      <c r="AD46" s="93">
        <v>0</v>
      </c>
      <c r="AE46" s="93">
        <v>0</v>
      </c>
      <c r="AF46" s="100">
        <f t="shared" si="8"/>
        <v>0</v>
      </c>
      <c r="AG46" s="93">
        <v>0</v>
      </c>
      <c r="AH46" s="93">
        <v>0</v>
      </c>
      <c r="AI46" s="93">
        <v>0</v>
      </c>
      <c r="AJ46" s="100">
        <f t="shared" si="9"/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100">
        <f t="shared" si="10"/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100">
        <f t="shared" si="11"/>
        <v>0</v>
      </c>
      <c r="BA46" s="93">
        <v>0</v>
      </c>
      <c r="BB46" s="93">
        <v>0</v>
      </c>
      <c r="BC46" s="93">
        <v>0</v>
      </c>
    </row>
    <row r="47" spans="1:55" s="92" customFormat="1" ht="11.25">
      <c r="A47" s="101" t="s">
        <v>172</v>
      </c>
      <c r="B47" s="102" t="s">
        <v>79</v>
      </c>
      <c r="C47" s="94" t="s">
        <v>80</v>
      </c>
      <c r="D47" s="100">
        <f t="shared" si="0"/>
        <v>4902</v>
      </c>
      <c r="E47" s="100">
        <f t="shared" si="1"/>
        <v>0</v>
      </c>
      <c r="F47" s="93">
        <v>0</v>
      </c>
      <c r="G47" s="93">
        <v>0</v>
      </c>
      <c r="H47" s="100">
        <f t="shared" si="2"/>
        <v>0</v>
      </c>
      <c r="I47" s="93">
        <v>0</v>
      </c>
      <c r="J47" s="93">
        <v>0</v>
      </c>
      <c r="K47" s="100">
        <f t="shared" si="3"/>
        <v>4902</v>
      </c>
      <c r="L47" s="93">
        <v>2638</v>
      </c>
      <c r="M47" s="93">
        <v>2264</v>
      </c>
      <c r="N47" s="100">
        <f t="shared" si="4"/>
        <v>4902</v>
      </c>
      <c r="O47" s="100">
        <f t="shared" si="5"/>
        <v>2638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2638</v>
      </c>
      <c r="V47" s="100">
        <f t="shared" si="6"/>
        <v>2264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2264</v>
      </c>
      <c r="AC47" s="100">
        <f t="shared" si="7"/>
        <v>0</v>
      </c>
      <c r="AD47" s="93">
        <v>0</v>
      </c>
      <c r="AE47" s="93">
        <v>0</v>
      </c>
      <c r="AF47" s="100">
        <f t="shared" si="8"/>
        <v>0</v>
      </c>
      <c r="AG47" s="93">
        <v>0</v>
      </c>
      <c r="AH47" s="93">
        <v>0</v>
      </c>
      <c r="AI47" s="93">
        <v>0</v>
      </c>
      <c r="AJ47" s="100">
        <f t="shared" si="9"/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100">
        <f t="shared" si="10"/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100">
        <f t="shared" si="11"/>
        <v>0</v>
      </c>
      <c r="BA47" s="93">
        <v>0</v>
      </c>
      <c r="BB47" s="93">
        <v>0</v>
      </c>
      <c r="BC47" s="93">
        <v>0</v>
      </c>
    </row>
    <row r="48" spans="1:55" s="92" customFormat="1" ht="11.25">
      <c r="A48" s="101" t="s">
        <v>172</v>
      </c>
      <c r="B48" s="102" t="s">
        <v>81</v>
      </c>
      <c r="C48" s="94" t="s">
        <v>82</v>
      </c>
      <c r="D48" s="100">
        <f t="shared" si="0"/>
        <v>7657</v>
      </c>
      <c r="E48" s="100">
        <f t="shared" si="1"/>
        <v>7657</v>
      </c>
      <c r="F48" s="93">
        <v>1666</v>
      </c>
      <c r="G48" s="93">
        <v>5991</v>
      </c>
      <c r="H48" s="100">
        <f t="shared" si="2"/>
        <v>0</v>
      </c>
      <c r="I48" s="93">
        <v>0</v>
      </c>
      <c r="J48" s="93">
        <v>0</v>
      </c>
      <c r="K48" s="100">
        <f t="shared" si="3"/>
        <v>0</v>
      </c>
      <c r="L48" s="93">
        <v>0</v>
      </c>
      <c r="M48" s="93">
        <v>0</v>
      </c>
      <c r="N48" s="100">
        <f t="shared" si="4"/>
        <v>7657</v>
      </c>
      <c r="O48" s="100">
        <f t="shared" si="5"/>
        <v>1666</v>
      </c>
      <c r="P48" s="93">
        <v>1666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100">
        <f t="shared" si="6"/>
        <v>5991</v>
      </c>
      <c r="W48" s="93">
        <v>5991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100">
        <f t="shared" si="7"/>
        <v>0</v>
      </c>
      <c r="AD48" s="93">
        <v>0</v>
      </c>
      <c r="AE48" s="93">
        <v>0</v>
      </c>
      <c r="AF48" s="100">
        <f t="shared" si="8"/>
        <v>0</v>
      </c>
      <c r="AG48" s="93">
        <v>0</v>
      </c>
      <c r="AH48" s="93">
        <v>0</v>
      </c>
      <c r="AI48" s="93">
        <v>0</v>
      </c>
      <c r="AJ48" s="100">
        <f t="shared" si="9"/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100">
        <f t="shared" si="10"/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0</v>
      </c>
      <c r="AZ48" s="100">
        <f t="shared" si="11"/>
        <v>0</v>
      </c>
      <c r="BA48" s="93">
        <v>0</v>
      </c>
      <c r="BB48" s="93">
        <v>0</v>
      </c>
      <c r="BC48" s="93">
        <v>0</v>
      </c>
    </row>
    <row r="49" spans="1:55" s="92" customFormat="1" ht="11.25">
      <c r="A49" s="101" t="s">
        <v>172</v>
      </c>
      <c r="B49" s="102" t="s">
        <v>83</v>
      </c>
      <c r="C49" s="94" t="s">
        <v>84</v>
      </c>
      <c r="D49" s="100">
        <f t="shared" si="0"/>
        <v>4650</v>
      </c>
      <c r="E49" s="100">
        <f t="shared" si="1"/>
        <v>0</v>
      </c>
      <c r="F49" s="93">
        <v>0</v>
      </c>
      <c r="G49" s="93">
        <v>0</v>
      </c>
      <c r="H49" s="100">
        <f t="shared" si="2"/>
        <v>0</v>
      </c>
      <c r="I49" s="93">
        <v>0</v>
      </c>
      <c r="J49" s="93">
        <v>0</v>
      </c>
      <c r="K49" s="100">
        <f t="shared" si="3"/>
        <v>4650</v>
      </c>
      <c r="L49" s="93">
        <v>1608</v>
      </c>
      <c r="M49" s="93">
        <v>3042</v>
      </c>
      <c r="N49" s="100">
        <f t="shared" si="4"/>
        <v>4650</v>
      </c>
      <c r="O49" s="100">
        <f t="shared" si="5"/>
        <v>1608</v>
      </c>
      <c r="P49" s="93">
        <v>0</v>
      </c>
      <c r="Q49" s="93">
        <v>0</v>
      </c>
      <c r="R49" s="93">
        <v>0</v>
      </c>
      <c r="S49" s="93">
        <v>0</v>
      </c>
      <c r="T49" s="93">
        <v>1608</v>
      </c>
      <c r="U49" s="93">
        <v>0</v>
      </c>
      <c r="V49" s="100">
        <f t="shared" si="6"/>
        <v>3042</v>
      </c>
      <c r="W49" s="93">
        <v>0</v>
      </c>
      <c r="X49" s="93">
        <v>0</v>
      </c>
      <c r="Y49" s="93">
        <v>0</v>
      </c>
      <c r="Z49" s="93">
        <v>0</v>
      </c>
      <c r="AA49" s="93">
        <v>3042</v>
      </c>
      <c r="AB49" s="93">
        <v>0</v>
      </c>
      <c r="AC49" s="100">
        <f t="shared" si="7"/>
        <v>0</v>
      </c>
      <c r="AD49" s="93">
        <v>0</v>
      </c>
      <c r="AE49" s="93">
        <v>0</v>
      </c>
      <c r="AF49" s="100">
        <f t="shared" si="8"/>
        <v>0</v>
      </c>
      <c r="AG49" s="93">
        <v>0</v>
      </c>
      <c r="AH49" s="93">
        <v>0</v>
      </c>
      <c r="AI49" s="93">
        <v>0</v>
      </c>
      <c r="AJ49" s="100">
        <f t="shared" si="9"/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100">
        <f t="shared" si="10"/>
        <v>0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100">
        <f t="shared" si="11"/>
        <v>0</v>
      </c>
      <c r="BA49" s="93">
        <v>0</v>
      </c>
      <c r="BB49" s="93">
        <v>0</v>
      </c>
      <c r="BC49" s="93">
        <v>0</v>
      </c>
    </row>
    <row r="50" spans="1:55" s="92" customFormat="1" ht="11.25">
      <c r="A50" s="101" t="s">
        <v>172</v>
      </c>
      <c r="B50" s="102" t="s">
        <v>85</v>
      </c>
      <c r="C50" s="94" t="s">
        <v>86</v>
      </c>
      <c r="D50" s="100">
        <f t="shared" si="0"/>
        <v>4508</v>
      </c>
      <c r="E50" s="100">
        <f t="shared" si="1"/>
        <v>0</v>
      </c>
      <c r="F50" s="93">
        <v>0</v>
      </c>
      <c r="G50" s="93">
        <v>0</v>
      </c>
      <c r="H50" s="100">
        <f t="shared" si="2"/>
        <v>4508</v>
      </c>
      <c r="I50" s="93">
        <v>2505</v>
      </c>
      <c r="J50" s="93">
        <v>2003</v>
      </c>
      <c r="K50" s="100">
        <f t="shared" si="3"/>
        <v>0</v>
      </c>
      <c r="L50" s="93">
        <v>0</v>
      </c>
      <c r="M50" s="93">
        <v>0</v>
      </c>
      <c r="N50" s="100">
        <f t="shared" si="4"/>
        <v>2170</v>
      </c>
      <c r="O50" s="100">
        <f t="shared" si="5"/>
        <v>434</v>
      </c>
      <c r="P50" s="93">
        <v>0</v>
      </c>
      <c r="Q50" s="93">
        <v>0</v>
      </c>
      <c r="R50" s="93">
        <v>0</v>
      </c>
      <c r="S50" s="93">
        <v>0</v>
      </c>
      <c r="T50" s="93">
        <v>434</v>
      </c>
      <c r="U50" s="93">
        <v>0</v>
      </c>
      <c r="V50" s="100">
        <f t="shared" si="6"/>
        <v>1736</v>
      </c>
      <c r="W50" s="93">
        <v>0</v>
      </c>
      <c r="X50" s="93">
        <v>0</v>
      </c>
      <c r="Y50" s="93">
        <v>0</v>
      </c>
      <c r="Z50" s="93">
        <v>0</v>
      </c>
      <c r="AA50" s="93">
        <v>1736</v>
      </c>
      <c r="AB50" s="93">
        <v>0</v>
      </c>
      <c r="AC50" s="100">
        <f t="shared" si="7"/>
        <v>0</v>
      </c>
      <c r="AD50" s="93">
        <v>0</v>
      </c>
      <c r="AE50" s="93">
        <v>0</v>
      </c>
      <c r="AF50" s="100">
        <f t="shared" si="8"/>
        <v>0</v>
      </c>
      <c r="AG50" s="93">
        <v>0</v>
      </c>
      <c r="AH50" s="93">
        <v>0</v>
      </c>
      <c r="AI50" s="93">
        <v>0</v>
      </c>
      <c r="AJ50" s="100">
        <f t="shared" si="9"/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100">
        <f t="shared" si="10"/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100">
        <f t="shared" si="11"/>
        <v>0</v>
      </c>
      <c r="BA50" s="93">
        <v>0</v>
      </c>
      <c r="BB50" s="93">
        <v>0</v>
      </c>
      <c r="BC50" s="93">
        <v>0</v>
      </c>
    </row>
    <row r="51" spans="1:55" s="92" customFormat="1" ht="11.25">
      <c r="A51" s="101" t="s">
        <v>172</v>
      </c>
      <c r="B51" s="102" t="s">
        <v>87</v>
      </c>
      <c r="C51" s="94" t="s">
        <v>88</v>
      </c>
      <c r="D51" s="100">
        <f t="shared" si="0"/>
        <v>1743</v>
      </c>
      <c r="E51" s="100">
        <f t="shared" si="1"/>
        <v>0</v>
      </c>
      <c r="F51" s="93">
        <v>0</v>
      </c>
      <c r="G51" s="93">
        <v>0</v>
      </c>
      <c r="H51" s="100">
        <f t="shared" si="2"/>
        <v>1743</v>
      </c>
      <c r="I51" s="93">
        <v>528</v>
      </c>
      <c r="J51" s="93">
        <v>1215</v>
      </c>
      <c r="K51" s="100">
        <f t="shared" si="3"/>
        <v>0</v>
      </c>
      <c r="L51" s="93">
        <v>0</v>
      </c>
      <c r="M51" s="93">
        <v>0</v>
      </c>
      <c r="N51" s="100">
        <f t="shared" si="4"/>
        <v>1743</v>
      </c>
      <c r="O51" s="100">
        <f t="shared" si="5"/>
        <v>528</v>
      </c>
      <c r="P51" s="93">
        <v>0</v>
      </c>
      <c r="Q51" s="93">
        <v>0</v>
      </c>
      <c r="R51" s="93">
        <v>0</v>
      </c>
      <c r="S51" s="93">
        <v>0</v>
      </c>
      <c r="T51" s="93">
        <v>528</v>
      </c>
      <c r="U51" s="93">
        <v>0</v>
      </c>
      <c r="V51" s="100">
        <f t="shared" si="6"/>
        <v>1215</v>
      </c>
      <c r="W51" s="93">
        <v>0</v>
      </c>
      <c r="X51" s="93">
        <v>0</v>
      </c>
      <c r="Y51" s="93">
        <v>0</v>
      </c>
      <c r="Z51" s="93">
        <v>0</v>
      </c>
      <c r="AA51" s="93">
        <v>1215</v>
      </c>
      <c r="AB51" s="93">
        <v>0</v>
      </c>
      <c r="AC51" s="100">
        <f t="shared" si="7"/>
        <v>0</v>
      </c>
      <c r="AD51" s="93">
        <v>0</v>
      </c>
      <c r="AE51" s="93">
        <v>0</v>
      </c>
      <c r="AF51" s="100">
        <f t="shared" si="8"/>
        <v>0</v>
      </c>
      <c r="AG51" s="93">
        <v>0</v>
      </c>
      <c r="AH51" s="93">
        <v>0</v>
      </c>
      <c r="AI51" s="93">
        <v>0</v>
      </c>
      <c r="AJ51" s="100">
        <f t="shared" si="9"/>
        <v>0</v>
      </c>
      <c r="AK51" s="93">
        <v>0</v>
      </c>
      <c r="AL51" s="93">
        <v>0</v>
      </c>
      <c r="AM51" s="93">
        <v>0</v>
      </c>
      <c r="AN51" s="93">
        <v>0</v>
      </c>
      <c r="AO51" s="93">
        <v>0</v>
      </c>
      <c r="AP51" s="93">
        <v>0</v>
      </c>
      <c r="AQ51" s="93">
        <v>0</v>
      </c>
      <c r="AR51" s="93">
        <v>0</v>
      </c>
      <c r="AS51" s="93">
        <v>0</v>
      </c>
      <c r="AT51" s="100">
        <f t="shared" si="10"/>
        <v>0</v>
      </c>
      <c r="AU51" s="93">
        <v>0</v>
      </c>
      <c r="AV51" s="93">
        <v>0</v>
      </c>
      <c r="AW51" s="93">
        <v>0</v>
      </c>
      <c r="AX51" s="93">
        <v>0</v>
      </c>
      <c r="AY51" s="93">
        <v>0</v>
      </c>
      <c r="AZ51" s="100">
        <f t="shared" si="11"/>
        <v>0</v>
      </c>
      <c r="BA51" s="93">
        <v>0</v>
      </c>
      <c r="BB51" s="93">
        <v>0</v>
      </c>
      <c r="BC51" s="93">
        <v>0</v>
      </c>
    </row>
    <row r="52" spans="1:55" s="92" customFormat="1" ht="11.25">
      <c r="A52" s="101" t="s">
        <v>172</v>
      </c>
      <c r="B52" s="102" t="s">
        <v>89</v>
      </c>
      <c r="C52" s="94" t="s">
        <v>90</v>
      </c>
      <c r="D52" s="100">
        <f t="shared" si="0"/>
        <v>1709</v>
      </c>
      <c r="E52" s="100">
        <f t="shared" si="1"/>
        <v>0</v>
      </c>
      <c r="F52" s="93">
        <v>0</v>
      </c>
      <c r="G52" s="93">
        <v>0</v>
      </c>
      <c r="H52" s="100">
        <f t="shared" si="2"/>
        <v>0</v>
      </c>
      <c r="I52" s="93">
        <v>0</v>
      </c>
      <c r="J52" s="93">
        <v>0</v>
      </c>
      <c r="K52" s="100">
        <f t="shared" si="3"/>
        <v>1709</v>
      </c>
      <c r="L52" s="93">
        <v>1594</v>
      </c>
      <c r="M52" s="93">
        <v>115</v>
      </c>
      <c r="N52" s="100">
        <f t="shared" si="4"/>
        <v>1739</v>
      </c>
      <c r="O52" s="100">
        <f t="shared" si="5"/>
        <v>1594</v>
      </c>
      <c r="P52" s="93">
        <v>0</v>
      </c>
      <c r="Q52" s="93">
        <v>0</v>
      </c>
      <c r="R52" s="93">
        <v>0</v>
      </c>
      <c r="S52" s="93">
        <v>0</v>
      </c>
      <c r="T52" s="93">
        <v>1594</v>
      </c>
      <c r="U52" s="93">
        <v>0</v>
      </c>
      <c r="V52" s="100">
        <f t="shared" si="6"/>
        <v>115</v>
      </c>
      <c r="W52" s="93">
        <v>0</v>
      </c>
      <c r="X52" s="93">
        <v>0</v>
      </c>
      <c r="Y52" s="93">
        <v>0</v>
      </c>
      <c r="Z52" s="93">
        <v>0</v>
      </c>
      <c r="AA52" s="93">
        <v>115</v>
      </c>
      <c r="AB52" s="93">
        <v>0</v>
      </c>
      <c r="AC52" s="100">
        <f t="shared" si="7"/>
        <v>30</v>
      </c>
      <c r="AD52" s="93">
        <v>30</v>
      </c>
      <c r="AE52" s="93">
        <v>0</v>
      </c>
      <c r="AF52" s="100">
        <f t="shared" si="8"/>
        <v>0</v>
      </c>
      <c r="AG52" s="93">
        <v>0</v>
      </c>
      <c r="AH52" s="93">
        <v>0</v>
      </c>
      <c r="AI52" s="93">
        <v>0</v>
      </c>
      <c r="AJ52" s="100">
        <f t="shared" si="9"/>
        <v>0</v>
      </c>
      <c r="AK52" s="93">
        <v>0</v>
      </c>
      <c r="AL52" s="93">
        <v>0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93">
        <v>0</v>
      </c>
      <c r="AT52" s="100">
        <f t="shared" si="10"/>
        <v>0</v>
      </c>
      <c r="AU52" s="93">
        <v>0</v>
      </c>
      <c r="AV52" s="93">
        <v>0</v>
      </c>
      <c r="AW52" s="93">
        <v>0</v>
      </c>
      <c r="AX52" s="93">
        <v>0</v>
      </c>
      <c r="AY52" s="93">
        <v>0</v>
      </c>
      <c r="AZ52" s="100">
        <f t="shared" si="11"/>
        <v>0</v>
      </c>
      <c r="BA52" s="93">
        <v>0</v>
      </c>
      <c r="BB52" s="93">
        <v>0</v>
      </c>
      <c r="BC52" s="93">
        <v>0</v>
      </c>
    </row>
    <row r="53" spans="1:55" s="92" customFormat="1" ht="11.25">
      <c r="A53" s="101" t="s">
        <v>172</v>
      </c>
      <c r="B53" s="102" t="s">
        <v>91</v>
      </c>
      <c r="C53" s="94" t="s">
        <v>92</v>
      </c>
      <c r="D53" s="100">
        <f t="shared" si="0"/>
        <v>1305</v>
      </c>
      <c r="E53" s="100">
        <f t="shared" si="1"/>
        <v>0</v>
      </c>
      <c r="F53" s="93">
        <v>0</v>
      </c>
      <c r="G53" s="93">
        <v>0</v>
      </c>
      <c r="H53" s="100">
        <f t="shared" si="2"/>
        <v>0</v>
      </c>
      <c r="I53" s="93">
        <v>0</v>
      </c>
      <c r="J53" s="93">
        <v>0</v>
      </c>
      <c r="K53" s="100">
        <f t="shared" si="3"/>
        <v>1305</v>
      </c>
      <c r="L53" s="93">
        <v>700</v>
      </c>
      <c r="M53" s="93">
        <v>605</v>
      </c>
      <c r="N53" s="100">
        <f t="shared" si="4"/>
        <v>1305</v>
      </c>
      <c r="O53" s="100">
        <f t="shared" si="5"/>
        <v>700</v>
      </c>
      <c r="P53" s="93">
        <v>0</v>
      </c>
      <c r="Q53" s="93">
        <v>0</v>
      </c>
      <c r="R53" s="93">
        <v>0</v>
      </c>
      <c r="S53" s="93">
        <v>0</v>
      </c>
      <c r="T53" s="93">
        <v>700</v>
      </c>
      <c r="U53" s="93">
        <v>0</v>
      </c>
      <c r="V53" s="100">
        <f t="shared" si="6"/>
        <v>605</v>
      </c>
      <c r="W53" s="93">
        <v>0</v>
      </c>
      <c r="X53" s="93">
        <v>0</v>
      </c>
      <c r="Y53" s="93">
        <v>0</v>
      </c>
      <c r="Z53" s="93">
        <v>0</v>
      </c>
      <c r="AA53" s="93">
        <v>605</v>
      </c>
      <c r="AB53" s="93">
        <v>0</v>
      </c>
      <c r="AC53" s="100">
        <f t="shared" si="7"/>
        <v>0</v>
      </c>
      <c r="AD53" s="93">
        <v>0</v>
      </c>
      <c r="AE53" s="93">
        <v>0</v>
      </c>
      <c r="AF53" s="100">
        <f t="shared" si="8"/>
        <v>0</v>
      </c>
      <c r="AG53" s="93">
        <v>0</v>
      </c>
      <c r="AH53" s="93">
        <v>0</v>
      </c>
      <c r="AI53" s="93">
        <v>0</v>
      </c>
      <c r="AJ53" s="100">
        <f t="shared" si="9"/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100">
        <f t="shared" si="10"/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100">
        <f t="shared" si="11"/>
        <v>0</v>
      </c>
      <c r="BA53" s="93">
        <v>0</v>
      </c>
      <c r="BB53" s="93">
        <v>0</v>
      </c>
      <c r="BC53" s="93">
        <v>0</v>
      </c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2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2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2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2" customFormat="1" ht="11.25">
      <c r="A1176" s="103"/>
      <c r="B1176" s="104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2" customFormat="1" ht="11.25">
      <c r="A1177" s="103"/>
      <c r="B1177" s="104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2" customFormat="1" ht="11.25">
      <c r="A1178" s="103"/>
      <c r="B1178" s="104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  <row r="1179" spans="1:55" s="92" customFormat="1" ht="11.25">
      <c r="A1179" s="103"/>
      <c r="B1179" s="104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</row>
    <row r="1180" spans="1:55" s="92" customFormat="1" ht="11.25">
      <c r="A1180" s="103"/>
      <c r="B1180" s="104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</row>
    <row r="1181" spans="1:55" s="92" customFormat="1" ht="11.25">
      <c r="A1181" s="103"/>
      <c r="B1181" s="104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</row>
    <row r="1182" spans="1:55" s="92" customFormat="1" ht="11.25">
      <c r="A1182" s="103"/>
      <c r="B1182" s="104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</row>
    <row r="1183" spans="1:55" s="92" customFormat="1" ht="11.25">
      <c r="A1183" s="103"/>
      <c r="B1183" s="104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170</v>
      </c>
      <c r="C2" s="86" t="str">
        <f>'水洗化人口等'!B7</f>
        <v>46000</v>
      </c>
      <c r="D2" s="56" t="s">
        <v>271</v>
      </c>
      <c r="E2" s="45"/>
      <c r="F2" s="45"/>
      <c r="G2" s="45"/>
      <c r="H2" s="45"/>
      <c r="I2" s="45"/>
      <c r="J2" s="45"/>
      <c r="K2" s="45"/>
      <c r="L2" s="45" t="str">
        <f>LEFT(C2,2)</f>
        <v>46</v>
      </c>
      <c r="M2" s="45" t="str">
        <f>IF(L2&lt;&gt;"",VLOOKUP(L2,$AI$6:$AJ$52,2,FALSE),"-")</f>
        <v>鹿児島県</v>
      </c>
      <c r="AA2" s="44">
        <f>IF(C2=0,0,1)</f>
        <v>1</v>
      </c>
      <c r="AB2" s="45" t="str">
        <f>IF(AA2=0,"",VLOOKUP(C2,'水洗化人口等'!B7:C53,2,FALSE))</f>
        <v>合計</v>
      </c>
      <c r="AC2" s="45"/>
      <c r="AD2" s="44">
        <f>IF(AA2=0,1,IF(ISERROR(AB2),1,0))</f>
        <v>0</v>
      </c>
      <c r="AF2" s="87">
        <f>COUNTA('水洗化人口等'!B7:B53)+6</f>
        <v>53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126</v>
      </c>
      <c r="G6" s="163"/>
      <c r="H6" s="82" t="s">
        <v>281</v>
      </c>
      <c r="I6" s="82" t="s">
        <v>282</v>
      </c>
      <c r="J6" s="82" t="s">
        <v>283</v>
      </c>
      <c r="K6" s="47" t="s">
        <v>127</v>
      </c>
      <c r="L6" s="88" t="s">
        <v>284</v>
      </c>
      <c r="M6" s="89" t="s">
        <v>285</v>
      </c>
      <c r="AF6" s="54">
        <f>'水洗化人口等'!B6</f>
        <v>0</v>
      </c>
      <c r="AG6" s="45">
        <v>6</v>
      </c>
      <c r="AI6" s="87" t="s">
        <v>302</v>
      </c>
      <c r="AJ6" s="45" t="s">
        <v>217</v>
      </c>
    </row>
    <row r="7" spans="2:36" ht="16.5" customHeight="1">
      <c r="B7" s="164" t="s">
        <v>128</v>
      </c>
      <c r="C7" s="48" t="s">
        <v>129</v>
      </c>
      <c r="D7" s="60">
        <f>AD7</f>
        <v>384771</v>
      </c>
      <c r="F7" s="170" t="s">
        <v>130</v>
      </c>
      <c r="G7" s="49" t="s">
        <v>131</v>
      </c>
      <c r="H7" s="61">
        <f aca="true" t="shared" si="0" ref="H7:H12">AD14</f>
        <v>260932</v>
      </c>
      <c r="I7" s="61">
        <f aca="true" t="shared" si="1" ref="I7:I12">AD24</f>
        <v>456816</v>
      </c>
      <c r="J7" s="61">
        <f aca="true" t="shared" si="2" ref="J7:J12">SUM(H7:I7)</f>
        <v>717748</v>
      </c>
      <c r="K7" s="62">
        <f aca="true" t="shared" si="3" ref="K7:K12">IF(J$13&gt;0,J7/J$13,0)</f>
        <v>0.9690431861661696</v>
      </c>
      <c r="L7" s="63">
        <f>AD34</f>
        <v>12040</v>
      </c>
      <c r="M7" s="64">
        <f>AD37</f>
        <v>733</v>
      </c>
      <c r="AA7" s="46" t="s">
        <v>129</v>
      </c>
      <c r="AB7" s="46" t="s">
        <v>167</v>
      </c>
      <c r="AC7" s="46" t="s">
        <v>226</v>
      </c>
      <c r="AD7" s="45">
        <f aca="true" ca="1" t="shared" si="4" ref="AD7:AD53">IF(AD$2=0,INDIRECT(AB7&amp;"!"&amp;AC7&amp;$AG$2),0)</f>
        <v>384771</v>
      </c>
      <c r="AF7" s="54" t="str">
        <f>'水洗化人口等'!B7</f>
        <v>46000</v>
      </c>
      <c r="AG7" s="45">
        <v>7</v>
      </c>
      <c r="AI7" s="87" t="s">
        <v>303</v>
      </c>
      <c r="AJ7" s="45" t="s">
        <v>216</v>
      </c>
    </row>
    <row r="8" spans="2:36" ht="16.5" customHeight="1">
      <c r="B8" s="165"/>
      <c r="C8" s="49" t="s">
        <v>132</v>
      </c>
      <c r="D8" s="65">
        <f>AD8</f>
        <v>742</v>
      </c>
      <c r="F8" s="171"/>
      <c r="G8" s="49" t="s">
        <v>133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132</v>
      </c>
      <c r="AB8" s="46" t="s">
        <v>167</v>
      </c>
      <c r="AC8" s="46" t="s">
        <v>227</v>
      </c>
      <c r="AD8" s="45">
        <f ca="1" t="shared" si="4"/>
        <v>742</v>
      </c>
      <c r="AF8" s="54" t="str">
        <f>'水洗化人口等'!B8</f>
        <v>46201</v>
      </c>
      <c r="AG8" s="45">
        <v>8</v>
      </c>
      <c r="AI8" s="87" t="s">
        <v>304</v>
      </c>
      <c r="AJ8" s="45" t="s">
        <v>215</v>
      </c>
    </row>
    <row r="9" spans="2:36" ht="16.5" customHeight="1">
      <c r="B9" s="166"/>
      <c r="C9" s="50" t="s">
        <v>134</v>
      </c>
      <c r="D9" s="66">
        <f>SUM(D7:D8)</f>
        <v>385513</v>
      </c>
      <c r="F9" s="171"/>
      <c r="G9" s="49" t="s">
        <v>135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137</v>
      </c>
      <c r="AB9" s="46" t="s">
        <v>167</v>
      </c>
      <c r="AC9" s="46" t="s">
        <v>228</v>
      </c>
      <c r="AD9" s="45">
        <f ca="1" t="shared" si="4"/>
        <v>627677</v>
      </c>
      <c r="AF9" s="54" t="str">
        <f>'水洗化人口等'!B9</f>
        <v>46203</v>
      </c>
      <c r="AG9" s="45">
        <v>9</v>
      </c>
      <c r="AI9" s="87" t="s">
        <v>305</v>
      </c>
      <c r="AJ9" s="45" t="s">
        <v>214</v>
      </c>
    </row>
    <row r="10" spans="2:36" ht="16.5" customHeight="1">
      <c r="B10" s="167" t="s">
        <v>136</v>
      </c>
      <c r="C10" s="51" t="s">
        <v>137</v>
      </c>
      <c r="D10" s="65">
        <f>AD9</f>
        <v>627677</v>
      </c>
      <c r="F10" s="171"/>
      <c r="G10" s="49" t="s">
        <v>138</v>
      </c>
      <c r="H10" s="61">
        <f t="shared" si="0"/>
        <v>208</v>
      </c>
      <c r="I10" s="61">
        <f t="shared" si="1"/>
        <v>756</v>
      </c>
      <c r="J10" s="61">
        <f t="shared" si="2"/>
        <v>964</v>
      </c>
      <c r="K10" s="62">
        <f t="shared" si="3"/>
        <v>0.001301511995107179</v>
      </c>
      <c r="L10" s="67" t="s">
        <v>229</v>
      </c>
      <c r="M10" s="68" t="s">
        <v>229</v>
      </c>
      <c r="AA10" s="46" t="s">
        <v>139</v>
      </c>
      <c r="AB10" s="46" t="s">
        <v>167</v>
      </c>
      <c r="AC10" s="46" t="s">
        <v>230</v>
      </c>
      <c r="AD10" s="45">
        <f ca="1" t="shared" si="4"/>
        <v>8175</v>
      </c>
      <c r="AF10" s="54" t="str">
        <f>'水洗化人口等'!B10</f>
        <v>46204</v>
      </c>
      <c r="AG10" s="45">
        <v>10</v>
      </c>
      <c r="AI10" s="87" t="s">
        <v>306</v>
      </c>
      <c r="AJ10" s="45" t="s">
        <v>213</v>
      </c>
    </row>
    <row r="11" spans="2:36" ht="16.5" customHeight="1">
      <c r="B11" s="168"/>
      <c r="C11" s="49" t="s">
        <v>139</v>
      </c>
      <c r="D11" s="65">
        <f>AD10</f>
        <v>8175</v>
      </c>
      <c r="F11" s="171"/>
      <c r="G11" s="49" t="s">
        <v>141</v>
      </c>
      <c r="H11" s="61">
        <f t="shared" si="0"/>
        <v>5899</v>
      </c>
      <c r="I11" s="61">
        <f t="shared" si="1"/>
        <v>11164</v>
      </c>
      <c r="J11" s="61">
        <f t="shared" si="2"/>
        <v>17063</v>
      </c>
      <c r="K11" s="62">
        <f t="shared" si="3"/>
        <v>0.023037032336632568</v>
      </c>
      <c r="L11" s="67" t="s">
        <v>231</v>
      </c>
      <c r="M11" s="68" t="s">
        <v>231</v>
      </c>
      <c r="AA11" s="46" t="s">
        <v>140</v>
      </c>
      <c r="AB11" s="46" t="s">
        <v>167</v>
      </c>
      <c r="AC11" s="46" t="s">
        <v>232</v>
      </c>
      <c r="AD11" s="45">
        <f ca="1" t="shared" si="4"/>
        <v>731813</v>
      </c>
      <c r="AF11" s="54" t="str">
        <f>'水洗化人口等'!B11</f>
        <v>46206</v>
      </c>
      <c r="AG11" s="45">
        <v>11</v>
      </c>
      <c r="AI11" s="87" t="s">
        <v>307</v>
      </c>
      <c r="AJ11" s="45" t="s">
        <v>212</v>
      </c>
    </row>
    <row r="12" spans="2:36" ht="16.5" customHeight="1">
      <c r="B12" s="168"/>
      <c r="C12" s="49" t="s">
        <v>140</v>
      </c>
      <c r="D12" s="65">
        <f>AD11</f>
        <v>731813</v>
      </c>
      <c r="F12" s="171"/>
      <c r="G12" s="49" t="s">
        <v>142</v>
      </c>
      <c r="H12" s="61">
        <f t="shared" si="0"/>
        <v>2638</v>
      </c>
      <c r="I12" s="61">
        <f t="shared" si="1"/>
        <v>2264</v>
      </c>
      <c r="J12" s="61">
        <f t="shared" si="2"/>
        <v>4902</v>
      </c>
      <c r="K12" s="62">
        <f t="shared" si="3"/>
        <v>0.006618269502090655</v>
      </c>
      <c r="L12" s="67" t="s">
        <v>233</v>
      </c>
      <c r="M12" s="68" t="s">
        <v>233</v>
      </c>
      <c r="AA12" s="46" t="s">
        <v>169</v>
      </c>
      <c r="AB12" s="46" t="s">
        <v>167</v>
      </c>
      <c r="AC12" s="46" t="s">
        <v>234</v>
      </c>
      <c r="AD12" s="45">
        <f ca="1" t="shared" si="4"/>
        <v>403213</v>
      </c>
      <c r="AF12" s="54" t="str">
        <f>'水洗化人口等'!B12</f>
        <v>46208</v>
      </c>
      <c r="AG12" s="45">
        <v>12</v>
      </c>
      <c r="AI12" s="87" t="s">
        <v>308</v>
      </c>
      <c r="AJ12" s="45" t="s">
        <v>211</v>
      </c>
    </row>
    <row r="13" spans="2:36" ht="16.5" customHeight="1">
      <c r="B13" s="169"/>
      <c r="C13" s="50" t="s">
        <v>134</v>
      </c>
      <c r="D13" s="66">
        <f>SUM(D10:D12)</f>
        <v>1367665</v>
      </c>
      <c r="F13" s="172"/>
      <c r="G13" s="49" t="s">
        <v>134</v>
      </c>
      <c r="H13" s="61">
        <f>SUM(H7:H12)</f>
        <v>269677</v>
      </c>
      <c r="I13" s="61">
        <f>SUM(I7:I12)</f>
        <v>471000</v>
      </c>
      <c r="J13" s="61">
        <f>SUM(J7:J12)</f>
        <v>740677</v>
      </c>
      <c r="K13" s="62">
        <v>1</v>
      </c>
      <c r="L13" s="67" t="s">
        <v>235</v>
      </c>
      <c r="M13" s="68" t="s">
        <v>235</v>
      </c>
      <c r="AA13" s="46" t="s">
        <v>223</v>
      </c>
      <c r="AB13" s="46" t="s">
        <v>167</v>
      </c>
      <c r="AC13" s="46" t="s">
        <v>236</v>
      </c>
      <c r="AD13" s="45">
        <f ca="1" t="shared" si="4"/>
        <v>5278</v>
      </c>
      <c r="AF13" s="54" t="str">
        <f>'水洗化人口等'!B13</f>
        <v>46209</v>
      </c>
      <c r="AG13" s="45">
        <v>13</v>
      </c>
      <c r="AI13" s="87" t="s">
        <v>309</v>
      </c>
      <c r="AJ13" s="45" t="s">
        <v>210</v>
      </c>
    </row>
    <row r="14" spans="2:36" ht="16.5" customHeight="1" thickBot="1">
      <c r="B14" s="146" t="s">
        <v>143</v>
      </c>
      <c r="C14" s="147"/>
      <c r="D14" s="69">
        <f>SUM(D9,D13)</f>
        <v>1753178</v>
      </c>
      <c r="F14" s="141" t="s">
        <v>144</v>
      </c>
      <c r="G14" s="142"/>
      <c r="H14" s="61">
        <f>AD20</f>
        <v>496</v>
      </c>
      <c r="I14" s="61">
        <f>AD30</f>
        <v>0</v>
      </c>
      <c r="J14" s="61">
        <f>SUM(H14:I14)</f>
        <v>496</v>
      </c>
      <c r="K14" s="70" t="s">
        <v>237</v>
      </c>
      <c r="L14" s="67" t="s">
        <v>237</v>
      </c>
      <c r="M14" s="68" t="s">
        <v>237</v>
      </c>
      <c r="AA14" s="46" t="s">
        <v>131</v>
      </c>
      <c r="AB14" s="46" t="s">
        <v>168</v>
      </c>
      <c r="AC14" s="46" t="s">
        <v>238</v>
      </c>
      <c r="AD14" s="45">
        <f ca="1" t="shared" si="4"/>
        <v>260932</v>
      </c>
      <c r="AF14" s="54" t="str">
        <f>'水洗化人口等'!B14</f>
        <v>46210</v>
      </c>
      <c r="AG14" s="45">
        <v>14</v>
      </c>
      <c r="AI14" s="87" t="s">
        <v>310</v>
      </c>
      <c r="AJ14" s="45" t="s">
        <v>209</v>
      </c>
    </row>
    <row r="15" spans="2:36" ht="16.5" customHeight="1" thickBot="1">
      <c r="B15" s="146" t="s">
        <v>225</v>
      </c>
      <c r="C15" s="147"/>
      <c r="D15" s="69">
        <f>AD13</f>
        <v>5278</v>
      </c>
      <c r="F15" s="146" t="s">
        <v>98</v>
      </c>
      <c r="G15" s="147"/>
      <c r="H15" s="71">
        <f>SUM(H13:H14)</f>
        <v>270173</v>
      </c>
      <c r="I15" s="71">
        <f>SUM(I13:I14)</f>
        <v>471000</v>
      </c>
      <c r="J15" s="71">
        <f>SUM(J13:J14)</f>
        <v>741173</v>
      </c>
      <c r="K15" s="72" t="s">
        <v>239</v>
      </c>
      <c r="L15" s="73">
        <f>SUM(L7:L9)</f>
        <v>12040</v>
      </c>
      <c r="M15" s="74">
        <f>SUM(M7:M9)</f>
        <v>733</v>
      </c>
      <c r="AA15" s="46" t="s">
        <v>133</v>
      </c>
      <c r="AB15" s="46" t="s">
        <v>168</v>
      </c>
      <c r="AC15" s="46" t="s">
        <v>240</v>
      </c>
      <c r="AD15" s="45">
        <f ca="1" t="shared" si="4"/>
        <v>0</v>
      </c>
      <c r="AF15" s="54" t="str">
        <f>'水洗化人口等'!B15</f>
        <v>46213</v>
      </c>
      <c r="AG15" s="45">
        <v>15</v>
      </c>
      <c r="AI15" s="87" t="s">
        <v>311</v>
      </c>
      <c r="AJ15" s="45" t="s">
        <v>208</v>
      </c>
    </row>
    <row r="16" spans="2:36" ht="16.5" customHeight="1" thickBot="1">
      <c r="B16" s="52" t="s">
        <v>145</v>
      </c>
      <c r="AA16" s="46" t="s">
        <v>135</v>
      </c>
      <c r="AB16" s="46" t="s">
        <v>168</v>
      </c>
      <c r="AC16" s="46" t="s">
        <v>241</v>
      </c>
      <c r="AD16" s="45">
        <f ca="1" t="shared" si="4"/>
        <v>0</v>
      </c>
      <c r="AF16" s="54" t="str">
        <f>'水洗化人口等'!B16</f>
        <v>46214</v>
      </c>
      <c r="AG16" s="45">
        <v>16</v>
      </c>
      <c r="AI16" s="87" t="s">
        <v>312</v>
      </c>
      <c r="AJ16" s="45" t="s">
        <v>207</v>
      </c>
    </row>
    <row r="17" spans="3:36" ht="16.5" customHeight="1" thickBot="1">
      <c r="C17" s="75">
        <f>AD12</f>
        <v>403213</v>
      </c>
      <c r="D17" s="46" t="s">
        <v>146</v>
      </c>
      <c r="J17" s="59"/>
      <c r="AA17" s="46" t="s">
        <v>138</v>
      </c>
      <c r="AB17" s="46" t="s">
        <v>168</v>
      </c>
      <c r="AC17" s="46" t="s">
        <v>242</v>
      </c>
      <c r="AD17" s="45">
        <f ca="1" t="shared" si="4"/>
        <v>208</v>
      </c>
      <c r="AF17" s="54" t="str">
        <f>'水洗化人口等'!B17</f>
        <v>46215</v>
      </c>
      <c r="AG17" s="45">
        <v>17</v>
      </c>
      <c r="AI17" s="87" t="s">
        <v>313</v>
      </c>
      <c r="AJ17" s="45" t="s">
        <v>206</v>
      </c>
    </row>
    <row r="18" spans="6:36" ht="30" customHeight="1">
      <c r="F18" s="162" t="s">
        <v>148</v>
      </c>
      <c r="G18" s="163"/>
      <c r="H18" s="82" t="s">
        <v>281</v>
      </c>
      <c r="I18" s="82" t="s">
        <v>282</v>
      </c>
      <c r="J18" s="85" t="s">
        <v>283</v>
      </c>
      <c r="AA18" s="46" t="s">
        <v>141</v>
      </c>
      <c r="AB18" s="46" t="s">
        <v>168</v>
      </c>
      <c r="AC18" s="46" t="s">
        <v>243</v>
      </c>
      <c r="AD18" s="45">
        <f ca="1" t="shared" si="4"/>
        <v>5899</v>
      </c>
      <c r="AF18" s="54" t="str">
        <f>'水洗化人口等'!B18</f>
        <v>46216</v>
      </c>
      <c r="AG18" s="45">
        <v>18</v>
      </c>
      <c r="AI18" s="87" t="s">
        <v>314</v>
      </c>
      <c r="AJ18" s="45" t="s">
        <v>205</v>
      </c>
    </row>
    <row r="19" spans="3:36" ht="16.5" customHeight="1">
      <c r="C19" s="83" t="s">
        <v>147</v>
      </c>
      <c r="D19" s="53">
        <f>IF(D$14&gt;0,D13/D$14,0)</f>
        <v>0.7801061843121463</v>
      </c>
      <c r="F19" s="141" t="s">
        <v>150</v>
      </c>
      <c r="G19" s="142"/>
      <c r="H19" s="61">
        <f>AD21</f>
        <v>19969</v>
      </c>
      <c r="I19" s="61">
        <f>AD31</f>
        <v>20313</v>
      </c>
      <c r="J19" s="65">
        <f>SUM(H19:I19)</f>
        <v>40282</v>
      </c>
      <c r="AA19" s="46" t="s">
        <v>142</v>
      </c>
      <c r="AB19" s="46" t="s">
        <v>168</v>
      </c>
      <c r="AC19" s="46" t="s">
        <v>244</v>
      </c>
      <c r="AD19" s="45">
        <f ca="1" t="shared" si="4"/>
        <v>2638</v>
      </c>
      <c r="AF19" s="54" t="str">
        <f>'水洗化人口等'!B19</f>
        <v>46217</v>
      </c>
      <c r="AG19" s="45">
        <v>19</v>
      </c>
      <c r="AI19" s="87" t="s">
        <v>315</v>
      </c>
      <c r="AJ19" s="45" t="s">
        <v>204</v>
      </c>
    </row>
    <row r="20" spans="3:36" ht="16.5" customHeight="1">
      <c r="C20" s="83" t="s">
        <v>149</v>
      </c>
      <c r="D20" s="53">
        <f>IF(D$14&gt;0,D9/D$14,0)</f>
        <v>0.2198938156878537</v>
      </c>
      <c r="F20" s="141" t="s">
        <v>152</v>
      </c>
      <c r="G20" s="142"/>
      <c r="H20" s="61">
        <f>AD22</f>
        <v>31203</v>
      </c>
      <c r="I20" s="61">
        <f>AD32</f>
        <v>6524</v>
      </c>
      <c r="J20" s="65">
        <f>SUM(H20:I20)</f>
        <v>37727</v>
      </c>
      <c r="AA20" s="46" t="s">
        <v>144</v>
      </c>
      <c r="AB20" s="46" t="s">
        <v>168</v>
      </c>
      <c r="AC20" s="46" t="s">
        <v>245</v>
      </c>
      <c r="AD20" s="45">
        <f ca="1" t="shared" si="4"/>
        <v>496</v>
      </c>
      <c r="AF20" s="54" t="str">
        <f>'水洗化人口等'!B20</f>
        <v>46218</v>
      </c>
      <c r="AG20" s="45">
        <v>20</v>
      </c>
      <c r="AI20" s="87" t="s">
        <v>316</v>
      </c>
      <c r="AJ20" s="45" t="s">
        <v>203</v>
      </c>
    </row>
    <row r="21" spans="3:36" ht="16.5" customHeight="1">
      <c r="C21" s="84" t="s">
        <v>151</v>
      </c>
      <c r="D21" s="53">
        <f>IF(D$14&gt;0,D10/D$14,0)</f>
        <v>0.35802240274518615</v>
      </c>
      <c r="F21" s="141" t="s">
        <v>154</v>
      </c>
      <c r="G21" s="142"/>
      <c r="H21" s="61">
        <f>AD23</f>
        <v>220684</v>
      </c>
      <c r="I21" s="61">
        <f>AD33</f>
        <v>488510</v>
      </c>
      <c r="J21" s="65">
        <f>SUM(H21:I21)</f>
        <v>709194</v>
      </c>
      <c r="AA21" s="46" t="s">
        <v>150</v>
      </c>
      <c r="AB21" s="46" t="s">
        <v>168</v>
      </c>
      <c r="AC21" s="46" t="s">
        <v>246</v>
      </c>
      <c r="AD21" s="45">
        <f ca="1" t="shared" si="4"/>
        <v>19969</v>
      </c>
      <c r="AF21" s="54" t="str">
        <f>'水洗化人口等'!B21</f>
        <v>46219</v>
      </c>
      <c r="AG21" s="45">
        <v>21</v>
      </c>
      <c r="AI21" s="87" t="s">
        <v>317</v>
      </c>
      <c r="AJ21" s="45" t="s">
        <v>202</v>
      </c>
    </row>
    <row r="22" spans="3:36" ht="16.5" customHeight="1" thickBot="1">
      <c r="C22" s="83" t="s">
        <v>153</v>
      </c>
      <c r="D22" s="53">
        <f>IF(D$14&gt;0,D12/D$14,0)</f>
        <v>0.4174208209320445</v>
      </c>
      <c r="F22" s="146" t="s">
        <v>98</v>
      </c>
      <c r="G22" s="147"/>
      <c r="H22" s="71">
        <f>SUM(H19:H21)</f>
        <v>271856</v>
      </c>
      <c r="I22" s="71">
        <f>SUM(I19:I21)</f>
        <v>515347</v>
      </c>
      <c r="J22" s="76">
        <f>SUM(J19:J21)</f>
        <v>787203</v>
      </c>
      <c r="AA22" s="46" t="s">
        <v>152</v>
      </c>
      <c r="AB22" s="46" t="s">
        <v>168</v>
      </c>
      <c r="AC22" s="46" t="s">
        <v>247</v>
      </c>
      <c r="AD22" s="45">
        <f ca="1" t="shared" si="4"/>
        <v>31203</v>
      </c>
      <c r="AF22" s="54" t="str">
        <f>'水洗化人口等'!B22</f>
        <v>46220</v>
      </c>
      <c r="AG22" s="45">
        <v>22</v>
      </c>
      <c r="AI22" s="87" t="s">
        <v>318</v>
      </c>
      <c r="AJ22" s="45" t="s">
        <v>201</v>
      </c>
    </row>
    <row r="23" spans="3:36" ht="16.5" customHeight="1">
      <c r="C23" s="83" t="s">
        <v>155</v>
      </c>
      <c r="D23" s="53">
        <f>IF(D$14&gt;0,C17/D$14,0)</f>
        <v>0.2299897671542764</v>
      </c>
      <c r="F23" s="52"/>
      <c r="J23" s="77"/>
      <c r="AA23" s="46" t="s">
        <v>154</v>
      </c>
      <c r="AB23" s="46" t="s">
        <v>168</v>
      </c>
      <c r="AC23" s="46" t="s">
        <v>248</v>
      </c>
      <c r="AD23" s="45">
        <f ca="1" t="shared" si="4"/>
        <v>220684</v>
      </c>
      <c r="AF23" s="54" t="str">
        <f>'水洗化人口等'!B23</f>
        <v>46221</v>
      </c>
      <c r="AG23" s="45">
        <v>23</v>
      </c>
      <c r="AI23" s="87" t="s">
        <v>319</v>
      </c>
      <c r="AJ23" s="45" t="s">
        <v>200</v>
      </c>
    </row>
    <row r="24" spans="3:36" ht="16.5" customHeight="1" thickBot="1">
      <c r="C24" s="83" t="s">
        <v>286</v>
      </c>
      <c r="D24" s="53">
        <f>IF(D$9&gt;0,D7/D$9,0)</f>
        <v>0.9980752918838016</v>
      </c>
      <c r="J24" s="78" t="s">
        <v>156</v>
      </c>
      <c r="AA24" s="46" t="s">
        <v>131</v>
      </c>
      <c r="AB24" s="46" t="s">
        <v>168</v>
      </c>
      <c r="AC24" s="46" t="s">
        <v>249</v>
      </c>
      <c r="AD24" s="45">
        <f ca="1" t="shared" si="4"/>
        <v>456816</v>
      </c>
      <c r="AF24" s="54" t="str">
        <f>'水洗化人口等'!B24</f>
        <v>46222</v>
      </c>
      <c r="AG24" s="45">
        <v>24</v>
      </c>
      <c r="AI24" s="87" t="s">
        <v>320</v>
      </c>
      <c r="AJ24" s="45" t="s">
        <v>199</v>
      </c>
    </row>
    <row r="25" spans="3:36" ht="16.5" customHeight="1">
      <c r="C25" s="83" t="s">
        <v>287</v>
      </c>
      <c r="D25" s="53">
        <f>IF(D$9&gt;0,D8/D$9,0)</f>
        <v>0.0019247081161984161</v>
      </c>
      <c r="F25" s="158" t="s">
        <v>157</v>
      </c>
      <c r="G25" s="159"/>
      <c r="H25" s="159"/>
      <c r="I25" s="151" t="s">
        <v>158</v>
      </c>
      <c r="J25" s="153" t="s">
        <v>159</v>
      </c>
      <c r="AA25" s="46" t="s">
        <v>133</v>
      </c>
      <c r="AB25" s="46" t="s">
        <v>168</v>
      </c>
      <c r="AC25" s="46" t="s">
        <v>250</v>
      </c>
      <c r="AD25" s="45">
        <f ca="1" t="shared" si="4"/>
        <v>0</v>
      </c>
      <c r="AF25" s="54" t="str">
        <f>'水洗化人口等'!B25</f>
        <v>46223</v>
      </c>
      <c r="AG25" s="45">
        <v>25</v>
      </c>
      <c r="AI25" s="87" t="s">
        <v>321</v>
      </c>
      <c r="AJ25" s="45" t="s">
        <v>198</v>
      </c>
    </row>
    <row r="26" spans="6:36" ht="16.5" customHeight="1">
      <c r="F26" s="160"/>
      <c r="G26" s="161"/>
      <c r="H26" s="161"/>
      <c r="I26" s="152"/>
      <c r="J26" s="154"/>
      <c r="AA26" s="46" t="s">
        <v>135</v>
      </c>
      <c r="AB26" s="46" t="s">
        <v>168</v>
      </c>
      <c r="AC26" s="46" t="s">
        <v>251</v>
      </c>
      <c r="AD26" s="45">
        <f ca="1" t="shared" si="4"/>
        <v>0</v>
      </c>
      <c r="AF26" s="54" t="str">
        <f>'水洗化人口等'!B26</f>
        <v>46303</v>
      </c>
      <c r="AG26" s="45">
        <v>26</v>
      </c>
      <c r="AI26" s="87" t="s">
        <v>322</v>
      </c>
      <c r="AJ26" s="45" t="s">
        <v>197</v>
      </c>
    </row>
    <row r="27" spans="6:36" ht="16.5" customHeight="1">
      <c r="F27" s="143" t="s">
        <v>160</v>
      </c>
      <c r="G27" s="144"/>
      <c r="H27" s="145"/>
      <c r="I27" s="63">
        <f aca="true" t="shared" si="5" ref="I27:I35">AD40</f>
        <v>4200</v>
      </c>
      <c r="J27" s="79">
        <f>AD49</f>
        <v>825</v>
      </c>
      <c r="AA27" s="46" t="s">
        <v>138</v>
      </c>
      <c r="AB27" s="46" t="s">
        <v>168</v>
      </c>
      <c r="AC27" s="46" t="s">
        <v>252</v>
      </c>
      <c r="AD27" s="45">
        <f ca="1" t="shared" si="4"/>
        <v>756</v>
      </c>
      <c r="AF27" s="54" t="str">
        <f>'水洗化人口等'!B27</f>
        <v>46304</v>
      </c>
      <c r="AG27" s="45">
        <v>27</v>
      </c>
      <c r="AI27" s="87" t="s">
        <v>323</v>
      </c>
      <c r="AJ27" s="45" t="s">
        <v>196</v>
      </c>
    </row>
    <row r="28" spans="6:36" ht="16.5" customHeight="1">
      <c r="F28" s="155" t="s">
        <v>161</v>
      </c>
      <c r="G28" s="156"/>
      <c r="H28" s="157"/>
      <c r="I28" s="63">
        <f t="shared" si="5"/>
        <v>0</v>
      </c>
      <c r="J28" s="79">
        <f>AD50</f>
        <v>0</v>
      </c>
      <c r="AA28" s="46" t="s">
        <v>141</v>
      </c>
      <c r="AB28" s="46" t="s">
        <v>168</v>
      </c>
      <c r="AC28" s="46" t="s">
        <v>253</v>
      </c>
      <c r="AD28" s="45">
        <f ca="1" t="shared" si="4"/>
        <v>11164</v>
      </c>
      <c r="AF28" s="54" t="str">
        <f>'水洗化人口等'!B28</f>
        <v>46392</v>
      </c>
      <c r="AG28" s="45">
        <v>28</v>
      </c>
      <c r="AI28" s="87" t="s">
        <v>324</v>
      </c>
      <c r="AJ28" s="45" t="s">
        <v>195</v>
      </c>
    </row>
    <row r="29" spans="6:36" ht="16.5" customHeight="1">
      <c r="F29" s="143" t="s">
        <v>162</v>
      </c>
      <c r="G29" s="144"/>
      <c r="H29" s="145"/>
      <c r="I29" s="63">
        <f t="shared" si="5"/>
        <v>1380</v>
      </c>
      <c r="J29" s="79">
        <f>AD51</f>
        <v>10</v>
      </c>
      <c r="AA29" s="46" t="s">
        <v>142</v>
      </c>
      <c r="AB29" s="46" t="s">
        <v>168</v>
      </c>
      <c r="AC29" s="46" t="s">
        <v>254</v>
      </c>
      <c r="AD29" s="45">
        <f ca="1" t="shared" si="4"/>
        <v>2264</v>
      </c>
      <c r="AF29" s="54" t="str">
        <f>'水洗化人口等'!B29</f>
        <v>46404</v>
      </c>
      <c r="AG29" s="45">
        <v>29</v>
      </c>
      <c r="AI29" s="87" t="s">
        <v>325</v>
      </c>
      <c r="AJ29" s="45" t="s">
        <v>194</v>
      </c>
    </row>
    <row r="30" spans="6:36" ht="16.5" customHeight="1">
      <c r="F30" s="143" t="s">
        <v>116</v>
      </c>
      <c r="G30" s="144"/>
      <c r="H30" s="145"/>
      <c r="I30" s="63">
        <f t="shared" si="5"/>
        <v>488</v>
      </c>
      <c r="J30" s="79">
        <f>AD52</f>
        <v>0</v>
      </c>
      <c r="AA30" s="46" t="s">
        <v>144</v>
      </c>
      <c r="AB30" s="46" t="s">
        <v>168</v>
      </c>
      <c r="AC30" s="46" t="s">
        <v>255</v>
      </c>
      <c r="AD30" s="45">
        <f ca="1" t="shared" si="4"/>
        <v>0</v>
      </c>
      <c r="AF30" s="54" t="str">
        <f>'水洗化人口等'!B30</f>
        <v>46421</v>
      </c>
      <c r="AG30" s="45">
        <v>30</v>
      </c>
      <c r="AI30" s="87" t="s">
        <v>326</v>
      </c>
      <c r="AJ30" s="45" t="s">
        <v>193</v>
      </c>
    </row>
    <row r="31" spans="6:36" ht="16.5" customHeight="1">
      <c r="F31" s="143" t="s">
        <v>117</v>
      </c>
      <c r="G31" s="144"/>
      <c r="H31" s="145"/>
      <c r="I31" s="63">
        <f t="shared" si="5"/>
        <v>0</v>
      </c>
      <c r="J31" s="79">
        <f>AD53</f>
        <v>0</v>
      </c>
      <c r="AA31" s="46" t="s">
        <v>150</v>
      </c>
      <c r="AB31" s="46" t="s">
        <v>168</v>
      </c>
      <c r="AC31" s="46" t="s">
        <v>256</v>
      </c>
      <c r="AD31" s="45">
        <f ca="1" t="shared" si="4"/>
        <v>20313</v>
      </c>
      <c r="AF31" s="54" t="str">
        <f>'水洗化人口等'!B31</f>
        <v>46441</v>
      </c>
      <c r="AG31" s="45">
        <v>31</v>
      </c>
      <c r="AI31" s="87" t="s">
        <v>327</v>
      </c>
      <c r="AJ31" s="45" t="s">
        <v>192</v>
      </c>
    </row>
    <row r="32" spans="6:36" ht="16.5" customHeight="1">
      <c r="F32" s="143" t="s">
        <v>163</v>
      </c>
      <c r="G32" s="144"/>
      <c r="H32" s="145"/>
      <c r="I32" s="63">
        <f t="shared" si="5"/>
        <v>0</v>
      </c>
      <c r="J32" s="68" t="s">
        <v>229</v>
      </c>
      <c r="AA32" s="46" t="s">
        <v>152</v>
      </c>
      <c r="AB32" s="46" t="s">
        <v>168</v>
      </c>
      <c r="AC32" s="46" t="s">
        <v>257</v>
      </c>
      <c r="AD32" s="45">
        <f ca="1" t="shared" si="4"/>
        <v>6524</v>
      </c>
      <c r="AF32" s="54" t="str">
        <f>'水洗化人口等'!B32</f>
        <v>46442</v>
      </c>
      <c r="AG32" s="45">
        <v>32</v>
      </c>
      <c r="AI32" s="87" t="s">
        <v>328</v>
      </c>
      <c r="AJ32" s="45" t="s">
        <v>191</v>
      </c>
    </row>
    <row r="33" spans="6:36" ht="16.5" customHeight="1">
      <c r="F33" s="143" t="s">
        <v>164</v>
      </c>
      <c r="G33" s="144"/>
      <c r="H33" s="145"/>
      <c r="I33" s="63">
        <f t="shared" si="5"/>
        <v>62</v>
      </c>
      <c r="J33" s="68" t="s">
        <v>231</v>
      </c>
      <c r="AA33" s="46" t="s">
        <v>154</v>
      </c>
      <c r="AB33" s="46" t="s">
        <v>168</v>
      </c>
      <c r="AC33" s="46" t="s">
        <v>258</v>
      </c>
      <c r="AD33" s="45">
        <f ca="1" t="shared" si="4"/>
        <v>488510</v>
      </c>
      <c r="AF33" s="54" t="str">
        <f>'水洗化人口等'!B33</f>
        <v>46443</v>
      </c>
      <c r="AG33" s="45">
        <v>33</v>
      </c>
      <c r="AI33" s="87" t="s">
        <v>329</v>
      </c>
      <c r="AJ33" s="45" t="s">
        <v>190</v>
      </c>
    </row>
    <row r="34" spans="6:36" ht="16.5" customHeight="1">
      <c r="F34" s="143" t="s">
        <v>165</v>
      </c>
      <c r="G34" s="144"/>
      <c r="H34" s="145"/>
      <c r="I34" s="63">
        <f t="shared" si="5"/>
        <v>280</v>
      </c>
      <c r="J34" s="68" t="s">
        <v>259</v>
      </c>
      <c r="AA34" s="46" t="s">
        <v>131</v>
      </c>
      <c r="AB34" s="46" t="s">
        <v>168</v>
      </c>
      <c r="AC34" s="46" t="s">
        <v>260</v>
      </c>
      <c r="AD34" s="46">
        <f ca="1" t="shared" si="4"/>
        <v>12040</v>
      </c>
      <c r="AF34" s="54" t="str">
        <f>'水洗化人口等'!B34</f>
        <v>46452</v>
      </c>
      <c r="AG34" s="45">
        <v>34</v>
      </c>
      <c r="AI34" s="87" t="s">
        <v>330</v>
      </c>
      <c r="AJ34" s="45" t="s">
        <v>189</v>
      </c>
    </row>
    <row r="35" spans="6:36" ht="16.5" customHeight="1">
      <c r="F35" s="143" t="s">
        <v>166</v>
      </c>
      <c r="G35" s="144"/>
      <c r="H35" s="145"/>
      <c r="I35" s="63">
        <f t="shared" si="5"/>
        <v>9005</v>
      </c>
      <c r="J35" s="68" t="s">
        <v>233</v>
      </c>
      <c r="AA35" s="46" t="s">
        <v>133</v>
      </c>
      <c r="AB35" s="46" t="s">
        <v>168</v>
      </c>
      <c r="AC35" s="46" t="s">
        <v>261</v>
      </c>
      <c r="AD35" s="46">
        <f ca="1" t="shared" si="4"/>
        <v>0</v>
      </c>
      <c r="AF35" s="54" t="str">
        <f>'水洗化人口等'!B35</f>
        <v>46468</v>
      </c>
      <c r="AG35" s="45">
        <v>35</v>
      </c>
      <c r="AI35" s="87" t="s">
        <v>331</v>
      </c>
      <c r="AJ35" s="45" t="s">
        <v>188</v>
      </c>
    </row>
    <row r="36" spans="6:36" ht="16.5" customHeight="1" thickBot="1">
      <c r="F36" s="148" t="s">
        <v>110</v>
      </c>
      <c r="G36" s="149"/>
      <c r="H36" s="150"/>
      <c r="I36" s="80">
        <f>SUM(I27:I35)</f>
        <v>15415</v>
      </c>
      <c r="J36" s="81">
        <f>SUM(J27:J31)</f>
        <v>835</v>
      </c>
      <c r="AA36" s="46" t="s">
        <v>135</v>
      </c>
      <c r="AB36" s="46" t="s">
        <v>168</v>
      </c>
      <c r="AC36" s="46" t="s">
        <v>262</v>
      </c>
      <c r="AD36" s="46">
        <f ca="1" t="shared" si="4"/>
        <v>0</v>
      </c>
      <c r="AF36" s="54" t="str">
        <f>'水洗化人口等'!B36</f>
        <v>46482</v>
      </c>
      <c r="AG36" s="45">
        <v>36</v>
      </c>
      <c r="AI36" s="87" t="s">
        <v>332</v>
      </c>
      <c r="AJ36" s="45" t="s">
        <v>187</v>
      </c>
    </row>
    <row r="37" spans="27:36" ht="13.5">
      <c r="AA37" s="46" t="s">
        <v>131</v>
      </c>
      <c r="AB37" s="46" t="s">
        <v>168</v>
      </c>
      <c r="AC37" s="46" t="s">
        <v>263</v>
      </c>
      <c r="AD37" s="46">
        <f ca="1" t="shared" si="4"/>
        <v>733</v>
      </c>
      <c r="AF37" s="54" t="str">
        <f>'水洗化人口等'!B37</f>
        <v>46490</v>
      </c>
      <c r="AG37" s="45">
        <v>37</v>
      </c>
      <c r="AI37" s="87" t="s">
        <v>333</v>
      </c>
      <c r="AJ37" s="45" t="s">
        <v>186</v>
      </c>
    </row>
    <row r="38" spans="27:36" ht="13.5">
      <c r="AA38" s="46" t="s">
        <v>133</v>
      </c>
      <c r="AB38" s="46" t="s">
        <v>168</v>
      </c>
      <c r="AC38" s="46" t="s">
        <v>264</v>
      </c>
      <c r="AD38" s="46">
        <f ca="1" t="shared" si="4"/>
        <v>0</v>
      </c>
      <c r="AF38" s="54" t="str">
        <f>'水洗化人口等'!B38</f>
        <v>46491</v>
      </c>
      <c r="AG38" s="45">
        <v>38</v>
      </c>
      <c r="AI38" s="87" t="s">
        <v>334</v>
      </c>
      <c r="AJ38" s="45" t="s">
        <v>185</v>
      </c>
    </row>
    <row r="39" spans="27:36" ht="13.5">
      <c r="AA39" s="46" t="s">
        <v>135</v>
      </c>
      <c r="AB39" s="46" t="s">
        <v>168</v>
      </c>
      <c r="AC39" s="46" t="s">
        <v>265</v>
      </c>
      <c r="AD39" s="46">
        <f ca="1" t="shared" si="4"/>
        <v>0</v>
      </c>
      <c r="AF39" s="54" t="str">
        <f>'水洗化人口等'!B39</f>
        <v>46492</v>
      </c>
      <c r="AG39" s="45">
        <v>39</v>
      </c>
      <c r="AI39" s="87" t="s">
        <v>335</v>
      </c>
      <c r="AJ39" s="45" t="s">
        <v>184</v>
      </c>
    </row>
    <row r="40" spans="27:36" ht="13.5">
      <c r="AA40" s="46" t="s">
        <v>160</v>
      </c>
      <c r="AB40" s="46" t="s">
        <v>168</v>
      </c>
      <c r="AC40" s="46" t="s">
        <v>266</v>
      </c>
      <c r="AD40" s="46">
        <f ca="1" t="shared" si="4"/>
        <v>4200</v>
      </c>
      <c r="AF40" s="54" t="str">
        <f>'水洗化人口等'!B40</f>
        <v>46501</v>
      </c>
      <c r="AG40" s="45">
        <v>40</v>
      </c>
      <c r="AI40" s="87" t="s">
        <v>336</v>
      </c>
      <c r="AJ40" s="45" t="s">
        <v>183</v>
      </c>
    </row>
    <row r="41" spans="27:36" ht="13.5">
      <c r="AA41" s="46" t="s">
        <v>161</v>
      </c>
      <c r="AB41" s="46" t="s">
        <v>168</v>
      </c>
      <c r="AC41" s="46" t="s">
        <v>267</v>
      </c>
      <c r="AD41" s="46">
        <f ca="1" t="shared" si="4"/>
        <v>0</v>
      </c>
      <c r="AF41" s="54" t="str">
        <f>'水洗化人口等'!B41</f>
        <v>46502</v>
      </c>
      <c r="AG41" s="45">
        <v>41</v>
      </c>
      <c r="AI41" s="87" t="s">
        <v>337</v>
      </c>
      <c r="AJ41" s="45" t="s">
        <v>182</v>
      </c>
    </row>
    <row r="42" spans="27:36" ht="13.5">
      <c r="AA42" s="46" t="s">
        <v>162</v>
      </c>
      <c r="AB42" s="46" t="s">
        <v>168</v>
      </c>
      <c r="AC42" s="46" t="s">
        <v>268</v>
      </c>
      <c r="AD42" s="46">
        <f ca="1" t="shared" si="4"/>
        <v>1380</v>
      </c>
      <c r="AF42" s="54" t="str">
        <f>'水洗化人口等'!B42</f>
        <v>46505</v>
      </c>
      <c r="AG42" s="45">
        <v>42</v>
      </c>
      <c r="AI42" s="87" t="s">
        <v>338</v>
      </c>
      <c r="AJ42" s="45" t="s">
        <v>181</v>
      </c>
    </row>
    <row r="43" spans="27:36" ht="13.5">
      <c r="AA43" s="46" t="s">
        <v>116</v>
      </c>
      <c r="AB43" s="46" t="s">
        <v>168</v>
      </c>
      <c r="AC43" s="46" t="s">
        <v>269</v>
      </c>
      <c r="AD43" s="46">
        <f ca="1" t="shared" si="4"/>
        <v>488</v>
      </c>
      <c r="AF43" s="54" t="str">
        <f>'水洗化人口等'!B43</f>
        <v>46523</v>
      </c>
      <c r="AG43" s="45">
        <v>43</v>
      </c>
      <c r="AI43" s="87" t="s">
        <v>339</v>
      </c>
      <c r="AJ43" s="45" t="s">
        <v>180</v>
      </c>
    </row>
    <row r="44" spans="27:36" ht="13.5">
      <c r="AA44" s="46" t="s">
        <v>117</v>
      </c>
      <c r="AB44" s="46" t="s">
        <v>168</v>
      </c>
      <c r="AC44" s="46" t="s">
        <v>270</v>
      </c>
      <c r="AD44" s="46">
        <f ca="1" t="shared" si="4"/>
        <v>0</v>
      </c>
      <c r="AF44" s="54" t="str">
        <f>'水洗化人口等'!B44</f>
        <v>46524</v>
      </c>
      <c r="AG44" s="45">
        <v>44</v>
      </c>
      <c r="AI44" s="87" t="s">
        <v>340</v>
      </c>
      <c r="AJ44" s="45" t="s">
        <v>179</v>
      </c>
    </row>
    <row r="45" spans="27:36" ht="13.5">
      <c r="AA45" s="46" t="s">
        <v>163</v>
      </c>
      <c r="AB45" s="46" t="s">
        <v>168</v>
      </c>
      <c r="AC45" s="46" t="s">
        <v>272</v>
      </c>
      <c r="AD45" s="46">
        <f ca="1" t="shared" si="4"/>
        <v>0</v>
      </c>
      <c r="AF45" s="54" t="str">
        <f>'水洗化人口等'!B45</f>
        <v>46525</v>
      </c>
      <c r="AG45" s="45">
        <v>45</v>
      </c>
      <c r="AI45" s="87" t="s">
        <v>341</v>
      </c>
      <c r="AJ45" s="45" t="s">
        <v>178</v>
      </c>
    </row>
    <row r="46" spans="27:36" ht="13.5">
      <c r="AA46" s="46" t="s">
        <v>164</v>
      </c>
      <c r="AB46" s="46" t="s">
        <v>168</v>
      </c>
      <c r="AC46" s="46" t="s">
        <v>273</v>
      </c>
      <c r="AD46" s="46">
        <f ca="1" t="shared" si="4"/>
        <v>62</v>
      </c>
      <c r="AF46" s="54" t="str">
        <f>'水洗化人口等'!B46</f>
        <v>46527</v>
      </c>
      <c r="AG46" s="45">
        <v>46</v>
      </c>
      <c r="AI46" s="87" t="s">
        <v>342</v>
      </c>
      <c r="AJ46" s="45" t="s">
        <v>177</v>
      </c>
    </row>
    <row r="47" spans="27:36" ht="13.5">
      <c r="AA47" s="46" t="s">
        <v>165</v>
      </c>
      <c r="AB47" s="46" t="s">
        <v>168</v>
      </c>
      <c r="AC47" s="46" t="s">
        <v>274</v>
      </c>
      <c r="AD47" s="46">
        <f ca="1" t="shared" si="4"/>
        <v>280</v>
      </c>
      <c r="AF47" s="54" t="str">
        <f>'水洗化人口等'!B47</f>
        <v>46529</v>
      </c>
      <c r="AG47" s="45">
        <v>47</v>
      </c>
      <c r="AI47" s="87" t="s">
        <v>343</v>
      </c>
      <c r="AJ47" s="45" t="s">
        <v>176</v>
      </c>
    </row>
    <row r="48" spans="27:36" ht="13.5">
      <c r="AA48" s="46" t="s">
        <v>166</v>
      </c>
      <c r="AB48" s="46" t="s">
        <v>168</v>
      </c>
      <c r="AC48" s="46" t="s">
        <v>275</v>
      </c>
      <c r="AD48" s="46">
        <f ca="1" t="shared" si="4"/>
        <v>9005</v>
      </c>
      <c r="AF48" s="54" t="str">
        <f>'水洗化人口等'!B48</f>
        <v>46530</v>
      </c>
      <c r="AG48" s="45">
        <v>48</v>
      </c>
      <c r="AI48" s="87" t="s">
        <v>344</v>
      </c>
      <c r="AJ48" s="45" t="s">
        <v>175</v>
      </c>
    </row>
    <row r="49" spans="27:36" ht="13.5">
      <c r="AA49" s="46" t="s">
        <v>160</v>
      </c>
      <c r="AB49" s="46" t="s">
        <v>168</v>
      </c>
      <c r="AC49" s="46" t="s">
        <v>276</v>
      </c>
      <c r="AD49" s="46">
        <f ca="1" t="shared" si="4"/>
        <v>825</v>
      </c>
      <c r="AF49" s="54" t="str">
        <f>'水洗化人口等'!B49</f>
        <v>46531</v>
      </c>
      <c r="AG49" s="45">
        <v>49</v>
      </c>
      <c r="AI49" s="87" t="s">
        <v>345</v>
      </c>
      <c r="AJ49" s="45" t="s">
        <v>174</v>
      </c>
    </row>
    <row r="50" spans="27:36" ht="13.5">
      <c r="AA50" s="46" t="s">
        <v>161</v>
      </c>
      <c r="AB50" s="46" t="s">
        <v>168</v>
      </c>
      <c r="AC50" s="46" t="s">
        <v>277</v>
      </c>
      <c r="AD50" s="46">
        <f ca="1" t="shared" si="4"/>
        <v>0</v>
      </c>
      <c r="AF50" s="54" t="str">
        <f>'水洗化人口等'!B50</f>
        <v>46532</v>
      </c>
      <c r="AG50" s="45">
        <v>50</v>
      </c>
      <c r="AI50" s="87" t="s">
        <v>346</v>
      </c>
      <c r="AJ50" s="45" t="s">
        <v>173</v>
      </c>
    </row>
    <row r="51" spans="27:36" ht="13.5">
      <c r="AA51" s="46" t="s">
        <v>162</v>
      </c>
      <c r="AB51" s="46" t="s">
        <v>168</v>
      </c>
      <c r="AC51" s="46" t="s">
        <v>278</v>
      </c>
      <c r="AD51" s="46">
        <f ca="1" t="shared" si="4"/>
        <v>10</v>
      </c>
      <c r="AF51" s="54" t="str">
        <f>'水洗化人口等'!B51</f>
        <v>46533</v>
      </c>
      <c r="AG51" s="45">
        <v>51</v>
      </c>
      <c r="AI51" s="87" t="s">
        <v>347</v>
      </c>
      <c r="AJ51" s="45" t="s">
        <v>172</v>
      </c>
    </row>
    <row r="52" spans="27:36" ht="13.5">
      <c r="AA52" s="46" t="s">
        <v>116</v>
      </c>
      <c r="AB52" s="46" t="s">
        <v>168</v>
      </c>
      <c r="AC52" s="46" t="s">
        <v>279</v>
      </c>
      <c r="AD52" s="46">
        <f ca="1" t="shared" si="4"/>
        <v>0</v>
      </c>
      <c r="AF52" s="54" t="str">
        <f>'水洗化人口等'!B52</f>
        <v>46534</v>
      </c>
      <c r="AG52" s="45">
        <v>52</v>
      </c>
      <c r="AI52" s="87" t="s">
        <v>348</v>
      </c>
      <c r="AJ52" s="45" t="s">
        <v>171</v>
      </c>
    </row>
    <row r="53" spans="27:33" ht="13.5">
      <c r="AA53" s="46" t="s">
        <v>117</v>
      </c>
      <c r="AB53" s="46" t="s">
        <v>168</v>
      </c>
      <c r="AC53" s="46" t="s">
        <v>280</v>
      </c>
      <c r="AD53" s="46">
        <f ca="1" t="shared" si="4"/>
        <v>0</v>
      </c>
      <c r="AF53" s="54" t="str">
        <f>'水洗化人口等'!B53</f>
        <v>46535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