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<sst xmlns="http://schemas.openxmlformats.org/spreadsheetml/2006/main" count="724" uniqueCount="331">
  <si>
    <t>45000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</si>
  <si>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</si>
  <si>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</si>
  <si>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</si>
  <si>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</si>
  <si>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</si>
  <si>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</si>
  <si>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</si>
  <si>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</si>
  <si>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</si>
  <si>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</si>
  <si>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</si>
  <si>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</si>
  <si>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</si>
  <si>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</si>
  <si>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</si>
  <si>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</si>
  <si>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</si>
  <si>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</si>
  <si>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45301</t>
  </si>
  <si>
    <t>清武町</t>
  </si>
  <si>
    <t>45321</t>
  </si>
  <si>
    <t>北郷町</t>
  </si>
  <si>
    <t>45322</t>
  </si>
  <si>
    <t>南郷町</t>
  </si>
  <si>
    <t>45341</t>
  </si>
  <si>
    <t>三股町</t>
  </si>
  <si>
    <t>45361</t>
  </si>
  <si>
    <t>高原町</t>
  </si>
  <si>
    <t>45362</t>
  </si>
  <si>
    <t>野尻町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</si>
  <si>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</si>
  <si>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</si>
  <si>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</si>
  <si>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</si>
  <si>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</si>
  <si>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</si>
  <si>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</si>
  <si>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</si>
  <si>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</si>
  <si>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</si>
  <si>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</si>
  <si>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</si>
  <si>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</si>
  <si>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</si>
  <si>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</si>
  <si>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</si>
  <si>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</si>
  <si>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</si>
  <si>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</si>
  <si>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</si>
  <si>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</si>
  <si>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</si>
  <si>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</si>
  <si>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</si>
  <si>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</si>
  <si>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</si>
  <si>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</si>
  <si>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</si>
  <si>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</si>
  <si>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</si>
  <si>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</si>
  <si>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</si>
  <si>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</si>
  <si>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</si>
  <si>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</si>
  <si>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</si>
  <si>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</si>
  <si>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</si>
  <si>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</si>
  <si>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</si>
  <si>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</si>
  <si>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</si>
  <si>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</si>
  <si>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</si>
  <si>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</si>
  <si>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</si>
  <si>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</si>
  <si>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</si>
  <si>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</si>
  <si>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</si>
  <si>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</si>
  <si>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</si>
  <si>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</si>
  <si>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</si>
  <si>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</si>
  <si>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</si>
  <si>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</si>
  <si>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</si>
  <si>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</si>
  <si>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</si>
  <si>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</si>
  <si>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</si>
  <si>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</si>
  <si>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</si>
  <si>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</si>
  <si>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</si>
  <si>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</si>
  <si>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</si>
  <si>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</si>
  <si>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</si>
  <si>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</si>
  <si>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</si>
  <si>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</si>
  <si>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</si>
  <si>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</si>
  <si>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</si>
  <si>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</si>
  <si>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</si>
  <si>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</si>
  <si>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</si>
  <si>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</si>
  <si>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</si>
  <si>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</si>
  <si>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</si>
  <si>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</si>
  <si>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</si>
  <si>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</si>
  <si>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</si>
  <si>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</si>
  <si>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</si>
  <si>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</si>
  <si>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</si>
  <si>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</si>
  <si>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</si>
  <si>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</si>
  <si>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</si>
  <si>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</si>
  <si>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</si>
  <si>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</si>
  <si>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</si>
  <si>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</si>
  <si>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</si>
  <si>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</si>
  <si>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</si>
  <si>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</si>
  <si>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</si>
  <si>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</si>
  <si>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</si>
  <si>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</si>
  <si>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</si>
  <si>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</si>
  <si>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</si>
  <si>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</si>
  <si>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</si>
  <si>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</si>
  <si>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</si>
  <si>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</si>
  <si>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</si>
  <si>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</si>
  <si>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</si>
  <si>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</si>
  <si>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</si>
  <si>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</si>
  <si>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</si>
  <si>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</si>
  <si>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</si>
  <si>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</si>
  <si>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</si>
  <si>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</si>
  <si>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</si>
  <si>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</si>
  <si>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</si>
  <si>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</si>
  <si>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</si>
  <si>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</si>
  <si>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</si>
  <si>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</si>
  <si>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</si>
  <si>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</si>
  <si>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</si>
  <si>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</si>
  <si>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</si>
  <si>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</si>
  <si>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</si>
  <si>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</si>
  <si>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</si>
  <si>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</si>
  <si>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</si>
  <si>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</si>
  <si>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</si>
  <si>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</si>
  <si>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</si>
  <si>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</si>
  <si>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</si>
  <si>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</si>
  <si>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</si>
  <si>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</si>
  <si>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</si>
  <si>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</si>
  <si>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</si>
  <si>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</si>
  <si>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</si>
  <si>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</si>
  <si>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</si>
  <si>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</si>
  <si>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</si>
  <si>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</si>
  <si>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</si>
  <si>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</si>
  <si>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</si>
  <si>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</si>
  <si>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</si>
  <si>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</si>
  <si>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</si>
  <si>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</si>
  <si>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</si>
  <si>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</si>
  <si>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</si>
  <si>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</si>
  <si>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</si>
  <si>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</si>
  <si>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</si>
  <si>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</si>
  <si>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</si>
  <si>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</si>
  <si>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</si>
  <si>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</si>
  <si>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</si>
  <si>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</si>
  <si>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</si>
  <si>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</si>
  <si>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</si>
  <si>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</si>
  <si>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</si>
  <si>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</si>
  <si>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</si>
  <si>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</si>
  <si>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</si>
  <si>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</si>
  <si>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</si>
  <si>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</si>
  <si>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</si>
  <si>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</si>
  <si>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</si>
  <si>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</si>
  <si>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</si>
  <si>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</si>
  <si>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</si>
  <si>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</si>
  <si>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</si>
  <si>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</si>
  <si>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</si>
  <si>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</si>
  <si>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</si>
  <si>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</si>
  <si>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</si>
  <si>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</si>
  <si>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</si>
  <si>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</si>
  <si>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</si>
  <si>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</si>
  <si>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</si>
  <si>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</si>
  <si>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</si>
  <si>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</si>
  <si>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</si>
  <si>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</si>
  <si>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</si>
  <si>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</si>
  <si>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</si>
  <si>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</si>
  <si>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</si>
  <si>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</si>
  <si>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</si>
  <si>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</si>
  <si>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</si>
  <si>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</si>
  <si>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</si>
  <si>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</si>
  <si>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</si>
  <si>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</si>
  <si>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</si>
  <si>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</si>
  <si>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</si>
  <si>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</si>
  <si>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</si>
  <si>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</si>
  <si>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</si>
  <si>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</si>
  <si>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</si>
  <si>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</si>
  <si>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</si>
  <si>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</si>
  <si>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</si>
  <si>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</si>
  <si>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</si>
  <si>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</si>
  <si>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</si>
  <si>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</si>
  <si>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</si>
  <si>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</si>
  <si>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</si>
  <si>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</si>
  <si>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</si>
  <si>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</si>
  <si>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</si>
  <si>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</si>
  <si>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</si>
  <si>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</si>
  <si>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</si>
  <si>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</si>
  <si>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</si>
  <si>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</si>
  <si>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</si>
  <si>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</si>
  <si>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</si>
  <si>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</si>
  <si>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</si>
  <si>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</si>
  <si>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</si>
  <si>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</si>
  <si>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</si>
  <si>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</si>
  <si>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</si>
  <si>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</si>
  <si>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</si>
  <si>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</si>
  <si>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</si>
  <si>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</si>
  <si>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</si>
  <si>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</si>
  <si>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</si>
  <si>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</si>
  <si>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</si>
  <si>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</si>
  <si>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</si>
  <si>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</si>
  <si>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</si>
  <si>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</si>
  <si>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美郷町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</si>
</sst>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6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185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60</v>
      </c>
      <c r="B2" s="112" t="s">
        <v>255</v>
      </c>
      <c r="C2" s="114" t="s">
        <v>256</v>
      </c>
      <c r="D2" s="6" t="s">
        <v>61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190</v>
      </c>
      <c r="S2" s="116" t="s">
        <v>62</v>
      </c>
      <c r="T2" s="106"/>
      <c r="U2" s="106"/>
      <c r="V2" s="107"/>
      <c r="W2" s="122" t="s">
        <v>63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64</v>
      </c>
      <c r="F3" s="7"/>
      <c r="G3" s="7"/>
      <c r="H3" s="11"/>
      <c r="I3" s="10" t="s">
        <v>257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65</v>
      </c>
      <c r="F4" s="118" t="s">
        <v>258</v>
      </c>
      <c r="G4" s="118" t="s">
        <v>259</v>
      </c>
      <c r="H4" s="118" t="s">
        <v>260</v>
      </c>
      <c r="I4" s="12" t="s">
        <v>65</v>
      </c>
      <c r="J4" s="118" t="s">
        <v>261</v>
      </c>
      <c r="K4" s="118" t="s">
        <v>262</v>
      </c>
      <c r="L4" s="118" t="s">
        <v>263</v>
      </c>
      <c r="M4" s="118" t="s">
        <v>264</v>
      </c>
      <c r="N4" s="118" t="s">
        <v>265</v>
      </c>
      <c r="O4" s="123" t="s">
        <v>266</v>
      </c>
      <c r="P4" s="13"/>
      <c r="Q4" s="118" t="s">
        <v>267</v>
      </c>
      <c r="R4" s="41"/>
      <c r="S4" s="118" t="s">
        <v>66</v>
      </c>
      <c r="T4" s="118" t="s">
        <v>67</v>
      </c>
      <c r="U4" s="120" t="s">
        <v>68</v>
      </c>
      <c r="V4" s="120" t="s">
        <v>69</v>
      </c>
      <c r="W4" s="118" t="s">
        <v>66</v>
      </c>
      <c r="X4" s="118" t="s">
        <v>67</v>
      </c>
      <c r="Y4" s="120" t="s">
        <v>68</v>
      </c>
      <c r="Z4" s="120" t="s">
        <v>69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70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71</v>
      </c>
      <c r="E6" s="37" t="s">
        <v>71</v>
      </c>
      <c r="F6" s="14" t="s">
        <v>268</v>
      </c>
      <c r="G6" s="37" t="s">
        <v>71</v>
      </c>
      <c r="H6" s="37" t="s">
        <v>71</v>
      </c>
      <c r="I6" s="37" t="s">
        <v>71</v>
      </c>
      <c r="J6" s="14" t="s">
        <v>268</v>
      </c>
      <c r="K6" s="37" t="s">
        <v>71</v>
      </c>
      <c r="L6" s="14" t="s">
        <v>268</v>
      </c>
      <c r="M6" s="37" t="s">
        <v>71</v>
      </c>
      <c r="N6" s="14" t="s">
        <v>268</v>
      </c>
      <c r="O6" s="37" t="s">
        <v>71</v>
      </c>
      <c r="P6" s="37" t="s">
        <v>71</v>
      </c>
      <c r="Q6" s="14" t="s">
        <v>268</v>
      </c>
      <c r="R6" s="43" t="s">
        <v>191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140</v>
      </c>
      <c r="B7" s="174" t="s">
        <v>0</v>
      </c>
      <c r="C7" s="173" t="s">
        <v>328</v>
      </c>
      <c r="D7" s="99">
        <f>SUM(D8:D300)</f>
        <v>1167467</v>
      </c>
      <c r="E7" s="99">
        <f>SUM(E8:E300)</f>
        <v>203973</v>
      </c>
      <c r="F7" s="96">
        <f>IF(D7&gt;0,E7/D7*100,0)</f>
        <v>17.471414609577828</v>
      </c>
      <c r="G7" s="99">
        <f>SUM(G8:G300)</f>
        <v>203904</v>
      </c>
      <c r="H7" s="99">
        <f>SUM(H8:H300)</f>
        <v>69</v>
      </c>
      <c r="I7" s="99">
        <f>SUM(I8:I300)</f>
        <v>963494</v>
      </c>
      <c r="J7" s="96">
        <f>IF($D7&gt;0,I7/$D7*100,0)</f>
        <v>82.52858539042217</v>
      </c>
      <c r="K7" s="99">
        <f>SUM(K8:K300)</f>
        <v>494000</v>
      </c>
      <c r="L7" s="96">
        <f>IF($D7&gt;0,K7/$D7*100,0)</f>
        <v>42.313829855576216</v>
      </c>
      <c r="M7" s="99">
        <f>SUM(M8:M300)</f>
        <v>3409</v>
      </c>
      <c r="N7" s="96">
        <f>IF($D7&gt;0,M7/$D7*100,0)</f>
        <v>0.2919996882138853</v>
      </c>
      <c r="O7" s="99">
        <f>SUM(O8:O300)</f>
        <v>466085</v>
      </c>
      <c r="P7" s="99">
        <f>SUM(P8:P300)</f>
        <v>246672</v>
      </c>
      <c r="Q7" s="96">
        <f>IF($D7&gt;0,O7/$D7*100,0)</f>
        <v>39.92275584663207</v>
      </c>
      <c r="R7" s="99">
        <f>SUM(R8:R300)</f>
        <v>3889</v>
      </c>
      <c r="S7" s="175">
        <f>COUNTIF(S8:S300,"○")</f>
        <v>22</v>
      </c>
      <c r="T7" s="175">
        <f>COUNTIF(T8:T300,"○")</f>
        <v>1</v>
      </c>
      <c r="U7" s="175">
        <f>COUNTIF(U8:U300,"○")</f>
        <v>5</v>
      </c>
      <c r="V7" s="175">
        <f>COUNTIF(V8:V300,"○")</f>
        <v>2</v>
      </c>
      <c r="W7" s="175">
        <f>COUNTIF(W8:W300,"○")</f>
        <v>17</v>
      </c>
      <c r="X7" s="175">
        <f>COUNTIF(X8:X300,"○")</f>
        <v>3</v>
      </c>
      <c r="Y7" s="175">
        <f>COUNTIF(Y8:Y300,"○")</f>
        <v>5</v>
      </c>
      <c r="Z7" s="175">
        <f>COUNTIF(Z8:Z300,"○")</f>
        <v>5</v>
      </c>
    </row>
    <row r="8" spans="1:26" s="92" customFormat="1" ht="11.25">
      <c r="A8" s="94" t="s">
        <v>140</v>
      </c>
      <c r="B8" s="95" t="s">
        <v>1</v>
      </c>
      <c r="C8" s="94" t="s">
        <v>2</v>
      </c>
      <c r="D8" s="93">
        <v>372028</v>
      </c>
      <c r="E8" s="93">
        <v>19616</v>
      </c>
      <c r="F8" s="97">
        <f aca="true" t="shared" si="0" ref="F7:F37">IF(D8&gt;0,E8/D8*100,0)</f>
        <v>5.27272140806606</v>
      </c>
      <c r="G8" s="93">
        <v>19616</v>
      </c>
      <c r="H8" s="93">
        <v>0</v>
      </c>
      <c r="I8" s="93">
        <v>352412</v>
      </c>
      <c r="J8" s="97">
        <f aca="true" t="shared" si="1" ref="J7:J37">IF($D8&gt;0,I8/$D8*100,0)</f>
        <v>94.72727859193394</v>
      </c>
      <c r="K8" s="93">
        <v>283816</v>
      </c>
      <c r="L8" s="97">
        <f aca="true" t="shared" si="2" ref="L7:L37">IF($D8&gt;0,K8/$D8*100,0)</f>
        <v>76.28888148203899</v>
      </c>
      <c r="M8" s="93">
        <v>3409</v>
      </c>
      <c r="N8" s="97">
        <f aca="true" t="shared" si="3" ref="N7:N37">IF($D8&gt;0,M8/$D8*100,0)</f>
        <v>0.9163288784715128</v>
      </c>
      <c r="O8" s="93">
        <v>65187</v>
      </c>
      <c r="P8" s="93">
        <v>28181</v>
      </c>
      <c r="Q8" s="97">
        <f aca="true" t="shared" si="4" ref="Q7:Q37">IF($D8&gt;0,O8/$D8*100,0)</f>
        <v>17.52206823142344</v>
      </c>
      <c r="R8" s="93">
        <v>1469</v>
      </c>
      <c r="S8" s="94" t="s">
        <v>329</v>
      </c>
      <c r="T8" s="94"/>
      <c r="U8" s="94"/>
      <c r="V8" s="94"/>
      <c r="W8" s="94" t="s">
        <v>329</v>
      </c>
      <c r="X8" s="94"/>
      <c r="Y8" s="94"/>
      <c r="Z8" s="94"/>
    </row>
    <row r="9" spans="1:26" s="92" customFormat="1" ht="11.25">
      <c r="A9" s="94" t="s">
        <v>140</v>
      </c>
      <c r="B9" s="95" t="s">
        <v>3</v>
      </c>
      <c r="C9" s="94" t="s">
        <v>4</v>
      </c>
      <c r="D9" s="93">
        <v>173144</v>
      </c>
      <c r="E9" s="93">
        <v>43320</v>
      </c>
      <c r="F9" s="97">
        <f t="shared" si="0"/>
        <v>25.019636834080305</v>
      </c>
      <c r="G9" s="93">
        <v>43320</v>
      </c>
      <c r="H9" s="93">
        <v>0</v>
      </c>
      <c r="I9" s="93">
        <v>129824</v>
      </c>
      <c r="J9" s="97">
        <f t="shared" si="1"/>
        <v>74.9803631659197</v>
      </c>
      <c r="K9" s="93">
        <v>45749</v>
      </c>
      <c r="L9" s="97">
        <f t="shared" si="2"/>
        <v>26.422515362934902</v>
      </c>
      <c r="M9" s="93">
        <v>0</v>
      </c>
      <c r="N9" s="97">
        <f t="shared" si="3"/>
        <v>0</v>
      </c>
      <c r="O9" s="93">
        <v>84075</v>
      </c>
      <c r="P9" s="93">
        <v>47674</v>
      </c>
      <c r="Q9" s="97">
        <f t="shared" si="4"/>
        <v>48.557847802984796</v>
      </c>
      <c r="R9" s="93">
        <v>714</v>
      </c>
      <c r="S9" s="94" t="s">
        <v>329</v>
      </c>
      <c r="T9" s="94"/>
      <c r="U9" s="94"/>
      <c r="V9" s="94"/>
      <c r="W9" s="94"/>
      <c r="X9" s="94"/>
      <c r="Y9" s="94"/>
      <c r="Z9" s="94" t="s">
        <v>329</v>
      </c>
    </row>
    <row r="10" spans="1:26" s="92" customFormat="1" ht="11.25">
      <c r="A10" s="94" t="s">
        <v>140</v>
      </c>
      <c r="B10" s="95" t="s">
        <v>5</v>
      </c>
      <c r="C10" s="94" t="s">
        <v>6</v>
      </c>
      <c r="D10" s="93">
        <v>136265</v>
      </c>
      <c r="E10" s="93">
        <v>11287</v>
      </c>
      <c r="F10" s="97">
        <f t="shared" si="0"/>
        <v>8.283124793600704</v>
      </c>
      <c r="G10" s="93">
        <v>11277</v>
      </c>
      <c r="H10" s="93">
        <v>10</v>
      </c>
      <c r="I10" s="93">
        <v>124978</v>
      </c>
      <c r="J10" s="97">
        <f t="shared" si="1"/>
        <v>91.7168752063993</v>
      </c>
      <c r="K10" s="93">
        <v>82987</v>
      </c>
      <c r="L10" s="97">
        <f t="shared" si="2"/>
        <v>60.90118519062122</v>
      </c>
      <c r="M10" s="93">
        <v>0</v>
      </c>
      <c r="N10" s="97">
        <f t="shared" si="3"/>
        <v>0</v>
      </c>
      <c r="O10" s="93">
        <v>41991</v>
      </c>
      <c r="P10" s="93">
        <v>24076</v>
      </c>
      <c r="Q10" s="97">
        <f t="shared" si="4"/>
        <v>30.81569001577808</v>
      </c>
      <c r="R10" s="93">
        <v>261</v>
      </c>
      <c r="S10" s="94"/>
      <c r="T10" s="94" t="s">
        <v>329</v>
      </c>
      <c r="U10" s="94"/>
      <c r="V10" s="94"/>
      <c r="W10" s="94" t="s">
        <v>329</v>
      </c>
      <c r="X10" s="94"/>
      <c r="Y10" s="94"/>
      <c r="Z10" s="94"/>
    </row>
    <row r="11" spans="1:26" s="92" customFormat="1" ht="11.25">
      <c r="A11" s="94" t="s">
        <v>140</v>
      </c>
      <c r="B11" s="95" t="s">
        <v>7</v>
      </c>
      <c r="C11" s="94" t="s">
        <v>8</v>
      </c>
      <c r="D11" s="93">
        <v>44655</v>
      </c>
      <c r="E11" s="93">
        <v>12598</v>
      </c>
      <c r="F11" s="97">
        <f t="shared" si="0"/>
        <v>28.211846377785243</v>
      </c>
      <c r="G11" s="93">
        <v>12598</v>
      </c>
      <c r="H11" s="93">
        <v>0</v>
      </c>
      <c r="I11" s="93">
        <v>32057</v>
      </c>
      <c r="J11" s="97">
        <f t="shared" si="1"/>
        <v>71.78815362221475</v>
      </c>
      <c r="K11" s="93">
        <v>13353</v>
      </c>
      <c r="L11" s="97">
        <f t="shared" si="2"/>
        <v>29.90258649647296</v>
      </c>
      <c r="M11" s="93">
        <v>0</v>
      </c>
      <c r="N11" s="97">
        <f t="shared" si="3"/>
        <v>0</v>
      </c>
      <c r="O11" s="93">
        <v>18704</v>
      </c>
      <c r="P11" s="93">
        <v>7106</v>
      </c>
      <c r="Q11" s="97">
        <f t="shared" si="4"/>
        <v>41.885567125741794</v>
      </c>
      <c r="R11" s="93">
        <v>7</v>
      </c>
      <c r="S11" s="94" t="s">
        <v>329</v>
      </c>
      <c r="T11" s="94"/>
      <c r="U11" s="94"/>
      <c r="V11" s="94"/>
      <c r="W11" s="94" t="s">
        <v>329</v>
      </c>
      <c r="X11" s="94"/>
      <c r="Y11" s="94"/>
      <c r="Z11" s="94"/>
    </row>
    <row r="12" spans="1:26" s="92" customFormat="1" ht="11.25">
      <c r="A12" s="94" t="s">
        <v>140</v>
      </c>
      <c r="B12" s="95" t="s">
        <v>9</v>
      </c>
      <c r="C12" s="94" t="s">
        <v>10</v>
      </c>
      <c r="D12" s="93">
        <v>41996</v>
      </c>
      <c r="E12" s="93">
        <v>15146</v>
      </c>
      <c r="F12" s="97">
        <f t="shared" si="0"/>
        <v>36.06533955614821</v>
      </c>
      <c r="G12" s="93">
        <v>15146</v>
      </c>
      <c r="H12" s="93">
        <v>0</v>
      </c>
      <c r="I12" s="93">
        <v>26850</v>
      </c>
      <c r="J12" s="97">
        <f t="shared" si="1"/>
        <v>63.9346604438518</v>
      </c>
      <c r="K12" s="93">
        <v>3905</v>
      </c>
      <c r="L12" s="97">
        <f t="shared" si="2"/>
        <v>9.29850461948757</v>
      </c>
      <c r="M12" s="93">
        <v>0</v>
      </c>
      <c r="N12" s="97">
        <f t="shared" si="3"/>
        <v>0</v>
      </c>
      <c r="O12" s="93">
        <v>22945</v>
      </c>
      <c r="P12" s="93">
        <v>8609</v>
      </c>
      <c r="Q12" s="97">
        <f t="shared" si="4"/>
        <v>54.63615582436423</v>
      </c>
      <c r="R12" s="93">
        <v>149</v>
      </c>
      <c r="S12" s="94" t="s">
        <v>329</v>
      </c>
      <c r="T12" s="94"/>
      <c r="U12" s="94"/>
      <c r="V12" s="94"/>
      <c r="W12" s="94"/>
      <c r="X12" s="94" t="s">
        <v>329</v>
      </c>
      <c r="Y12" s="94"/>
      <c r="Z12" s="94"/>
    </row>
    <row r="13" spans="1:26" s="92" customFormat="1" ht="11.25">
      <c r="A13" s="94" t="s">
        <v>140</v>
      </c>
      <c r="B13" s="95" t="s">
        <v>11</v>
      </c>
      <c r="C13" s="94" t="s">
        <v>12</v>
      </c>
      <c r="D13" s="93">
        <v>64729</v>
      </c>
      <c r="E13" s="93">
        <v>11016</v>
      </c>
      <c r="F13" s="97">
        <f t="shared" si="0"/>
        <v>17.01864697430827</v>
      </c>
      <c r="G13" s="93">
        <v>11016</v>
      </c>
      <c r="H13" s="93">
        <v>0</v>
      </c>
      <c r="I13" s="93">
        <v>53713</v>
      </c>
      <c r="J13" s="97">
        <f t="shared" si="1"/>
        <v>82.98135302569173</v>
      </c>
      <c r="K13" s="93">
        <v>27475</v>
      </c>
      <c r="L13" s="97">
        <f t="shared" si="2"/>
        <v>42.44619876716773</v>
      </c>
      <c r="M13" s="93">
        <v>0</v>
      </c>
      <c r="N13" s="97">
        <f t="shared" si="3"/>
        <v>0</v>
      </c>
      <c r="O13" s="93">
        <v>26238</v>
      </c>
      <c r="P13" s="93">
        <v>13910</v>
      </c>
      <c r="Q13" s="97">
        <f t="shared" si="4"/>
        <v>40.535154258523995</v>
      </c>
      <c r="R13" s="93">
        <v>189</v>
      </c>
      <c r="S13" s="94" t="s">
        <v>329</v>
      </c>
      <c r="T13" s="94"/>
      <c r="U13" s="94"/>
      <c r="V13" s="94"/>
      <c r="W13" s="94" t="s">
        <v>329</v>
      </c>
      <c r="X13" s="94"/>
      <c r="Y13" s="94"/>
      <c r="Z13" s="94"/>
    </row>
    <row r="14" spans="1:26" s="92" customFormat="1" ht="11.25">
      <c r="A14" s="94" t="s">
        <v>140</v>
      </c>
      <c r="B14" s="95" t="s">
        <v>13</v>
      </c>
      <c r="C14" s="94" t="s">
        <v>14</v>
      </c>
      <c r="D14" s="93">
        <v>22365</v>
      </c>
      <c r="E14" s="93">
        <v>6659</v>
      </c>
      <c r="F14" s="97">
        <f t="shared" si="0"/>
        <v>29.774200760116255</v>
      </c>
      <c r="G14" s="93">
        <v>6659</v>
      </c>
      <c r="H14" s="93">
        <v>0</v>
      </c>
      <c r="I14" s="93">
        <v>15706</v>
      </c>
      <c r="J14" s="97">
        <f t="shared" si="1"/>
        <v>70.22579923988374</v>
      </c>
      <c r="K14" s="93">
        <v>3071</v>
      </c>
      <c r="L14" s="97">
        <f t="shared" si="2"/>
        <v>13.731276548177956</v>
      </c>
      <c r="M14" s="93">
        <v>0</v>
      </c>
      <c r="N14" s="97">
        <f t="shared" si="3"/>
        <v>0</v>
      </c>
      <c r="O14" s="93">
        <v>12635</v>
      </c>
      <c r="P14" s="93">
        <v>5359</v>
      </c>
      <c r="Q14" s="97">
        <f t="shared" si="4"/>
        <v>56.4945226917058</v>
      </c>
      <c r="R14" s="93">
        <v>57</v>
      </c>
      <c r="S14" s="94"/>
      <c r="T14" s="94"/>
      <c r="U14" s="94" t="s">
        <v>329</v>
      </c>
      <c r="V14" s="94"/>
      <c r="W14" s="94"/>
      <c r="X14" s="94"/>
      <c r="Y14" s="94" t="s">
        <v>329</v>
      </c>
      <c r="Z14" s="94"/>
    </row>
    <row r="15" spans="1:26" s="92" customFormat="1" ht="11.25">
      <c r="A15" s="94" t="s">
        <v>140</v>
      </c>
      <c r="B15" s="95" t="s">
        <v>15</v>
      </c>
      <c r="C15" s="94" t="s">
        <v>16</v>
      </c>
      <c r="D15" s="93">
        <v>34376</v>
      </c>
      <c r="E15" s="93">
        <v>10399</v>
      </c>
      <c r="F15" s="97">
        <f t="shared" si="0"/>
        <v>30.2507563416337</v>
      </c>
      <c r="G15" s="93">
        <v>10399</v>
      </c>
      <c r="H15" s="93">
        <v>0</v>
      </c>
      <c r="I15" s="93">
        <v>23977</v>
      </c>
      <c r="J15" s="97">
        <f t="shared" si="1"/>
        <v>69.7492436583663</v>
      </c>
      <c r="K15" s="93">
        <v>12209</v>
      </c>
      <c r="L15" s="97">
        <f t="shared" si="2"/>
        <v>35.51605771468466</v>
      </c>
      <c r="M15" s="93">
        <v>0</v>
      </c>
      <c r="N15" s="97">
        <f t="shared" si="3"/>
        <v>0</v>
      </c>
      <c r="O15" s="93">
        <v>11768</v>
      </c>
      <c r="P15" s="93">
        <v>7439</v>
      </c>
      <c r="Q15" s="97">
        <f t="shared" si="4"/>
        <v>34.23318594368164</v>
      </c>
      <c r="R15" s="93">
        <v>110</v>
      </c>
      <c r="S15" s="94" t="s">
        <v>329</v>
      </c>
      <c r="T15" s="94"/>
      <c r="U15" s="94"/>
      <c r="V15" s="94"/>
      <c r="W15" s="94" t="s">
        <v>329</v>
      </c>
      <c r="X15" s="94"/>
      <c r="Y15" s="94"/>
      <c r="Z15" s="94"/>
    </row>
    <row r="16" spans="1:26" s="92" customFormat="1" ht="11.25">
      <c r="A16" s="94" t="s">
        <v>140</v>
      </c>
      <c r="B16" s="95" t="s">
        <v>17</v>
      </c>
      <c r="C16" s="94" t="s">
        <v>18</v>
      </c>
      <c r="D16" s="93">
        <v>23452</v>
      </c>
      <c r="E16" s="93">
        <v>9341</v>
      </c>
      <c r="F16" s="97">
        <f t="shared" si="0"/>
        <v>39.830291659559954</v>
      </c>
      <c r="G16" s="93">
        <v>9341</v>
      </c>
      <c r="H16" s="93">
        <v>0</v>
      </c>
      <c r="I16" s="93">
        <v>14111</v>
      </c>
      <c r="J16" s="97">
        <f t="shared" si="1"/>
        <v>60.16970834044004</v>
      </c>
      <c r="K16" s="93">
        <v>0</v>
      </c>
      <c r="L16" s="97">
        <f t="shared" si="2"/>
        <v>0</v>
      </c>
      <c r="M16" s="93">
        <v>0</v>
      </c>
      <c r="N16" s="97">
        <f t="shared" si="3"/>
        <v>0</v>
      </c>
      <c r="O16" s="93">
        <v>14111</v>
      </c>
      <c r="P16" s="93">
        <v>9890</v>
      </c>
      <c r="Q16" s="97">
        <f t="shared" si="4"/>
        <v>60.16970834044004</v>
      </c>
      <c r="R16" s="93">
        <v>161</v>
      </c>
      <c r="S16" s="94"/>
      <c r="T16" s="94"/>
      <c r="U16" s="94" t="s">
        <v>329</v>
      </c>
      <c r="V16" s="94"/>
      <c r="W16" s="94"/>
      <c r="X16" s="94"/>
      <c r="Y16" s="94" t="s">
        <v>329</v>
      </c>
      <c r="Z16" s="94"/>
    </row>
    <row r="17" spans="1:26" s="92" customFormat="1" ht="11.25">
      <c r="A17" s="94" t="s">
        <v>140</v>
      </c>
      <c r="B17" s="95" t="s">
        <v>19</v>
      </c>
      <c r="C17" s="94" t="s">
        <v>20</v>
      </c>
      <c r="D17" s="93">
        <v>28469</v>
      </c>
      <c r="E17" s="93">
        <v>3491</v>
      </c>
      <c r="F17" s="97">
        <f t="shared" si="0"/>
        <v>12.262460922406829</v>
      </c>
      <c r="G17" s="93">
        <v>3491</v>
      </c>
      <c r="H17" s="93">
        <v>0</v>
      </c>
      <c r="I17" s="93">
        <v>24978</v>
      </c>
      <c r="J17" s="97">
        <f t="shared" si="1"/>
        <v>87.73753907759317</v>
      </c>
      <c r="K17" s="93">
        <v>2612</v>
      </c>
      <c r="L17" s="97">
        <f t="shared" si="2"/>
        <v>9.174891987776178</v>
      </c>
      <c r="M17" s="93">
        <v>0</v>
      </c>
      <c r="N17" s="97">
        <f t="shared" si="3"/>
        <v>0</v>
      </c>
      <c r="O17" s="93">
        <v>22366</v>
      </c>
      <c r="P17" s="93">
        <v>12684</v>
      </c>
      <c r="Q17" s="97">
        <f t="shared" si="4"/>
        <v>78.56264708981699</v>
      </c>
      <c r="R17" s="93">
        <v>57</v>
      </c>
      <c r="S17" s="94" t="s">
        <v>329</v>
      </c>
      <c r="T17" s="94"/>
      <c r="U17" s="94"/>
      <c r="V17" s="94"/>
      <c r="W17" s="94"/>
      <c r="X17" s="94"/>
      <c r="Y17" s="94"/>
      <c r="Z17" s="94" t="s">
        <v>329</v>
      </c>
    </row>
    <row r="18" spans="1:26" s="92" customFormat="1" ht="11.25">
      <c r="A18" s="94" t="s">
        <v>140</v>
      </c>
      <c r="B18" s="95" t="s">
        <v>21</v>
      </c>
      <c r="C18" s="94" t="s">
        <v>22</v>
      </c>
      <c r="D18" s="93">
        <v>5009</v>
      </c>
      <c r="E18" s="93">
        <v>1385</v>
      </c>
      <c r="F18" s="97">
        <f t="shared" si="0"/>
        <v>27.650229586743862</v>
      </c>
      <c r="G18" s="93">
        <v>1385</v>
      </c>
      <c r="H18" s="93">
        <v>0</v>
      </c>
      <c r="I18" s="93">
        <v>3624</v>
      </c>
      <c r="J18" s="97">
        <f t="shared" si="1"/>
        <v>72.34977041325614</v>
      </c>
      <c r="K18" s="93">
        <v>1261</v>
      </c>
      <c r="L18" s="97">
        <f t="shared" si="2"/>
        <v>25.174685565981235</v>
      </c>
      <c r="M18" s="93">
        <v>0</v>
      </c>
      <c r="N18" s="97">
        <f t="shared" si="3"/>
        <v>0</v>
      </c>
      <c r="O18" s="93">
        <v>2363</v>
      </c>
      <c r="P18" s="93">
        <v>607</v>
      </c>
      <c r="Q18" s="97">
        <f t="shared" si="4"/>
        <v>47.1750848472749</v>
      </c>
      <c r="R18" s="93">
        <v>62</v>
      </c>
      <c r="S18" s="94"/>
      <c r="T18" s="94"/>
      <c r="U18" s="94" t="s">
        <v>329</v>
      </c>
      <c r="V18" s="94"/>
      <c r="W18" s="94"/>
      <c r="X18" s="94"/>
      <c r="Y18" s="94" t="s">
        <v>329</v>
      </c>
      <c r="Z18" s="94"/>
    </row>
    <row r="19" spans="1:26" s="92" customFormat="1" ht="11.25">
      <c r="A19" s="94" t="s">
        <v>140</v>
      </c>
      <c r="B19" s="95" t="s">
        <v>23</v>
      </c>
      <c r="C19" s="94" t="s">
        <v>24</v>
      </c>
      <c r="D19" s="93">
        <v>11556</v>
      </c>
      <c r="E19" s="93">
        <v>1661</v>
      </c>
      <c r="F19" s="97">
        <f t="shared" si="0"/>
        <v>14.37348563516788</v>
      </c>
      <c r="G19" s="93">
        <v>1653</v>
      </c>
      <c r="H19" s="93">
        <v>8</v>
      </c>
      <c r="I19" s="93">
        <v>9895</v>
      </c>
      <c r="J19" s="97">
        <f t="shared" si="1"/>
        <v>85.62651436483212</v>
      </c>
      <c r="K19" s="93">
        <v>0</v>
      </c>
      <c r="L19" s="97">
        <f t="shared" si="2"/>
        <v>0</v>
      </c>
      <c r="M19" s="93">
        <v>0</v>
      </c>
      <c r="N19" s="97">
        <f t="shared" si="3"/>
        <v>0</v>
      </c>
      <c r="O19" s="93">
        <v>9895</v>
      </c>
      <c r="P19" s="93">
        <v>3183</v>
      </c>
      <c r="Q19" s="97">
        <f t="shared" si="4"/>
        <v>85.62651436483212</v>
      </c>
      <c r="R19" s="93">
        <v>181</v>
      </c>
      <c r="S19" s="94" t="s">
        <v>329</v>
      </c>
      <c r="T19" s="94"/>
      <c r="U19" s="94"/>
      <c r="V19" s="94"/>
      <c r="W19" s="94"/>
      <c r="X19" s="94" t="s">
        <v>329</v>
      </c>
      <c r="Y19" s="94"/>
      <c r="Z19" s="94"/>
    </row>
    <row r="20" spans="1:26" s="92" customFormat="1" ht="11.25">
      <c r="A20" s="94" t="s">
        <v>140</v>
      </c>
      <c r="B20" s="95" t="s">
        <v>25</v>
      </c>
      <c r="C20" s="94" t="s">
        <v>26</v>
      </c>
      <c r="D20" s="93">
        <v>25089</v>
      </c>
      <c r="E20" s="93">
        <v>5344</v>
      </c>
      <c r="F20" s="97">
        <f t="shared" si="0"/>
        <v>21.300171389852128</v>
      </c>
      <c r="G20" s="93">
        <v>5344</v>
      </c>
      <c r="H20" s="93">
        <v>0</v>
      </c>
      <c r="I20" s="93">
        <v>19745</v>
      </c>
      <c r="J20" s="97">
        <f t="shared" si="1"/>
        <v>78.69982861014788</v>
      </c>
      <c r="K20" s="93">
        <v>852</v>
      </c>
      <c r="L20" s="97">
        <f t="shared" si="2"/>
        <v>3.3959105584120532</v>
      </c>
      <c r="M20" s="93">
        <v>0</v>
      </c>
      <c r="N20" s="97">
        <f t="shared" si="3"/>
        <v>0</v>
      </c>
      <c r="O20" s="93">
        <v>18893</v>
      </c>
      <c r="P20" s="93">
        <v>11313</v>
      </c>
      <c r="Q20" s="97">
        <f t="shared" si="4"/>
        <v>75.30391805173582</v>
      </c>
      <c r="R20" s="93">
        <v>27</v>
      </c>
      <c r="S20" s="94"/>
      <c r="T20" s="94"/>
      <c r="U20" s="94" t="s">
        <v>329</v>
      </c>
      <c r="V20" s="94"/>
      <c r="W20" s="94"/>
      <c r="X20" s="94"/>
      <c r="Y20" s="94" t="s">
        <v>329</v>
      </c>
      <c r="Z20" s="94"/>
    </row>
    <row r="21" spans="1:26" s="92" customFormat="1" ht="11.25">
      <c r="A21" s="94" t="s">
        <v>140</v>
      </c>
      <c r="B21" s="95" t="s">
        <v>27</v>
      </c>
      <c r="C21" s="94" t="s">
        <v>28</v>
      </c>
      <c r="D21" s="93">
        <v>11021</v>
      </c>
      <c r="E21" s="93">
        <v>4084</v>
      </c>
      <c r="F21" s="97">
        <f t="shared" si="0"/>
        <v>37.05652844569458</v>
      </c>
      <c r="G21" s="93">
        <v>4084</v>
      </c>
      <c r="H21" s="93">
        <v>0</v>
      </c>
      <c r="I21" s="93">
        <v>6937</v>
      </c>
      <c r="J21" s="97">
        <f t="shared" si="1"/>
        <v>62.94347155430542</v>
      </c>
      <c r="K21" s="93">
        <v>0</v>
      </c>
      <c r="L21" s="97">
        <f t="shared" si="2"/>
        <v>0</v>
      </c>
      <c r="M21" s="93">
        <v>0</v>
      </c>
      <c r="N21" s="97">
        <f t="shared" si="3"/>
        <v>0</v>
      </c>
      <c r="O21" s="93">
        <v>6937</v>
      </c>
      <c r="P21" s="93">
        <v>4857</v>
      </c>
      <c r="Q21" s="97">
        <f t="shared" si="4"/>
        <v>62.94347155430542</v>
      </c>
      <c r="R21" s="93">
        <v>15</v>
      </c>
      <c r="S21" s="94" t="s">
        <v>329</v>
      </c>
      <c r="T21" s="94"/>
      <c r="U21" s="94"/>
      <c r="V21" s="94"/>
      <c r="W21" s="94" t="s">
        <v>329</v>
      </c>
      <c r="X21" s="94"/>
      <c r="Y21" s="94"/>
      <c r="Z21" s="94"/>
    </row>
    <row r="22" spans="1:26" s="92" customFormat="1" ht="11.25">
      <c r="A22" s="94" t="s">
        <v>140</v>
      </c>
      <c r="B22" s="95" t="s">
        <v>29</v>
      </c>
      <c r="C22" s="94" t="s">
        <v>30</v>
      </c>
      <c r="D22" s="93">
        <v>8628</v>
      </c>
      <c r="E22" s="93">
        <v>2089</v>
      </c>
      <c r="F22" s="97">
        <f t="shared" si="0"/>
        <v>24.211868335651367</v>
      </c>
      <c r="G22" s="93">
        <v>2089</v>
      </c>
      <c r="H22" s="93">
        <v>0</v>
      </c>
      <c r="I22" s="93">
        <v>6539</v>
      </c>
      <c r="J22" s="97">
        <f t="shared" si="1"/>
        <v>75.78813166434864</v>
      </c>
      <c r="K22" s="93">
        <v>421</v>
      </c>
      <c r="L22" s="97">
        <f t="shared" si="2"/>
        <v>4.879462216040798</v>
      </c>
      <c r="M22" s="93">
        <v>0</v>
      </c>
      <c r="N22" s="97">
        <f t="shared" si="3"/>
        <v>0</v>
      </c>
      <c r="O22" s="93">
        <v>6118</v>
      </c>
      <c r="P22" s="93">
        <v>2488</v>
      </c>
      <c r="Q22" s="97">
        <f t="shared" si="4"/>
        <v>70.90866944830783</v>
      </c>
      <c r="R22" s="93">
        <v>82</v>
      </c>
      <c r="S22" s="94" t="s">
        <v>329</v>
      </c>
      <c r="T22" s="94"/>
      <c r="U22" s="94"/>
      <c r="V22" s="94"/>
      <c r="W22" s="94" t="s">
        <v>329</v>
      </c>
      <c r="X22" s="94"/>
      <c r="Y22" s="94"/>
      <c r="Z22" s="94"/>
    </row>
    <row r="23" spans="1:26" s="92" customFormat="1" ht="11.25">
      <c r="A23" s="94" t="s">
        <v>140</v>
      </c>
      <c r="B23" s="95" t="s">
        <v>31</v>
      </c>
      <c r="C23" s="94" t="s">
        <v>32</v>
      </c>
      <c r="D23" s="93">
        <v>22071</v>
      </c>
      <c r="E23" s="93">
        <v>7496</v>
      </c>
      <c r="F23" s="97">
        <f t="shared" si="0"/>
        <v>33.96311902496489</v>
      </c>
      <c r="G23" s="93">
        <v>7496</v>
      </c>
      <c r="H23" s="93">
        <v>0</v>
      </c>
      <c r="I23" s="93">
        <v>14575</v>
      </c>
      <c r="J23" s="97">
        <f t="shared" si="1"/>
        <v>66.03688097503512</v>
      </c>
      <c r="K23" s="93">
        <v>4105</v>
      </c>
      <c r="L23" s="97">
        <f t="shared" si="2"/>
        <v>18.59906664854334</v>
      </c>
      <c r="M23" s="93">
        <v>0</v>
      </c>
      <c r="N23" s="97">
        <f t="shared" si="3"/>
        <v>0</v>
      </c>
      <c r="O23" s="93">
        <v>10470</v>
      </c>
      <c r="P23" s="93">
        <v>5043</v>
      </c>
      <c r="Q23" s="97">
        <f t="shared" si="4"/>
        <v>47.437814326491775</v>
      </c>
      <c r="R23" s="93">
        <v>60</v>
      </c>
      <c r="S23" s="94" t="s">
        <v>329</v>
      </c>
      <c r="T23" s="94"/>
      <c r="U23" s="94"/>
      <c r="V23" s="94"/>
      <c r="W23" s="94" t="s">
        <v>329</v>
      </c>
      <c r="X23" s="94"/>
      <c r="Y23" s="94"/>
      <c r="Z23" s="94"/>
    </row>
    <row r="24" spans="1:26" s="92" customFormat="1" ht="11.25">
      <c r="A24" s="94" t="s">
        <v>140</v>
      </c>
      <c r="B24" s="95" t="s">
        <v>33</v>
      </c>
      <c r="C24" s="94" t="s">
        <v>34</v>
      </c>
      <c r="D24" s="93">
        <v>7779</v>
      </c>
      <c r="E24" s="93">
        <v>2533</v>
      </c>
      <c r="F24" s="97">
        <f t="shared" si="0"/>
        <v>32.56202596734799</v>
      </c>
      <c r="G24" s="93">
        <v>2533</v>
      </c>
      <c r="H24" s="93">
        <v>0</v>
      </c>
      <c r="I24" s="93">
        <v>5246</v>
      </c>
      <c r="J24" s="97">
        <f t="shared" si="1"/>
        <v>67.43797403265202</v>
      </c>
      <c r="K24" s="93">
        <v>1208</v>
      </c>
      <c r="L24" s="97">
        <f t="shared" si="2"/>
        <v>15.52898830183828</v>
      </c>
      <c r="M24" s="93">
        <v>0</v>
      </c>
      <c r="N24" s="97">
        <f t="shared" si="3"/>
        <v>0</v>
      </c>
      <c r="O24" s="93">
        <v>4038</v>
      </c>
      <c r="P24" s="93">
        <v>3027</v>
      </c>
      <c r="Q24" s="97">
        <f t="shared" si="4"/>
        <v>51.908985730813725</v>
      </c>
      <c r="R24" s="93">
        <v>11</v>
      </c>
      <c r="S24" s="94" t="s">
        <v>329</v>
      </c>
      <c r="T24" s="94"/>
      <c r="U24" s="94"/>
      <c r="V24" s="94"/>
      <c r="W24" s="94" t="s">
        <v>329</v>
      </c>
      <c r="X24" s="94"/>
      <c r="Y24" s="94"/>
      <c r="Z24" s="94"/>
    </row>
    <row r="25" spans="1:26" s="92" customFormat="1" ht="11.25">
      <c r="A25" s="94" t="s">
        <v>140</v>
      </c>
      <c r="B25" s="95" t="s">
        <v>35</v>
      </c>
      <c r="C25" s="94" t="s">
        <v>36</v>
      </c>
      <c r="D25" s="93">
        <v>22082</v>
      </c>
      <c r="E25" s="93">
        <v>6547</v>
      </c>
      <c r="F25" s="97">
        <f t="shared" si="0"/>
        <v>29.648582555927906</v>
      </c>
      <c r="G25" s="93">
        <v>6547</v>
      </c>
      <c r="H25" s="93">
        <v>0</v>
      </c>
      <c r="I25" s="93">
        <v>15535</v>
      </c>
      <c r="J25" s="97">
        <f t="shared" si="1"/>
        <v>70.3514174440721</v>
      </c>
      <c r="K25" s="93">
        <v>4252</v>
      </c>
      <c r="L25" s="97">
        <f t="shared" si="2"/>
        <v>19.2555022190019</v>
      </c>
      <c r="M25" s="93">
        <v>0</v>
      </c>
      <c r="N25" s="97">
        <f t="shared" si="3"/>
        <v>0</v>
      </c>
      <c r="O25" s="93">
        <v>11283</v>
      </c>
      <c r="P25" s="93">
        <v>3155</v>
      </c>
      <c r="Q25" s="97">
        <f t="shared" si="4"/>
        <v>51.095915225070186</v>
      </c>
      <c r="R25" s="93">
        <v>50</v>
      </c>
      <c r="S25" s="94" t="s">
        <v>329</v>
      </c>
      <c r="T25" s="94"/>
      <c r="U25" s="94"/>
      <c r="V25" s="94"/>
      <c r="W25" s="94"/>
      <c r="X25" s="94"/>
      <c r="Y25" s="94"/>
      <c r="Z25" s="94" t="s">
        <v>329</v>
      </c>
    </row>
    <row r="26" spans="1:26" s="92" customFormat="1" ht="11.25">
      <c r="A26" s="94" t="s">
        <v>140</v>
      </c>
      <c r="B26" s="95" t="s">
        <v>37</v>
      </c>
      <c r="C26" s="94" t="s">
        <v>38</v>
      </c>
      <c r="D26" s="93">
        <v>19175</v>
      </c>
      <c r="E26" s="93">
        <v>5506</v>
      </c>
      <c r="F26" s="97">
        <f t="shared" si="0"/>
        <v>28.714471968709255</v>
      </c>
      <c r="G26" s="93">
        <v>5506</v>
      </c>
      <c r="H26" s="93">
        <v>0</v>
      </c>
      <c r="I26" s="93">
        <v>13669</v>
      </c>
      <c r="J26" s="97">
        <f t="shared" si="1"/>
        <v>71.28552803129075</v>
      </c>
      <c r="K26" s="93">
        <v>0</v>
      </c>
      <c r="L26" s="97">
        <f t="shared" si="2"/>
        <v>0</v>
      </c>
      <c r="M26" s="93">
        <v>0</v>
      </c>
      <c r="N26" s="97">
        <f t="shared" si="3"/>
        <v>0</v>
      </c>
      <c r="O26" s="93">
        <v>13669</v>
      </c>
      <c r="P26" s="93">
        <v>9018</v>
      </c>
      <c r="Q26" s="97">
        <f t="shared" si="4"/>
        <v>71.28552803129075</v>
      </c>
      <c r="R26" s="93">
        <v>46</v>
      </c>
      <c r="S26" s="94" t="s">
        <v>329</v>
      </c>
      <c r="T26" s="94"/>
      <c r="U26" s="94"/>
      <c r="V26" s="94"/>
      <c r="W26" s="94" t="s">
        <v>329</v>
      </c>
      <c r="X26" s="94"/>
      <c r="Y26" s="94"/>
      <c r="Z26" s="94"/>
    </row>
    <row r="27" spans="1:26" s="92" customFormat="1" ht="11.25">
      <c r="A27" s="94" t="s">
        <v>140</v>
      </c>
      <c r="B27" s="95" t="s">
        <v>39</v>
      </c>
      <c r="C27" s="94" t="s">
        <v>40</v>
      </c>
      <c r="D27" s="93">
        <v>1343</v>
      </c>
      <c r="E27" s="93">
        <v>402</v>
      </c>
      <c r="F27" s="97">
        <f t="shared" si="0"/>
        <v>29.932985852568876</v>
      </c>
      <c r="G27" s="93">
        <v>380</v>
      </c>
      <c r="H27" s="93">
        <v>22</v>
      </c>
      <c r="I27" s="93">
        <v>941</v>
      </c>
      <c r="J27" s="97">
        <f t="shared" si="1"/>
        <v>70.06701414743112</v>
      </c>
      <c r="K27" s="93">
        <v>425</v>
      </c>
      <c r="L27" s="97">
        <f t="shared" si="2"/>
        <v>31.645569620253166</v>
      </c>
      <c r="M27" s="93">
        <v>0</v>
      </c>
      <c r="N27" s="97">
        <f t="shared" si="3"/>
        <v>0</v>
      </c>
      <c r="O27" s="93">
        <v>516</v>
      </c>
      <c r="P27" s="93">
        <v>477</v>
      </c>
      <c r="Q27" s="97">
        <f t="shared" si="4"/>
        <v>38.42144452717796</v>
      </c>
      <c r="R27" s="93">
        <v>0</v>
      </c>
      <c r="S27" s="94" t="s">
        <v>329</v>
      </c>
      <c r="T27" s="94"/>
      <c r="U27" s="94"/>
      <c r="V27" s="94"/>
      <c r="W27" s="94"/>
      <c r="X27" s="94" t="s">
        <v>329</v>
      </c>
      <c r="Y27" s="94"/>
      <c r="Z27" s="94"/>
    </row>
    <row r="28" spans="1:26" s="92" customFormat="1" ht="11.25">
      <c r="A28" s="94" t="s">
        <v>140</v>
      </c>
      <c r="B28" s="95" t="s">
        <v>41</v>
      </c>
      <c r="C28" s="94" t="s">
        <v>42</v>
      </c>
      <c r="D28" s="93">
        <v>5451</v>
      </c>
      <c r="E28" s="93">
        <v>2126</v>
      </c>
      <c r="F28" s="97">
        <f t="shared" si="0"/>
        <v>39.00201797835259</v>
      </c>
      <c r="G28" s="93">
        <v>2126</v>
      </c>
      <c r="H28" s="93">
        <v>0</v>
      </c>
      <c r="I28" s="93">
        <v>3325</v>
      </c>
      <c r="J28" s="97">
        <f t="shared" si="1"/>
        <v>60.9979820216474</v>
      </c>
      <c r="K28" s="93">
        <v>1432</v>
      </c>
      <c r="L28" s="97">
        <f t="shared" si="2"/>
        <v>26.270409099247843</v>
      </c>
      <c r="M28" s="93">
        <v>0</v>
      </c>
      <c r="N28" s="97">
        <f t="shared" si="3"/>
        <v>0</v>
      </c>
      <c r="O28" s="93">
        <v>1893</v>
      </c>
      <c r="P28" s="93">
        <v>891</v>
      </c>
      <c r="Q28" s="97">
        <f t="shared" si="4"/>
        <v>34.72757292239956</v>
      </c>
      <c r="R28" s="93">
        <v>7</v>
      </c>
      <c r="S28" s="94"/>
      <c r="T28" s="94"/>
      <c r="U28" s="94"/>
      <c r="V28" s="94" t="s">
        <v>329</v>
      </c>
      <c r="W28" s="94"/>
      <c r="X28" s="94"/>
      <c r="Y28" s="94"/>
      <c r="Z28" s="94" t="s">
        <v>329</v>
      </c>
    </row>
    <row r="29" spans="1:26" s="92" customFormat="1" ht="11.25">
      <c r="A29" s="94" t="s">
        <v>140</v>
      </c>
      <c r="B29" s="95" t="s">
        <v>43</v>
      </c>
      <c r="C29" s="94" t="s">
        <v>44</v>
      </c>
      <c r="D29" s="93">
        <v>17626</v>
      </c>
      <c r="E29" s="93">
        <v>6290</v>
      </c>
      <c r="F29" s="97">
        <f t="shared" si="0"/>
        <v>35.68591852944514</v>
      </c>
      <c r="G29" s="93">
        <v>6290</v>
      </c>
      <c r="H29" s="93">
        <v>0</v>
      </c>
      <c r="I29" s="93">
        <v>11336</v>
      </c>
      <c r="J29" s="97">
        <f t="shared" si="1"/>
        <v>64.31408147055487</v>
      </c>
      <c r="K29" s="93">
        <v>1433</v>
      </c>
      <c r="L29" s="97">
        <f t="shared" si="2"/>
        <v>8.130035175309203</v>
      </c>
      <c r="M29" s="93">
        <v>0</v>
      </c>
      <c r="N29" s="97">
        <f t="shared" si="3"/>
        <v>0</v>
      </c>
      <c r="O29" s="93">
        <v>9903</v>
      </c>
      <c r="P29" s="93">
        <v>4911</v>
      </c>
      <c r="Q29" s="97">
        <f t="shared" si="4"/>
        <v>56.18404629524566</v>
      </c>
      <c r="R29" s="93">
        <v>38</v>
      </c>
      <c r="S29" s="94" t="s">
        <v>329</v>
      </c>
      <c r="T29" s="94"/>
      <c r="U29" s="94"/>
      <c r="V29" s="94"/>
      <c r="W29" s="94" t="s">
        <v>329</v>
      </c>
      <c r="X29" s="94"/>
      <c r="Y29" s="94"/>
      <c r="Z29" s="94"/>
    </row>
    <row r="30" spans="1:26" s="92" customFormat="1" ht="11.25">
      <c r="A30" s="94" t="s">
        <v>140</v>
      </c>
      <c r="B30" s="95" t="s">
        <v>45</v>
      </c>
      <c r="C30" s="94" t="s">
        <v>46</v>
      </c>
      <c r="D30" s="93">
        <v>12052</v>
      </c>
      <c r="E30" s="93">
        <v>3341</v>
      </c>
      <c r="F30" s="97">
        <f t="shared" si="0"/>
        <v>27.7215399933621</v>
      </c>
      <c r="G30" s="93">
        <v>3341</v>
      </c>
      <c r="H30" s="93">
        <v>0</v>
      </c>
      <c r="I30" s="93">
        <v>8711</v>
      </c>
      <c r="J30" s="97">
        <f t="shared" si="1"/>
        <v>72.2784600066379</v>
      </c>
      <c r="K30" s="93">
        <v>0</v>
      </c>
      <c r="L30" s="97">
        <f t="shared" si="2"/>
        <v>0</v>
      </c>
      <c r="M30" s="93">
        <v>0</v>
      </c>
      <c r="N30" s="97">
        <f t="shared" si="3"/>
        <v>0</v>
      </c>
      <c r="O30" s="93">
        <v>8711</v>
      </c>
      <c r="P30" s="93">
        <v>3954</v>
      </c>
      <c r="Q30" s="97">
        <f t="shared" si="4"/>
        <v>72.2784600066379</v>
      </c>
      <c r="R30" s="93">
        <v>22</v>
      </c>
      <c r="S30" s="94" t="s">
        <v>329</v>
      </c>
      <c r="T30" s="94"/>
      <c r="U30" s="94"/>
      <c r="V30" s="94"/>
      <c r="W30" s="94" t="s">
        <v>329</v>
      </c>
      <c r="X30" s="94"/>
      <c r="Y30" s="94"/>
      <c r="Z30" s="94"/>
    </row>
    <row r="31" spans="1:26" s="92" customFormat="1" ht="11.25">
      <c r="A31" s="94" t="s">
        <v>140</v>
      </c>
      <c r="B31" s="95" t="s">
        <v>47</v>
      </c>
      <c r="C31" s="94" t="s">
        <v>48</v>
      </c>
      <c r="D31" s="93">
        <v>19434</v>
      </c>
      <c r="E31" s="93">
        <v>2175</v>
      </c>
      <c r="F31" s="97">
        <f t="shared" si="0"/>
        <v>11.191725841309045</v>
      </c>
      <c r="G31" s="93">
        <v>2175</v>
      </c>
      <c r="H31" s="93">
        <v>0</v>
      </c>
      <c r="I31" s="93">
        <v>17259</v>
      </c>
      <c r="J31" s="97">
        <f t="shared" si="1"/>
        <v>88.80827415869096</v>
      </c>
      <c r="K31" s="93">
        <v>0</v>
      </c>
      <c r="L31" s="97">
        <f t="shared" si="2"/>
        <v>0</v>
      </c>
      <c r="M31" s="93">
        <v>0</v>
      </c>
      <c r="N31" s="97">
        <f t="shared" si="3"/>
        <v>0</v>
      </c>
      <c r="O31" s="93">
        <v>17259</v>
      </c>
      <c r="P31" s="93">
        <v>7133</v>
      </c>
      <c r="Q31" s="97">
        <f t="shared" si="4"/>
        <v>88.80827415869096</v>
      </c>
      <c r="R31" s="93">
        <v>44</v>
      </c>
      <c r="S31" s="94"/>
      <c r="T31" s="94"/>
      <c r="U31" s="94"/>
      <c r="V31" s="94" t="s">
        <v>329</v>
      </c>
      <c r="W31" s="94"/>
      <c r="X31" s="94"/>
      <c r="Y31" s="94"/>
      <c r="Z31" s="94" t="s">
        <v>329</v>
      </c>
    </row>
    <row r="32" spans="1:26" s="92" customFormat="1" ht="11.25">
      <c r="A32" s="94" t="s">
        <v>140</v>
      </c>
      <c r="B32" s="95" t="s">
        <v>49</v>
      </c>
      <c r="C32" s="94" t="s">
        <v>50</v>
      </c>
      <c r="D32" s="93">
        <v>2174</v>
      </c>
      <c r="E32" s="93">
        <v>542</v>
      </c>
      <c r="F32" s="97">
        <f t="shared" si="0"/>
        <v>24.931002759889605</v>
      </c>
      <c r="G32" s="93">
        <v>542</v>
      </c>
      <c r="H32" s="93">
        <v>0</v>
      </c>
      <c r="I32" s="93">
        <v>1632</v>
      </c>
      <c r="J32" s="97">
        <f t="shared" si="1"/>
        <v>75.06899724011039</v>
      </c>
      <c r="K32" s="93">
        <v>198</v>
      </c>
      <c r="L32" s="97">
        <f t="shared" si="2"/>
        <v>9.107635694572217</v>
      </c>
      <c r="M32" s="93">
        <v>0</v>
      </c>
      <c r="N32" s="97">
        <f t="shared" si="3"/>
        <v>0</v>
      </c>
      <c r="O32" s="93">
        <v>1434</v>
      </c>
      <c r="P32" s="93">
        <v>1412</v>
      </c>
      <c r="Q32" s="97">
        <f t="shared" si="4"/>
        <v>65.96136154553818</v>
      </c>
      <c r="R32" s="93">
        <v>4</v>
      </c>
      <c r="S32" s="94"/>
      <c r="T32" s="94"/>
      <c r="U32" s="94" t="s">
        <v>329</v>
      </c>
      <c r="V32" s="94"/>
      <c r="W32" s="94"/>
      <c r="X32" s="94"/>
      <c r="Y32" s="94" t="s">
        <v>329</v>
      </c>
      <c r="Z32" s="94"/>
    </row>
    <row r="33" spans="1:26" s="92" customFormat="1" ht="11.25">
      <c r="A33" s="94" t="s">
        <v>140</v>
      </c>
      <c r="B33" s="95" t="s">
        <v>51</v>
      </c>
      <c r="C33" s="94" t="s">
        <v>52</v>
      </c>
      <c r="D33" s="93">
        <v>3668</v>
      </c>
      <c r="E33" s="93">
        <v>877</v>
      </c>
      <c r="F33" s="97">
        <f t="shared" si="0"/>
        <v>23.90948745910578</v>
      </c>
      <c r="G33" s="93">
        <v>877</v>
      </c>
      <c r="H33" s="93">
        <v>0</v>
      </c>
      <c r="I33" s="93">
        <v>2791</v>
      </c>
      <c r="J33" s="97">
        <f t="shared" si="1"/>
        <v>76.09051254089422</v>
      </c>
      <c r="K33" s="93">
        <v>0</v>
      </c>
      <c r="L33" s="97">
        <f t="shared" si="2"/>
        <v>0</v>
      </c>
      <c r="M33" s="93">
        <v>0</v>
      </c>
      <c r="N33" s="97">
        <f t="shared" si="3"/>
        <v>0</v>
      </c>
      <c r="O33" s="93">
        <v>2791</v>
      </c>
      <c r="P33" s="93">
        <v>2640</v>
      </c>
      <c r="Q33" s="97">
        <f t="shared" si="4"/>
        <v>76.09051254089422</v>
      </c>
      <c r="R33" s="93">
        <v>5</v>
      </c>
      <c r="S33" s="94" t="s">
        <v>329</v>
      </c>
      <c r="T33" s="94"/>
      <c r="U33" s="94"/>
      <c r="V33" s="94"/>
      <c r="W33" s="94" t="s">
        <v>329</v>
      </c>
      <c r="X33" s="94"/>
      <c r="Y33" s="94"/>
      <c r="Z33" s="94"/>
    </row>
    <row r="34" spans="1:26" s="92" customFormat="1" ht="11.25">
      <c r="A34" s="94" t="s">
        <v>140</v>
      </c>
      <c r="B34" s="95" t="s">
        <v>53</v>
      </c>
      <c r="C34" s="94" t="s">
        <v>330</v>
      </c>
      <c r="D34" s="93">
        <v>7062</v>
      </c>
      <c r="E34" s="93">
        <v>951</v>
      </c>
      <c r="F34" s="97">
        <f t="shared" si="0"/>
        <v>13.466440101954122</v>
      </c>
      <c r="G34" s="93">
        <v>922</v>
      </c>
      <c r="H34" s="93">
        <v>29</v>
      </c>
      <c r="I34" s="93">
        <v>6111</v>
      </c>
      <c r="J34" s="97">
        <f t="shared" si="1"/>
        <v>86.53355989804588</v>
      </c>
      <c r="K34" s="93">
        <v>0</v>
      </c>
      <c r="L34" s="97">
        <f t="shared" si="2"/>
        <v>0</v>
      </c>
      <c r="M34" s="93">
        <v>0</v>
      </c>
      <c r="N34" s="97">
        <f t="shared" si="3"/>
        <v>0</v>
      </c>
      <c r="O34" s="93">
        <v>6111</v>
      </c>
      <c r="P34" s="93">
        <v>5949</v>
      </c>
      <c r="Q34" s="97">
        <f t="shared" si="4"/>
        <v>86.53355989804588</v>
      </c>
      <c r="R34" s="93">
        <v>13</v>
      </c>
      <c r="S34" s="94" t="s">
        <v>329</v>
      </c>
      <c r="T34" s="94"/>
      <c r="U34" s="94"/>
      <c r="V34" s="94"/>
      <c r="W34" s="94" t="s">
        <v>329</v>
      </c>
      <c r="X34" s="94"/>
      <c r="Y34" s="94"/>
      <c r="Z34" s="94"/>
    </row>
    <row r="35" spans="1:26" s="92" customFormat="1" ht="11.25">
      <c r="A35" s="94" t="s">
        <v>140</v>
      </c>
      <c r="B35" s="95" t="s">
        <v>54</v>
      </c>
      <c r="C35" s="94" t="s">
        <v>55</v>
      </c>
      <c r="D35" s="93">
        <v>14763</v>
      </c>
      <c r="E35" s="93">
        <v>3939</v>
      </c>
      <c r="F35" s="97">
        <f t="shared" si="0"/>
        <v>26.681568786831946</v>
      </c>
      <c r="G35" s="93">
        <v>3939</v>
      </c>
      <c r="H35" s="93">
        <v>0</v>
      </c>
      <c r="I35" s="93">
        <v>10824</v>
      </c>
      <c r="J35" s="97">
        <f t="shared" si="1"/>
        <v>73.31843121316805</v>
      </c>
      <c r="K35" s="93">
        <v>3236</v>
      </c>
      <c r="L35" s="97">
        <f t="shared" si="2"/>
        <v>21.919664024927183</v>
      </c>
      <c r="M35" s="93">
        <v>0</v>
      </c>
      <c r="N35" s="97">
        <f t="shared" si="3"/>
        <v>0</v>
      </c>
      <c r="O35" s="93">
        <v>7588</v>
      </c>
      <c r="P35" s="93">
        <v>5863</v>
      </c>
      <c r="Q35" s="97">
        <f t="shared" si="4"/>
        <v>51.39876718824087</v>
      </c>
      <c r="R35" s="93">
        <v>39</v>
      </c>
      <c r="S35" s="94" t="s">
        <v>329</v>
      </c>
      <c r="T35" s="94"/>
      <c r="U35" s="94"/>
      <c r="V35" s="94"/>
      <c r="W35" s="94" t="s">
        <v>329</v>
      </c>
      <c r="X35" s="94"/>
      <c r="Y35" s="94"/>
      <c r="Z35" s="94"/>
    </row>
    <row r="36" spans="1:26" s="92" customFormat="1" ht="11.25">
      <c r="A36" s="94" t="s">
        <v>140</v>
      </c>
      <c r="B36" s="95" t="s">
        <v>56</v>
      </c>
      <c r="C36" s="94" t="s">
        <v>57</v>
      </c>
      <c r="D36" s="93">
        <v>5150</v>
      </c>
      <c r="E36" s="93">
        <v>2526</v>
      </c>
      <c r="F36" s="97">
        <f t="shared" si="0"/>
        <v>49.04854368932039</v>
      </c>
      <c r="G36" s="93">
        <v>2526</v>
      </c>
      <c r="H36" s="93">
        <v>0</v>
      </c>
      <c r="I36" s="93">
        <v>2624</v>
      </c>
      <c r="J36" s="97">
        <f t="shared" si="1"/>
        <v>50.95145631067961</v>
      </c>
      <c r="K36" s="93">
        <v>0</v>
      </c>
      <c r="L36" s="97">
        <f t="shared" si="2"/>
        <v>0</v>
      </c>
      <c r="M36" s="93">
        <v>0</v>
      </c>
      <c r="N36" s="97">
        <f t="shared" si="3"/>
        <v>0</v>
      </c>
      <c r="O36" s="93">
        <v>2624</v>
      </c>
      <c r="P36" s="93">
        <v>2334</v>
      </c>
      <c r="Q36" s="97">
        <f t="shared" si="4"/>
        <v>50.95145631067961</v>
      </c>
      <c r="R36" s="93">
        <v>4</v>
      </c>
      <c r="S36" s="94" t="s">
        <v>329</v>
      </c>
      <c r="T36" s="94"/>
      <c r="U36" s="94"/>
      <c r="V36" s="94"/>
      <c r="W36" s="94" t="s">
        <v>329</v>
      </c>
      <c r="X36" s="94"/>
      <c r="Y36" s="94"/>
      <c r="Z36" s="94"/>
    </row>
    <row r="37" spans="1:26" s="92" customFormat="1" ht="11.25">
      <c r="A37" s="94" t="s">
        <v>140</v>
      </c>
      <c r="B37" s="95" t="s">
        <v>58</v>
      </c>
      <c r="C37" s="94" t="s">
        <v>59</v>
      </c>
      <c r="D37" s="93">
        <v>4855</v>
      </c>
      <c r="E37" s="93">
        <v>1286</v>
      </c>
      <c r="F37" s="97">
        <f t="shared" si="0"/>
        <v>26.488156539649843</v>
      </c>
      <c r="G37" s="93">
        <v>1286</v>
      </c>
      <c r="H37" s="93">
        <v>0</v>
      </c>
      <c r="I37" s="93">
        <v>3569</v>
      </c>
      <c r="J37" s="97">
        <f t="shared" si="1"/>
        <v>73.51184346035015</v>
      </c>
      <c r="K37" s="93">
        <v>0</v>
      </c>
      <c r="L37" s="97">
        <f t="shared" si="2"/>
        <v>0</v>
      </c>
      <c r="M37" s="93">
        <v>0</v>
      </c>
      <c r="N37" s="97">
        <f t="shared" si="3"/>
        <v>0</v>
      </c>
      <c r="O37" s="93">
        <v>3569</v>
      </c>
      <c r="P37" s="93">
        <v>3489</v>
      </c>
      <c r="Q37" s="97">
        <f t="shared" si="4"/>
        <v>73.51184346035015</v>
      </c>
      <c r="R37" s="93">
        <v>5</v>
      </c>
      <c r="S37" s="94" t="s">
        <v>329</v>
      </c>
      <c r="T37" s="94"/>
      <c r="U37" s="94"/>
      <c r="V37" s="94"/>
      <c r="W37" s="94" t="s">
        <v>329</v>
      </c>
      <c r="X37" s="94"/>
      <c r="Y37" s="94"/>
      <c r="Z37" s="94"/>
    </row>
    <row r="38" spans="1:26" s="92" customFormat="1" ht="11.25">
      <c r="A38" s="38"/>
      <c r="B38" s="9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05"/>
      <c r="T38" s="105"/>
      <c r="U38" s="105"/>
      <c r="V38" s="105"/>
      <c r="W38" s="105"/>
      <c r="X38" s="105"/>
      <c r="Y38" s="105"/>
      <c r="Z38" s="105"/>
    </row>
    <row r="39" spans="1:26" s="92" customFormat="1" ht="11.25">
      <c r="A39" s="38"/>
      <c r="B39" s="9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5"/>
      <c r="T39" s="105"/>
      <c r="U39" s="105"/>
      <c r="V39" s="105"/>
      <c r="W39" s="105"/>
      <c r="X39" s="105"/>
      <c r="Y39" s="105"/>
      <c r="Z39" s="105"/>
    </row>
    <row r="40" spans="1:26" s="92" customFormat="1" ht="11.25">
      <c r="A40" s="38"/>
      <c r="B40" s="9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05"/>
      <c r="T40" s="105"/>
      <c r="U40" s="105"/>
      <c r="V40" s="105"/>
      <c r="W40" s="105"/>
      <c r="X40" s="105"/>
      <c r="Y40" s="105"/>
      <c r="Z40" s="105"/>
    </row>
    <row r="41" spans="1:26" s="92" customFormat="1" ht="11.25">
      <c r="A41" s="38"/>
      <c r="B41" s="9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05"/>
      <c r="T41" s="105"/>
      <c r="U41" s="105"/>
      <c r="V41" s="105"/>
      <c r="W41" s="105"/>
      <c r="X41" s="105"/>
      <c r="Y41" s="105"/>
      <c r="Z41" s="105"/>
    </row>
    <row r="42" spans="1:26" s="92" customFormat="1" ht="11.25">
      <c r="A42" s="38"/>
      <c r="B42" s="9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5"/>
      <c r="T42" s="105"/>
      <c r="U42" s="105"/>
      <c r="V42" s="105"/>
      <c r="W42" s="105"/>
      <c r="X42" s="105"/>
      <c r="Y42" s="105"/>
      <c r="Z42" s="105"/>
    </row>
    <row r="43" spans="1:26" s="92" customFormat="1" ht="11.25">
      <c r="A43" s="38"/>
      <c r="B43" s="9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2" customFormat="1" ht="11.25">
      <c r="A44" s="38"/>
      <c r="B44" s="9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2" customFormat="1" ht="11.25">
      <c r="A45" s="38"/>
      <c r="B45" s="9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2" customFormat="1" ht="11.25">
      <c r="A46" s="38"/>
      <c r="B46" s="9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2" customFormat="1" ht="11.25">
      <c r="A47" s="38"/>
      <c r="B47" s="9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2" customFormat="1" ht="11.25">
      <c r="A48" s="38"/>
      <c r="B48" s="9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5"/>
      <c r="T225" s="105"/>
      <c r="U225" s="105"/>
      <c r="V225" s="105"/>
      <c r="W225" s="105"/>
      <c r="X225" s="105"/>
      <c r="Y225" s="105"/>
      <c r="Z225" s="105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2" customFormat="1" ht="11.25">
      <c r="A1161" s="38"/>
      <c r="B1161" s="9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2" customFormat="1" ht="11.25">
      <c r="A1162" s="38"/>
      <c r="B1162" s="9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2" customFormat="1" ht="11.25">
      <c r="A1163" s="38"/>
      <c r="B1163" s="9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2" customFormat="1" ht="11.25">
      <c r="A1164" s="38"/>
      <c r="B1164" s="9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2" customFormat="1" ht="11.25">
      <c r="A1165" s="38"/>
      <c r="B1165" s="9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2" customFormat="1" ht="11.25">
      <c r="A1166" s="38"/>
      <c r="B1166" s="9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2" customFormat="1" ht="11.25">
      <c r="A1167" s="38"/>
      <c r="B1167" s="98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67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189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72</v>
      </c>
      <c r="B2" s="112" t="s">
        <v>316</v>
      </c>
      <c r="C2" s="114" t="s">
        <v>317</v>
      </c>
      <c r="D2" s="19" t="s">
        <v>73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318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74</v>
      </c>
      <c r="AG2" s="128"/>
      <c r="AH2" s="128"/>
      <c r="AI2" s="129"/>
      <c r="AJ2" s="127" t="s">
        <v>188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75</v>
      </c>
      <c r="AU2" s="131"/>
      <c r="AV2" s="131"/>
      <c r="AW2" s="131"/>
      <c r="AX2" s="131"/>
      <c r="AY2" s="131"/>
      <c r="AZ2" s="127" t="s">
        <v>76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77</v>
      </c>
      <c r="E3" s="135" t="s">
        <v>78</v>
      </c>
      <c r="F3" s="136"/>
      <c r="G3" s="137"/>
      <c r="H3" s="138" t="s">
        <v>79</v>
      </c>
      <c r="I3" s="139"/>
      <c r="J3" s="140"/>
      <c r="K3" s="135" t="s">
        <v>80</v>
      </c>
      <c r="L3" s="139"/>
      <c r="M3" s="140"/>
      <c r="N3" s="24" t="s">
        <v>77</v>
      </c>
      <c r="O3" s="25" t="s">
        <v>186</v>
      </c>
      <c r="P3" s="22"/>
      <c r="Q3" s="22"/>
      <c r="R3" s="22"/>
      <c r="S3" s="22"/>
      <c r="T3" s="22"/>
      <c r="U3" s="23"/>
      <c r="V3" s="25" t="s">
        <v>187</v>
      </c>
      <c r="W3" s="22"/>
      <c r="X3" s="22"/>
      <c r="Y3" s="22"/>
      <c r="Z3" s="22"/>
      <c r="AA3" s="22"/>
      <c r="AB3" s="23"/>
      <c r="AC3" s="25" t="s">
        <v>81</v>
      </c>
      <c r="AD3" s="22"/>
      <c r="AE3" s="23"/>
      <c r="AF3" s="126" t="s">
        <v>77</v>
      </c>
      <c r="AG3" s="124" t="s">
        <v>82</v>
      </c>
      <c r="AH3" s="124" t="s">
        <v>83</v>
      </c>
      <c r="AI3" s="124" t="s">
        <v>84</v>
      </c>
      <c r="AJ3" s="125" t="s">
        <v>77</v>
      </c>
      <c r="AK3" s="124" t="s">
        <v>319</v>
      </c>
      <c r="AL3" s="124" t="s">
        <v>85</v>
      </c>
      <c r="AM3" s="124" t="s">
        <v>86</v>
      </c>
      <c r="AN3" s="124" t="s">
        <v>83</v>
      </c>
      <c r="AO3" s="124" t="s">
        <v>87</v>
      </c>
      <c r="AP3" s="124" t="s">
        <v>88</v>
      </c>
      <c r="AQ3" s="124" t="s">
        <v>89</v>
      </c>
      <c r="AR3" s="124" t="s">
        <v>90</v>
      </c>
      <c r="AS3" s="124" t="s">
        <v>91</v>
      </c>
      <c r="AT3" s="126" t="s">
        <v>77</v>
      </c>
      <c r="AU3" s="124" t="s">
        <v>319</v>
      </c>
      <c r="AV3" s="124" t="s">
        <v>85</v>
      </c>
      <c r="AW3" s="124" t="s">
        <v>86</v>
      </c>
      <c r="AX3" s="124" t="s">
        <v>83</v>
      </c>
      <c r="AY3" s="124" t="s">
        <v>87</v>
      </c>
      <c r="AZ3" s="126" t="s">
        <v>77</v>
      </c>
      <c r="BA3" s="124" t="s">
        <v>82</v>
      </c>
      <c r="BB3" s="124" t="s">
        <v>83</v>
      </c>
      <c r="BC3" s="124" t="s">
        <v>84</v>
      </c>
    </row>
    <row r="4" spans="1:55" s="8" customFormat="1" ht="26.25" customHeight="1">
      <c r="A4" s="111"/>
      <c r="B4" s="133"/>
      <c r="C4" s="134"/>
      <c r="D4" s="26"/>
      <c r="E4" s="24" t="s">
        <v>77</v>
      </c>
      <c r="F4" s="27" t="s">
        <v>320</v>
      </c>
      <c r="G4" s="27" t="s">
        <v>321</v>
      </c>
      <c r="H4" s="24" t="s">
        <v>77</v>
      </c>
      <c r="I4" s="27" t="s">
        <v>320</v>
      </c>
      <c r="J4" s="27" t="s">
        <v>321</v>
      </c>
      <c r="K4" s="24" t="s">
        <v>77</v>
      </c>
      <c r="L4" s="27" t="s">
        <v>320</v>
      </c>
      <c r="M4" s="27" t="s">
        <v>321</v>
      </c>
      <c r="N4" s="26"/>
      <c r="O4" s="24" t="s">
        <v>77</v>
      </c>
      <c r="P4" s="27" t="s">
        <v>322</v>
      </c>
      <c r="Q4" s="28" t="s">
        <v>83</v>
      </c>
      <c r="R4" s="28" t="s">
        <v>84</v>
      </c>
      <c r="S4" s="27" t="s">
        <v>323</v>
      </c>
      <c r="T4" s="27" t="s">
        <v>324</v>
      </c>
      <c r="U4" s="27" t="s">
        <v>325</v>
      </c>
      <c r="V4" s="24" t="s">
        <v>77</v>
      </c>
      <c r="W4" s="27" t="s">
        <v>322</v>
      </c>
      <c r="X4" s="28" t="s">
        <v>83</v>
      </c>
      <c r="Y4" s="28" t="s">
        <v>84</v>
      </c>
      <c r="Z4" s="27" t="s">
        <v>323</v>
      </c>
      <c r="AA4" s="27" t="s">
        <v>324</v>
      </c>
      <c r="AB4" s="27" t="s">
        <v>325</v>
      </c>
      <c r="AC4" s="24" t="s">
        <v>77</v>
      </c>
      <c r="AD4" s="27" t="s">
        <v>320</v>
      </c>
      <c r="AE4" s="27" t="s">
        <v>321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326</v>
      </c>
      <c r="E6" s="24" t="s">
        <v>326</v>
      </c>
      <c r="F6" s="24" t="s">
        <v>326</v>
      </c>
      <c r="G6" s="24" t="s">
        <v>326</v>
      </c>
      <c r="H6" s="24" t="s">
        <v>326</v>
      </c>
      <c r="I6" s="24" t="s">
        <v>326</v>
      </c>
      <c r="J6" s="24" t="s">
        <v>326</v>
      </c>
      <c r="K6" s="24" t="s">
        <v>326</v>
      </c>
      <c r="L6" s="24" t="s">
        <v>326</v>
      </c>
      <c r="M6" s="24" t="s">
        <v>326</v>
      </c>
      <c r="N6" s="24" t="s">
        <v>326</v>
      </c>
      <c r="O6" s="24" t="s">
        <v>326</v>
      </c>
      <c r="P6" s="24" t="s">
        <v>326</v>
      </c>
      <c r="Q6" s="24" t="s">
        <v>326</v>
      </c>
      <c r="R6" s="24" t="s">
        <v>326</v>
      </c>
      <c r="S6" s="24" t="s">
        <v>326</v>
      </c>
      <c r="T6" s="24" t="s">
        <v>326</v>
      </c>
      <c r="U6" s="24" t="s">
        <v>326</v>
      </c>
      <c r="V6" s="24" t="s">
        <v>326</v>
      </c>
      <c r="W6" s="24" t="s">
        <v>326</v>
      </c>
      <c r="X6" s="24" t="s">
        <v>92</v>
      </c>
      <c r="Y6" s="24" t="s">
        <v>92</v>
      </c>
      <c r="Z6" s="24" t="s">
        <v>326</v>
      </c>
      <c r="AA6" s="24" t="s">
        <v>326</v>
      </c>
      <c r="AB6" s="24" t="s">
        <v>326</v>
      </c>
      <c r="AC6" s="24" t="s">
        <v>326</v>
      </c>
      <c r="AD6" s="24" t="s">
        <v>326</v>
      </c>
      <c r="AE6" s="24" t="s">
        <v>326</v>
      </c>
      <c r="AF6" s="12" t="s">
        <v>327</v>
      </c>
      <c r="AG6" s="12" t="s">
        <v>327</v>
      </c>
      <c r="AH6" s="12" t="s">
        <v>327</v>
      </c>
      <c r="AI6" s="12" t="s">
        <v>327</v>
      </c>
      <c r="AJ6" s="12" t="s">
        <v>327</v>
      </c>
      <c r="AK6" s="12" t="s">
        <v>327</v>
      </c>
      <c r="AL6" s="12" t="s">
        <v>327</v>
      </c>
      <c r="AM6" s="12" t="s">
        <v>327</v>
      </c>
      <c r="AN6" s="12" t="s">
        <v>327</v>
      </c>
      <c r="AO6" s="12" t="s">
        <v>327</v>
      </c>
      <c r="AP6" s="12" t="s">
        <v>327</v>
      </c>
      <c r="AQ6" s="12" t="s">
        <v>327</v>
      </c>
      <c r="AR6" s="12" t="s">
        <v>327</v>
      </c>
      <c r="AS6" s="12" t="s">
        <v>327</v>
      </c>
      <c r="AT6" s="12" t="s">
        <v>327</v>
      </c>
      <c r="AU6" s="12" t="s">
        <v>327</v>
      </c>
      <c r="AV6" s="12" t="s">
        <v>327</v>
      </c>
      <c r="AW6" s="12" t="s">
        <v>327</v>
      </c>
      <c r="AX6" s="12" t="s">
        <v>327</v>
      </c>
      <c r="AY6" s="12" t="s">
        <v>327</v>
      </c>
      <c r="AZ6" s="12" t="s">
        <v>327</v>
      </c>
      <c r="BA6" s="12" t="s">
        <v>327</v>
      </c>
      <c r="BB6" s="12" t="s">
        <v>327</v>
      </c>
      <c r="BC6" s="12" t="s">
        <v>327</v>
      </c>
    </row>
    <row r="7" spans="1:55" s="92" customFormat="1" ht="11.25">
      <c r="A7" s="176" t="s">
        <v>140</v>
      </c>
      <c r="B7" s="177" t="s">
        <v>0</v>
      </c>
      <c r="C7" s="173" t="s">
        <v>328</v>
      </c>
      <c r="D7" s="99">
        <f>SUM(D8:D300)</f>
        <v>331580</v>
      </c>
      <c r="E7" s="99">
        <f>SUM(E8:E300)</f>
        <v>0</v>
      </c>
      <c r="F7" s="99">
        <f>SUM(F8:F300)</f>
        <v>0</v>
      </c>
      <c r="G7" s="99">
        <f>SUM(G8:G300)</f>
        <v>0</v>
      </c>
      <c r="H7" s="99">
        <f>SUM(H8:H300)</f>
        <v>48512</v>
      </c>
      <c r="I7" s="99">
        <f>SUM(I8:I300)</f>
        <v>42059</v>
      </c>
      <c r="J7" s="99">
        <f>SUM(J8:J300)</f>
        <v>6453</v>
      </c>
      <c r="K7" s="99">
        <f>SUM(K8:K300)</f>
        <v>283068</v>
      </c>
      <c r="L7" s="99">
        <f>SUM(L8:L300)</f>
        <v>77018</v>
      </c>
      <c r="M7" s="99">
        <f>SUM(M8:M300)</f>
        <v>206050</v>
      </c>
      <c r="N7" s="99">
        <f>SUM(N8:N300)</f>
        <v>358718</v>
      </c>
      <c r="O7" s="99">
        <f>SUM(O8:O300)</f>
        <v>119580</v>
      </c>
      <c r="P7" s="99">
        <f>SUM(P8:P300)</f>
        <v>119077</v>
      </c>
      <c r="Q7" s="99">
        <f>SUM(Q8:Q300)</f>
        <v>0</v>
      </c>
      <c r="R7" s="99">
        <f>SUM(R8:R300)</f>
        <v>0</v>
      </c>
      <c r="S7" s="99">
        <f>SUM(S8:S300)</f>
        <v>503</v>
      </c>
      <c r="T7" s="99">
        <f>SUM(T8:T300)</f>
        <v>0</v>
      </c>
      <c r="U7" s="99">
        <f>SUM(U8:U300)</f>
        <v>0</v>
      </c>
      <c r="V7" s="99">
        <f>SUM(V8:V300)</f>
        <v>239085</v>
      </c>
      <c r="W7" s="99">
        <f>SUM(W8:W300)</f>
        <v>239044</v>
      </c>
      <c r="X7" s="99">
        <f>SUM(X8:X300)</f>
        <v>41</v>
      </c>
      <c r="Y7" s="99">
        <f>SUM(Y8:Y300)</f>
        <v>0</v>
      </c>
      <c r="Z7" s="99">
        <f>SUM(Z8:Z300)</f>
        <v>0</v>
      </c>
      <c r="AA7" s="99">
        <f>SUM(AA8:AA300)</f>
        <v>0</v>
      </c>
      <c r="AB7" s="99">
        <f>SUM(AB8:AB300)</f>
        <v>0</v>
      </c>
      <c r="AC7" s="99">
        <f>SUM(AC8:AC300)</f>
        <v>53</v>
      </c>
      <c r="AD7" s="99">
        <f>SUM(AD8:AD300)</f>
        <v>53</v>
      </c>
      <c r="AE7" s="99">
        <f>SUM(AE8:AE300)</f>
        <v>0</v>
      </c>
      <c r="AF7" s="99">
        <f>SUM(AF8:AF300)</f>
        <v>40105</v>
      </c>
      <c r="AG7" s="99">
        <f>SUM(AG8:AG300)</f>
        <v>40105</v>
      </c>
      <c r="AH7" s="99">
        <f>SUM(AH8:AH300)</f>
        <v>0</v>
      </c>
      <c r="AI7" s="99">
        <f>SUM(AI8:AI300)</f>
        <v>0</v>
      </c>
      <c r="AJ7" s="99">
        <f>SUM(AJ8:AJ300)</f>
        <v>42453</v>
      </c>
      <c r="AK7" s="99">
        <f>SUM(AK8:AK300)</f>
        <v>2693</v>
      </c>
      <c r="AL7" s="99">
        <f>SUM(AL8:AL300)</f>
        <v>61</v>
      </c>
      <c r="AM7" s="99">
        <f>SUM(AM8:AM300)</f>
        <v>96</v>
      </c>
      <c r="AN7" s="99">
        <f>SUM(AN8:AN300)</f>
        <v>1261</v>
      </c>
      <c r="AO7" s="99">
        <f>SUM(AO8:AO300)</f>
        <v>0</v>
      </c>
      <c r="AP7" s="99">
        <f>SUM(AP8:AP300)</f>
        <v>37477</v>
      </c>
      <c r="AQ7" s="99">
        <f>SUM(AQ8:AQ300)</f>
        <v>0</v>
      </c>
      <c r="AR7" s="99">
        <f>SUM(AR8:AR300)</f>
        <v>7</v>
      </c>
      <c r="AS7" s="99">
        <f>SUM(AS8:AS300)</f>
        <v>858</v>
      </c>
      <c r="AT7" s="99">
        <f>SUM(AT8:AT300)</f>
        <v>465</v>
      </c>
      <c r="AU7" s="99">
        <f>SUM(AU8:AU300)</f>
        <v>404</v>
      </c>
      <c r="AV7" s="99">
        <f>SUM(AV8:AV300)</f>
        <v>2</v>
      </c>
      <c r="AW7" s="99">
        <f>SUM(AW8:AW300)</f>
        <v>0</v>
      </c>
      <c r="AX7" s="99">
        <f>SUM(AX8:AX300)</f>
        <v>59</v>
      </c>
      <c r="AY7" s="99">
        <f>SUM(AY8:AY300)</f>
        <v>0</v>
      </c>
      <c r="AZ7" s="99">
        <f>SUM(AZ8:AZ300)</f>
        <v>664</v>
      </c>
      <c r="BA7" s="99">
        <f>SUM(BA8:BA300)</f>
        <v>664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140</v>
      </c>
      <c r="B8" s="102" t="s">
        <v>1</v>
      </c>
      <c r="C8" s="94" t="s">
        <v>2</v>
      </c>
      <c r="D8" s="100">
        <f aca="true" t="shared" si="0" ref="D7:D37">E8+H8+K8</f>
        <v>47306</v>
      </c>
      <c r="E8" s="100">
        <f aca="true" t="shared" si="1" ref="E7:E37">SUM(F8:G8)</f>
        <v>0</v>
      </c>
      <c r="F8" s="93">
        <v>0</v>
      </c>
      <c r="G8" s="93">
        <v>0</v>
      </c>
      <c r="H8" s="100">
        <f aca="true" t="shared" si="2" ref="H7:H37">SUM(I8:J8)</f>
        <v>21023</v>
      </c>
      <c r="I8" s="93">
        <v>21023</v>
      </c>
      <c r="J8" s="93">
        <v>0</v>
      </c>
      <c r="K8" s="100">
        <f aca="true" t="shared" si="3" ref="K7:K37">SUM(L8:M8)</f>
        <v>26283</v>
      </c>
      <c r="L8" s="93">
        <v>0</v>
      </c>
      <c r="M8" s="93">
        <v>26283</v>
      </c>
      <c r="N8" s="100">
        <f aca="true" t="shared" si="4" ref="N7:N37">O8+V8+AC8</f>
        <v>47306</v>
      </c>
      <c r="O8" s="100">
        <f aca="true" t="shared" si="5" ref="O7:O37">SUM(P8:U8)</f>
        <v>21023</v>
      </c>
      <c r="P8" s="93">
        <v>21023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100">
        <f aca="true" t="shared" si="6" ref="V7:V37">SUM(W8:AB8)</f>
        <v>26283</v>
      </c>
      <c r="W8" s="93">
        <v>26242</v>
      </c>
      <c r="X8" s="93">
        <v>41</v>
      </c>
      <c r="Y8" s="93">
        <v>0</v>
      </c>
      <c r="Z8" s="93">
        <v>0</v>
      </c>
      <c r="AA8" s="93">
        <v>0</v>
      </c>
      <c r="AB8" s="93">
        <v>0</v>
      </c>
      <c r="AC8" s="100">
        <f aca="true" t="shared" si="7" ref="AC7:AC37">SUM(AD8:AE8)</f>
        <v>0</v>
      </c>
      <c r="AD8" s="93">
        <v>0</v>
      </c>
      <c r="AE8" s="93">
        <v>0</v>
      </c>
      <c r="AF8" s="100">
        <f aca="true" t="shared" si="8" ref="AF7:AF37">SUM(AG8:AI8)</f>
        <v>5307</v>
      </c>
      <c r="AG8" s="93">
        <v>5307</v>
      </c>
      <c r="AH8" s="93">
        <v>0</v>
      </c>
      <c r="AI8" s="93">
        <v>0</v>
      </c>
      <c r="AJ8" s="100">
        <f aca="true" t="shared" si="9" ref="AJ7:AJ37">SUM(AK8:AS8)</f>
        <v>5899</v>
      </c>
      <c r="AK8" s="93">
        <v>644</v>
      </c>
      <c r="AL8" s="93">
        <v>0</v>
      </c>
      <c r="AM8" s="93">
        <v>26</v>
      </c>
      <c r="AN8" s="93">
        <v>375</v>
      </c>
      <c r="AO8" s="93">
        <v>0</v>
      </c>
      <c r="AP8" s="93">
        <v>4854</v>
      </c>
      <c r="AQ8" s="93">
        <v>0</v>
      </c>
      <c r="AR8" s="93">
        <v>0</v>
      </c>
      <c r="AS8" s="93">
        <v>0</v>
      </c>
      <c r="AT8" s="100">
        <f aca="true" t="shared" si="10" ref="AT7:AT37">SUM(AU8:AY8)</f>
        <v>52</v>
      </c>
      <c r="AU8" s="93">
        <v>52</v>
      </c>
      <c r="AV8" s="93">
        <v>0</v>
      </c>
      <c r="AW8" s="93">
        <v>0</v>
      </c>
      <c r="AX8" s="93">
        <v>0</v>
      </c>
      <c r="AY8" s="93">
        <v>0</v>
      </c>
      <c r="AZ8" s="100">
        <f aca="true" t="shared" si="11" ref="AZ7:AZ37">SUM(BA8:BC8)</f>
        <v>0</v>
      </c>
      <c r="BA8" s="93">
        <v>0</v>
      </c>
      <c r="BB8" s="93">
        <v>0</v>
      </c>
      <c r="BC8" s="93">
        <v>0</v>
      </c>
    </row>
    <row r="9" spans="1:55" s="92" customFormat="1" ht="11.25">
      <c r="A9" s="101" t="s">
        <v>140</v>
      </c>
      <c r="B9" s="102" t="s">
        <v>3</v>
      </c>
      <c r="C9" s="94" t="s">
        <v>4</v>
      </c>
      <c r="D9" s="100">
        <f t="shared" si="0"/>
        <v>15175</v>
      </c>
      <c r="E9" s="100">
        <f t="shared" si="1"/>
        <v>0</v>
      </c>
      <c r="F9" s="93">
        <v>0</v>
      </c>
      <c r="G9" s="93">
        <v>0</v>
      </c>
      <c r="H9" s="100">
        <f t="shared" si="2"/>
        <v>0</v>
      </c>
      <c r="I9" s="93">
        <v>0</v>
      </c>
      <c r="J9" s="93">
        <v>0</v>
      </c>
      <c r="K9" s="100">
        <f t="shared" si="3"/>
        <v>15175</v>
      </c>
      <c r="L9" s="93">
        <v>9779</v>
      </c>
      <c r="M9" s="93">
        <v>5396</v>
      </c>
      <c r="N9" s="100">
        <f t="shared" si="4"/>
        <v>41758</v>
      </c>
      <c r="O9" s="100">
        <f t="shared" si="5"/>
        <v>9779</v>
      </c>
      <c r="P9" s="93">
        <v>9779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31979</v>
      </c>
      <c r="W9" s="93">
        <v>31979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0</v>
      </c>
      <c r="AD9" s="93">
        <v>0</v>
      </c>
      <c r="AE9" s="93">
        <v>0</v>
      </c>
      <c r="AF9" s="100">
        <f t="shared" si="8"/>
        <v>388</v>
      </c>
      <c r="AG9" s="93">
        <v>388</v>
      </c>
      <c r="AH9" s="93">
        <v>0</v>
      </c>
      <c r="AI9" s="93">
        <v>0</v>
      </c>
      <c r="AJ9" s="100">
        <f t="shared" si="9"/>
        <v>1605</v>
      </c>
      <c r="AK9" s="93">
        <v>1225</v>
      </c>
      <c r="AL9" s="93">
        <v>61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319</v>
      </c>
      <c r="AT9" s="100">
        <f t="shared" si="10"/>
        <v>69</v>
      </c>
      <c r="AU9" s="93">
        <v>69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61</v>
      </c>
      <c r="BA9" s="93">
        <v>61</v>
      </c>
      <c r="BB9" s="93">
        <v>0</v>
      </c>
      <c r="BC9" s="93">
        <v>0</v>
      </c>
    </row>
    <row r="10" spans="1:55" s="92" customFormat="1" ht="11.25">
      <c r="A10" s="101" t="s">
        <v>140</v>
      </c>
      <c r="B10" s="102" t="s">
        <v>5</v>
      </c>
      <c r="C10" s="94" t="s">
        <v>6</v>
      </c>
      <c r="D10" s="100">
        <f t="shared" si="0"/>
        <v>32566</v>
      </c>
      <c r="E10" s="100">
        <f t="shared" si="1"/>
        <v>0</v>
      </c>
      <c r="F10" s="93">
        <v>0</v>
      </c>
      <c r="G10" s="93">
        <v>0</v>
      </c>
      <c r="H10" s="100">
        <f t="shared" si="2"/>
        <v>12856</v>
      </c>
      <c r="I10" s="93">
        <v>6403</v>
      </c>
      <c r="J10" s="93">
        <v>6453</v>
      </c>
      <c r="K10" s="100">
        <f t="shared" si="3"/>
        <v>19710</v>
      </c>
      <c r="L10" s="93">
        <v>0</v>
      </c>
      <c r="M10" s="93">
        <v>19710</v>
      </c>
      <c r="N10" s="100">
        <f t="shared" si="4"/>
        <v>32572</v>
      </c>
      <c r="O10" s="100">
        <f t="shared" si="5"/>
        <v>6403</v>
      </c>
      <c r="P10" s="93">
        <v>6403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26163</v>
      </c>
      <c r="W10" s="93">
        <v>26163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6</v>
      </c>
      <c r="AD10" s="93">
        <v>6</v>
      </c>
      <c r="AE10" s="93">
        <v>0</v>
      </c>
      <c r="AF10" s="100">
        <f t="shared" si="8"/>
        <v>32566</v>
      </c>
      <c r="AG10" s="93">
        <v>32566</v>
      </c>
      <c r="AH10" s="93">
        <v>0</v>
      </c>
      <c r="AI10" s="93">
        <v>0</v>
      </c>
      <c r="AJ10" s="100">
        <f t="shared" si="9"/>
        <v>32566</v>
      </c>
      <c r="AK10" s="93">
        <v>0</v>
      </c>
      <c r="AL10" s="93">
        <v>0</v>
      </c>
      <c r="AM10" s="93">
        <v>19</v>
      </c>
      <c r="AN10" s="93">
        <v>0</v>
      </c>
      <c r="AO10" s="93">
        <v>0</v>
      </c>
      <c r="AP10" s="93">
        <v>32547</v>
      </c>
      <c r="AQ10" s="93">
        <v>0</v>
      </c>
      <c r="AR10" s="93">
        <v>0</v>
      </c>
      <c r="AS10" s="93">
        <v>0</v>
      </c>
      <c r="AT10" s="100">
        <f t="shared" si="10"/>
        <v>0</v>
      </c>
      <c r="AU10" s="93">
        <v>0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0</v>
      </c>
      <c r="BA10" s="93">
        <v>0</v>
      </c>
      <c r="BB10" s="93">
        <v>0</v>
      </c>
      <c r="BC10" s="93">
        <v>0</v>
      </c>
    </row>
    <row r="11" spans="1:55" s="92" customFormat="1" ht="11.25">
      <c r="A11" s="101" t="s">
        <v>140</v>
      </c>
      <c r="B11" s="102" t="s">
        <v>7</v>
      </c>
      <c r="C11" s="94" t="s">
        <v>8</v>
      </c>
      <c r="D11" s="100">
        <f t="shared" si="0"/>
        <v>22159</v>
      </c>
      <c r="E11" s="100">
        <f t="shared" si="1"/>
        <v>0</v>
      </c>
      <c r="F11" s="93">
        <v>0</v>
      </c>
      <c r="G11" s="93">
        <v>0</v>
      </c>
      <c r="H11" s="100">
        <f t="shared" si="2"/>
        <v>0</v>
      </c>
      <c r="I11" s="93">
        <v>0</v>
      </c>
      <c r="J11" s="93">
        <v>0</v>
      </c>
      <c r="K11" s="100">
        <f t="shared" si="3"/>
        <v>22159</v>
      </c>
      <c r="L11" s="93">
        <v>7935</v>
      </c>
      <c r="M11" s="93">
        <v>14224</v>
      </c>
      <c r="N11" s="100">
        <f t="shared" si="4"/>
        <v>22159</v>
      </c>
      <c r="O11" s="100">
        <f t="shared" si="5"/>
        <v>7935</v>
      </c>
      <c r="P11" s="93">
        <v>7935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14224</v>
      </c>
      <c r="W11" s="93">
        <v>14224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0</v>
      </c>
      <c r="AD11" s="93">
        <v>0</v>
      </c>
      <c r="AE11" s="93">
        <v>0</v>
      </c>
      <c r="AF11" s="100">
        <f t="shared" si="8"/>
        <v>13</v>
      </c>
      <c r="AG11" s="93">
        <v>13</v>
      </c>
      <c r="AH11" s="93">
        <v>0</v>
      </c>
      <c r="AI11" s="93">
        <v>0</v>
      </c>
      <c r="AJ11" s="100">
        <f t="shared" si="9"/>
        <v>155</v>
      </c>
      <c r="AK11" s="93">
        <v>151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4</v>
      </c>
      <c r="AS11" s="93">
        <v>0</v>
      </c>
      <c r="AT11" s="100">
        <f t="shared" si="10"/>
        <v>9</v>
      </c>
      <c r="AU11" s="93">
        <v>9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154</v>
      </c>
      <c r="BA11" s="93">
        <v>154</v>
      </c>
      <c r="BB11" s="93">
        <v>0</v>
      </c>
      <c r="BC11" s="93">
        <v>0</v>
      </c>
    </row>
    <row r="12" spans="1:55" s="92" customFormat="1" ht="11.25">
      <c r="A12" s="101" t="s">
        <v>140</v>
      </c>
      <c r="B12" s="102" t="s">
        <v>9</v>
      </c>
      <c r="C12" s="94" t="s">
        <v>10</v>
      </c>
      <c r="D12" s="100">
        <f t="shared" si="0"/>
        <v>29431</v>
      </c>
      <c r="E12" s="100">
        <f t="shared" si="1"/>
        <v>0</v>
      </c>
      <c r="F12" s="93">
        <v>0</v>
      </c>
      <c r="G12" s="93">
        <v>0</v>
      </c>
      <c r="H12" s="100">
        <f t="shared" si="2"/>
        <v>0</v>
      </c>
      <c r="I12" s="93">
        <v>0</v>
      </c>
      <c r="J12" s="93">
        <v>0</v>
      </c>
      <c r="K12" s="100">
        <f t="shared" si="3"/>
        <v>29431</v>
      </c>
      <c r="L12" s="93">
        <v>9000</v>
      </c>
      <c r="M12" s="93">
        <v>20431</v>
      </c>
      <c r="N12" s="100">
        <f t="shared" si="4"/>
        <v>29934</v>
      </c>
      <c r="O12" s="100">
        <f t="shared" si="5"/>
        <v>9503</v>
      </c>
      <c r="P12" s="93">
        <v>9000</v>
      </c>
      <c r="Q12" s="93">
        <v>0</v>
      </c>
      <c r="R12" s="93">
        <v>0</v>
      </c>
      <c r="S12" s="93">
        <v>503</v>
      </c>
      <c r="T12" s="93">
        <v>0</v>
      </c>
      <c r="U12" s="93">
        <v>0</v>
      </c>
      <c r="V12" s="100">
        <f t="shared" si="6"/>
        <v>20431</v>
      </c>
      <c r="W12" s="93">
        <v>20431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0</v>
      </c>
      <c r="AD12" s="93">
        <v>0</v>
      </c>
      <c r="AE12" s="93">
        <v>0</v>
      </c>
      <c r="AF12" s="100">
        <f t="shared" si="8"/>
        <v>123</v>
      </c>
      <c r="AG12" s="93">
        <v>123</v>
      </c>
      <c r="AH12" s="93">
        <v>0</v>
      </c>
      <c r="AI12" s="93">
        <v>0</v>
      </c>
      <c r="AJ12" s="100">
        <f t="shared" si="9"/>
        <v>76</v>
      </c>
      <c r="AK12" s="93">
        <v>0</v>
      </c>
      <c r="AL12" s="93">
        <v>0</v>
      </c>
      <c r="AM12" s="93">
        <v>2</v>
      </c>
      <c r="AN12" s="93">
        <v>74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100">
        <f t="shared" si="10"/>
        <v>47</v>
      </c>
      <c r="AU12" s="93">
        <v>47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140</v>
      </c>
      <c r="B13" s="102" t="s">
        <v>11</v>
      </c>
      <c r="C13" s="94" t="s">
        <v>12</v>
      </c>
      <c r="D13" s="100">
        <f t="shared" si="0"/>
        <v>17538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17538</v>
      </c>
      <c r="L13" s="93">
        <v>5452</v>
      </c>
      <c r="M13" s="93">
        <v>12086</v>
      </c>
      <c r="N13" s="100">
        <f t="shared" si="4"/>
        <v>17538</v>
      </c>
      <c r="O13" s="100">
        <f t="shared" si="5"/>
        <v>5452</v>
      </c>
      <c r="P13" s="93">
        <v>5452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12086</v>
      </c>
      <c r="W13" s="93">
        <v>12086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0</v>
      </c>
      <c r="AD13" s="93">
        <v>0</v>
      </c>
      <c r="AE13" s="93">
        <v>0</v>
      </c>
      <c r="AF13" s="100">
        <f t="shared" si="8"/>
        <v>76</v>
      </c>
      <c r="AG13" s="93">
        <v>76</v>
      </c>
      <c r="AH13" s="93">
        <v>0</v>
      </c>
      <c r="AI13" s="93">
        <v>0</v>
      </c>
      <c r="AJ13" s="100">
        <f t="shared" si="9"/>
        <v>76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76</v>
      </c>
      <c r="AQ13" s="93">
        <v>0</v>
      </c>
      <c r="AR13" s="93">
        <v>0</v>
      </c>
      <c r="AS13" s="93">
        <v>0</v>
      </c>
      <c r="AT13" s="100">
        <f t="shared" si="10"/>
        <v>0</v>
      </c>
      <c r="AU13" s="93">
        <v>0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140</v>
      </c>
      <c r="B14" s="102" t="s">
        <v>13</v>
      </c>
      <c r="C14" s="94" t="s">
        <v>14</v>
      </c>
      <c r="D14" s="100">
        <f t="shared" si="0"/>
        <v>10708</v>
      </c>
      <c r="E14" s="100">
        <f t="shared" si="1"/>
        <v>0</v>
      </c>
      <c r="F14" s="93">
        <v>0</v>
      </c>
      <c r="G14" s="93">
        <v>0</v>
      </c>
      <c r="H14" s="100">
        <f t="shared" si="2"/>
        <v>0</v>
      </c>
      <c r="I14" s="93">
        <v>0</v>
      </c>
      <c r="J14" s="93">
        <v>0</v>
      </c>
      <c r="K14" s="100">
        <f t="shared" si="3"/>
        <v>10708</v>
      </c>
      <c r="L14" s="93">
        <v>4001</v>
      </c>
      <c r="M14" s="93">
        <v>6707</v>
      </c>
      <c r="N14" s="100">
        <f t="shared" si="4"/>
        <v>10707</v>
      </c>
      <c r="O14" s="100">
        <f t="shared" si="5"/>
        <v>4001</v>
      </c>
      <c r="P14" s="93">
        <v>4001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6706</v>
      </c>
      <c r="W14" s="93">
        <v>6706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0</v>
      </c>
      <c r="AD14" s="93">
        <v>0</v>
      </c>
      <c r="AE14" s="93">
        <v>0</v>
      </c>
      <c r="AF14" s="100">
        <f t="shared" si="8"/>
        <v>4</v>
      </c>
      <c r="AG14" s="93">
        <v>4</v>
      </c>
      <c r="AH14" s="93">
        <v>0</v>
      </c>
      <c r="AI14" s="93">
        <v>0</v>
      </c>
      <c r="AJ14" s="100">
        <f t="shared" si="9"/>
        <v>46</v>
      </c>
      <c r="AK14" s="93">
        <v>46</v>
      </c>
      <c r="AL14" s="93">
        <v>0</v>
      </c>
      <c r="AM14" s="93">
        <v>0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100">
        <f t="shared" si="10"/>
        <v>4</v>
      </c>
      <c r="AU14" s="93">
        <v>4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81</v>
      </c>
      <c r="BA14" s="93">
        <v>81</v>
      </c>
      <c r="BB14" s="93">
        <v>0</v>
      </c>
      <c r="BC14" s="93">
        <v>0</v>
      </c>
    </row>
    <row r="15" spans="1:55" s="92" customFormat="1" ht="11.25">
      <c r="A15" s="101" t="s">
        <v>140</v>
      </c>
      <c r="B15" s="102" t="s">
        <v>15</v>
      </c>
      <c r="C15" s="94" t="s">
        <v>16</v>
      </c>
      <c r="D15" s="100">
        <f t="shared" si="0"/>
        <v>15470</v>
      </c>
      <c r="E15" s="100">
        <f t="shared" si="1"/>
        <v>0</v>
      </c>
      <c r="F15" s="93">
        <v>0</v>
      </c>
      <c r="G15" s="93">
        <v>0</v>
      </c>
      <c r="H15" s="100">
        <f t="shared" si="2"/>
        <v>7477</v>
      </c>
      <c r="I15" s="93">
        <v>7477</v>
      </c>
      <c r="J15" s="93">
        <v>0</v>
      </c>
      <c r="K15" s="100">
        <f t="shared" si="3"/>
        <v>7993</v>
      </c>
      <c r="L15" s="93">
        <v>0</v>
      </c>
      <c r="M15" s="93">
        <v>7993</v>
      </c>
      <c r="N15" s="100">
        <f t="shared" si="4"/>
        <v>15470</v>
      </c>
      <c r="O15" s="100">
        <f t="shared" si="5"/>
        <v>7477</v>
      </c>
      <c r="P15" s="93">
        <v>7477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7993</v>
      </c>
      <c r="W15" s="93">
        <v>7993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0</v>
      </c>
      <c r="AD15" s="93">
        <v>0</v>
      </c>
      <c r="AE15" s="93">
        <v>0</v>
      </c>
      <c r="AF15" s="100">
        <f t="shared" si="8"/>
        <v>58</v>
      </c>
      <c r="AG15" s="93">
        <v>58</v>
      </c>
      <c r="AH15" s="93">
        <v>0</v>
      </c>
      <c r="AI15" s="93">
        <v>0</v>
      </c>
      <c r="AJ15" s="100">
        <f t="shared" si="9"/>
        <v>220</v>
      </c>
      <c r="AK15" s="93">
        <v>220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100">
        <f t="shared" si="10"/>
        <v>58</v>
      </c>
      <c r="AU15" s="93">
        <v>58</v>
      </c>
      <c r="AV15" s="93">
        <v>0</v>
      </c>
      <c r="AW15" s="93">
        <v>0</v>
      </c>
      <c r="AX15" s="93">
        <v>0</v>
      </c>
      <c r="AY15" s="93">
        <v>0</v>
      </c>
      <c r="AZ15" s="100">
        <f t="shared" si="11"/>
        <v>0</v>
      </c>
      <c r="BA15" s="93">
        <v>0</v>
      </c>
      <c r="BB15" s="93">
        <v>0</v>
      </c>
      <c r="BC15" s="93">
        <v>0</v>
      </c>
    </row>
    <row r="16" spans="1:55" s="92" customFormat="1" ht="11.25">
      <c r="A16" s="101" t="s">
        <v>140</v>
      </c>
      <c r="B16" s="102" t="s">
        <v>17</v>
      </c>
      <c r="C16" s="94" t="s">
        <v>18</v>
      </c>
      <c r="D16" s="100">
        <f t="shared" si="0"/>
        <v>15696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15696</v>
      </c>
      <c r="L16" s="93">
        <v>6913</v>
      </c>
      <c r="M16" s="93">
        <v>8783</v>
      </c>
      <c r="N16" s="100">
        <f t="shared" si="4"/>
        <v>15696</v>
      </c>
      <c r="O16" s="100">
        <f t="shared" si="5"/>
        <v>6913</v>
      </c>
      <c r="P16" s="93">
        <v>6913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8783</v>
      </c>
      <c r="W16" s="93">
        <v>8783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552</v>
      </c>
      <c r="AG16" s="93">
        <v>552</v>
      </c>
      <c r="AH16" s="93">
        <v>0</v>
      </c>
      <c r="AI16" s="93">
        <v>0</v>
      </c>
      <c r="AJ16" s="100">
        <f t="shared" si="9"/>
        <v>552</v>
      </c>
      <c r="AK16" s="93">
        <v>0</v>
      </c>
      <c r="AL16" s="93">
        <v>0</v>
      </c>
      <c r="AM16" s="93">
        <v>16</v>
      </c>
      <c r="AN16" s="93">
        <v>0</v>
      </c>
      <c r="AO16" s="93">
        <v>0</v>
      </c>
      <c r="AP16" s="93">
        <v>0</v>
      </c>
      <c r="AQ16" s="93">
        <v>0</v>
      </c>
      <c r="AR16" s="93">
        <v>2</v>
      </c>
      <c r="AS16" s="93">
        <v>534</v>
      </c>
      <c r="AT16" s="100">
        <f t="shared" si="10"/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140</v>
      </c>
      <c r="B17" s="102" t="s">
        <v>19</v>
      </c>
      <c r="C17" s="94" t="s">
        <v>20</v>
      </c>
      <c r="D17" s="100">
        <f t="shared" si="0"/>
        <v>10648</v>
      </c>
      <c r="E17" s="100">
        <f t="shared" si="1"/>
        <v>0</v>
      </c>
      <c r="F17" s="93">
        <v>0</v>
      </c>
      <c r="G17" s="93">
        <v>0</v>
      </c>
      <c r="H17" s="100">
        <f t="shared" si="2"/>
        <v>2807</v>
      </c>
      <c r="I17" s="93">
        <v>2807</v>
      </c>
      <c r="J17" s="93">
        <v>0</v>
      </c>
      <c r="K17" s="100">
        <f t="shared" si="3"/>
        <v>7841</v>
      </c>
      <c r="L17" s="93">
        <v>0</v>
      </c>
      <c r="M17" s="93">
        <v>7841</v>
      </c>
      <c r="N17" s="100">
        <f t="shared" si="4"/>
        <v>10648</v>
      </c>
      <c r="O17" s="100">
        <f t="shared" si="5"/>
        <v>2807</v>
      </c>
      <c r="P17" s="93">
        <v>2807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7841</v>
      </c>
      <c r="W17" s="93">
        <v>7841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0</v>
      </c>
      <c r="AD17" s="93">
        <v>0</v>
      </c>
      <c r="AE17" s="93">
        <v>0</v>
      </c>
      <c r="AF17" s="100">
        <f t="shared" si="8"/>
        <v>358</v>
      </c>
      <c r="AG17" s="93">
        <v>358</v>
      </c>
      <c r="AH17" s="93">
        <v>0</v>
      </c>
      <c r="AI17" s="93">
        <v>0</v>
      </c>
      <c r="AJ17" s="100">
        <f t="shared" si="9"/>
        <v>358</v>
      </c>
      <c r="AK17" s="93">
        <v>0</v>
      </c>
      <c r="AL17" s="93">
        <v>0</v>
      </c>
      <c r="AM17" s="93">
        <v>16</v>
      </c>
      <c r="AN17" s="93">
        <v>342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100">
        <f t="shared" si="10"/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0</v>
      </c>
      <c r="BA17" s="93">
        <v>0</v>
      </c>
      <c r="BB17" s="93">
        <v>0</v>
      </c>
      <c r="BC17" s="93">
        <v>0</v>
      </c>
    </row>
    <row r="18" spans="1:55" s="92" customFormat="1" ht="11.25">
      <c r="A18" s="101" t="s">
        <v>140</v>
      </c>
      <c r="B18" s="102" t="s">
        <v>21</v>
      </c>
      <c r="C18" s="94" t="s">
        <v>22</v>
      </c>
      <c r="D18" s="100">
        <f t="shared" si="0"/>
        <v>2136</v>
      </c>
      <c r="E18" s="100">
        <f t="shared" si="1"/>
        <v>0</v>
      </c>
      <c r="F18" s="93">
        <v>0</v>
      </c>
      <c r="G18" s="93">
        <v>0</v>
      </c>
      <c r="H18" s="100">
        <f t="shared" si="2"/>
        <v>0</v>
      </c>
      <c r="I18" s="93">
        <v>0</v>
      </c>
      <c r="J18" s="93">
        <v>0</v>
      </c>
      <c r="K18" s="100">
        <f t="shared" si="3"/>
        <v>2136</v>
      </c>
      <c r="L18" s="93">
        <v>795</v>
      </c>
      <c r="M18" s="93">
        <v>1341</v>
      </c>
      <c r="N18" s="100">
        <f t="shared" si="4"/>
        <v>2136</v>
      </c>
      <c r="O18" s="100">
        <f t="shared" si="5"/>
        <v>795</v>
      </c>
      <c r="P18" s="93">
        <v>795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1341</v>
      </c>
      <c r="W18" s="93">
        <v>1341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0</v>
      </c>
      <c r="AD18" s="93">
        <v>0</v>
      </c>
      <c r="AE18" s="93">
        <v>0</v>
      </c>
      <c r="AF18" s="100">
        <f t="shared" si="8"/>
        <v>2</v>
      </c>
      <c r="AG18" s="93">
        <v>2</v>
      </c>
      <c r="AH18" s="93">
        <v>0</v>
      </c>
      <c r="AI18" s="93">
        <v>0</v>
      </c>
      <c r="AJ18" s="100">
        <f t="shared" si="9"/>
        <v>16</v>
      </c>
      <c r="AK18" s="93">
        <v>15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1</v>
      </c>
      <c r="AT18" s="100">
        <f t="shared" si="10"/>
        <v>1</v>
      </c>
      <c r="AU18" s="93">
        <v>1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1</v>
      </c>
      <c r="BA18" s="93">
        <v>1</v>
      </c>
      <c r="BB18" s="93">
        <v>0</v>
      </c>
      <c r="BC18" s="93">
        <v>0</v>
      </c>
    </row>
    <row r="19" spans="1:55" s="92" customFormat="1" ht="11.25">
      <c r="A19" s="101" t="s">
        <v>140</v>
      </c>
      <c r="B19" s="102" t="s">
        <v>23</v>
      </c>
      <c r="C19" s="94" t="s">
        <v>24</v>
      </c>
      <c r="D19" s="100">
        <f t="shared" si="0"/>
        <v>8035</v>
      </c>
      <c r="E19" s="100">
        <f t="shared" si="1"/>
        <v>0</v>
      </c>
      <c r="F19" s="93">
        <v>0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8035</v>
      </c>
      <c r="L19" s="93">
        <v>1914</v>
      </c>
      <c r="M19" s="93">
        <v>6121</v>
      </c>
      <c r="N19" s="100">
        <f t="shared" si="4"/>
        <v>8042</v>
      </c>
      <c r="O19" s="100">
        <f t="shared" si="5"/>
        <v>1914</v>
      </c>
      <c r="P19" s="93">
        <v>1914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6121</v>
      </c>
      <c r="W19" s="93">
        <v>6121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7</v>
      </c>
      <c r="AD19" s="93">
        <v>7</v>
      </c>
      <c r="AE19" s="93">
        <v>0</v>
      </c>
      <c r="AF19" s="100">
        <f t="shared" si="8"/>
        <v>5</v>
      </c>
      <c r="AG19" s="93">
        <v>5</v>
      </c>
      <c r="AH19" s="93">
        <v>0</v>
      </c>
      <c r="AI19" s="93">
        <v>0</v>
      </c>
      <c r="AJ19" s="100">
        <f t="shared" si="9"/>
        <v>56</v>
      </c>
      <c r="AK19" s="93">
        <v>55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1</v>
      </c>
      <c r="AS19" s="93">
        <v>0</v>
      </c>
      <c r="AT19" s="100">
        <f t="shared" si="10"/>
        <v>4</v>
      </c>
      <c r="AU19" s="93">
        <v>4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18</v>
      </c>
      <c r="BA19" s="93">
        <v>18</v>
      </c>
      <c r="BB19" s="93">
        <v>0</v>
      </c>
      <c r="BC19" s="93">
        <v>0</v>
      </c>
    </row>
    <row r="20" spans="1:55" s="92" customFormat="1" ht="11.25">
      <c r="A20" s="101" t="s">
        <v>140</v>
      </c>
      <c r="B20" s="102" t="s">
        <v>25</v>
      </c>
      <c r="C20" s="94" t="s">
        <v>26</v>
      </c>
      <c r="D20" s="100">
        <f t="shared" si="0"/>
        <v>10850</v>
      </c>
      <c r="E20" s="100">
        <f t="shared" si="1"/>
        <v>0</v>
      </c>
      <c r="F20" s="93">
        <v>0</v>
      </c>
      <c r="G20" s="93">
        <v>0</v>
      </c>
      <c r="H20" s="100">
        <f t="shared" si="2"/>
        <v>0</v>
      </c>
      <c r="I20" s="93">
        <v>0</v>
      </c>
      <c r="J20" s="93">
        <v>0</v>
      </c>
      <c r="K20" s="100">
        <f t="shared" si="3"/>
        <v>10850</v>
      </c>
      <c r="L20" s="93">
        <v>2948</v>
      </c>
      <c r="M20" s="93">
        <v>7902</v>
      </c>
      <c r="N20" s="100">
        <f t="shared" si="4"/>
        <v>10850</v>
      </c>
      <c r="O20" s="100">
        <f t="shared" si="5"/>
        <v>2948</v>
      </c>
      <c r="P20" s="93">
        <v>2948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7902</v>
      </c>
      <c r="W20" s="93">
        <v>7902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0</v>
      </c>
      <c r="AD20" s="93">
        <v>0</v>
      </c>
      <c r="AE20" s="93">
        <v>0</v>
      </c>
      <c r="AF20" s="100">
        <f t="shared" si="8"/>
        <v>26</v>
      </c>
      <c r="AG20" s="93">
        <v>26</v>
      </c>
      <c r="AH20" s="93">
        <v>0</v>
      </c>
      <c r="AI20" s="93">
        <v>0</v>
      </c>
      <c r="AJ20" s="100">
        <f t="shared" si="9"/>
        <v>0</v>
      </c>
      <c r="AK20" s="93">
        <v>0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100">
        <f t="shared" si="10"/>
        <v>26</v>
      </c>
      <c r="AU20" s="93">
        <v>26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0</v>
      </c>
      <c r="BA20" s="93">
        <v>0</v>
      </c>
      <c r="BB20" s="93">
        <v>0</v>
      </c>
      <c r="BC20" s="93">
        <v>0</v>
      </c>
    </row>
    <row r="21" spans="1:55" s="92" customFormat="1" ht="11.25">
      <c r="A21" s="101" t="s">
        <v>140</v>
      </c>
      <c r="B21" s="102" t="s">
        <v>27</v>
      </c>
      <c r="C21" s="94" t="s">
        <v>28</v>
      </c>
      <c r="D21" s="100">
        <f t="shared" si="0"/>
        <v>4915</v>
      </c>
      <c r="E21" s="100">
        <f t="shared" si="1"/>
        <v>0</v>
      </c>
      <c r="F21" s="93">
        <v>0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4915</v>
      </c>
      <c r="L21" s="93">
        <v>1569</v>
      </c>
      <c r="M21" s="93">
        <v>3346</v>
      </c>
      <c r="N21" s="100">
        <f t="shared" si="4"/>
        <v>4915</v>
      </c>
      <c r="O21" s="100">
        <f t="shared" si="5"/>
        <v>1569</v>
      </c>
      <c r="P21" s="93">
        <v>1569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3346</v>
      </c>
      <c r="W21" s="93">
        <v>3346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0</v>
      </c>
      <c r="AD21" s="93">
        <v>0</v>
      </c>
      <c r="AE21" s="93">
        <v>0</v>
      </c>
      <c r="AF21" s="100">
        <f t="shared" si="8"/>
        <v>13</v>
      </c>
      <c r="AG21" s="93">
        <v>13</v>
      </c>
      <c r="AH21" s="93">
        <v>0</v>
      </c>
      <c r="AI21" s="93">
        <v>0</v>
      </c>
      <c r="AJ21" s="100">
        <f t="shared" si="9"/>
        <v>0</v>
      </c>
      <c r="AK21" s="93">
        <v>0</v>
      </c>
      <c r="AL21" s="93">
        <v>0</v>
      </c>
      <c r="AM21" s="93">
        <v>0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100">
        <f t="shared" si="10"/>
        <v>13</v>
      </c>
      <c r="AU21" s="93">
        <v>13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140</v>
      </c>
      <c r="B22" s="102" t="s">
        <v>29</v>
      </c>
      <c r="C22" s="94" t="s">
        <v>30</v>
      </c>
      <c r="D22" s="100">
        <f t="shared" si="0"/>
        <v>4583</v>
      </c>
      <c r="E22" s="100">
        <f t="shared" si="1"/>
        <v>0</v>
      </c>
      <c r="F22" s="93">
        <v>0</v>
      </c>
      <c r="G22" s="93">
        <v>0</v>
      </c>
      <c r="H22" s="100">
        <f t="shared" si="2"/>
        <v>0</v>
      </c>
      <c r="I22" s="93">
        <v>0</v>
      </c>
      <c r="J22" s="93">
        <v>0</v>
      </c>
      <c r="K22" s="100">
        <f t="shared" si="3"/>
        <v>4583</v>
      </c>
      <c r="L22" s="93">
        <v>1363</v>
      </c>
      <c r="M22" s="93">
        <v>3220</v>
      </c>
      <c r="N22" s="100">
        <f t="shared" si="4"/>
        <v>4583</v>
      </c>
      <c r="O22" s="100">
        <f t="shared" si="5"/>
        <v>1363</v>
      </c>
      <c r="P22" s="93">
        <v>1363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3220</v>
      </c>
      <c r="W22" s="93">
        <v>3220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12</v>
      </c>
      <c r="AG22" s="93">
        <v>12</v>
      </c>
      <c r="AH22" s="93">
        <v>0</v>
      </c>
      <c r="AI22" s="93">
        <v>0</v>
      </c>
      <c r="AJ22" s="100">
        <f t="shared" si="9"/>
        <v>0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100">
        <f t="shared" si="10"/>
        <v>12</v>
      </c>
      <c r="AU22" s="93">
        <v>12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0</v>
      </c>
      <c r="BA22" s="93">
        <v>0</v>
      </c>
      <c r="BB22" s="93">
        <v>0</v>
      </c>
      <c r="BC22" s="93">
        <v>0</v>
      </c>
    </row>
    <row r="23" spans="1:55" s="92" customFormat="1" ht="11.25">
      <c r="A23" s="101" t="s">
        <v>140</v>
      </c>
      <c r="B23" s="102" t="s">
        <v>31</v>
      </c>
      <c r="C23" s="94" t="s">
        <v>32</v>
      </c>
      <c r="D23" s="100">
        <f t="shared" si="0"/>
        <v>11054</v>
      </c>
      <c r="E23" s="100">
        <f t="shared" si="1"/>
        <v>0</v>
      </c>
      <c r="F23" s="93">
        <v>0</v>
      </c>
      <c r="G23" s="93">
        <v>0</v>
      </c>
      <c r="H23" s="100">
        <f t="shared" si="2"/>
        <v>0</v>
      </c>
      <c r="I23" s="93">
        <v>0</v>
      </c>
      <c r="J23" s="93">
        <v>0</v>
      </c>
      <c r="K23" s="100">
        <f t="shared" si="3"/>
        <v>11054</v>
      </c>
      <c r="L23" s="93">
        <v>5240</v>
      </c>
      <c r="M23" s="93">
        <v>5814</v>
      </c>
      <c r="N23" s="100">
        <f t="shared" si="4"/>
        <v>11054</v>
      </c>
      <c r="O23" s="100">
        <f t="shared" si="5"/>
        <v>5240</v>
      </c>
      <c r="P23" s="93">
        <v>5240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5814</v>
      </c>
      <c r="W23" s="93">
        <v>5814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0</v>
      </c>
      <c r="AD23" s="93">
        <v>0</v>
      </c>
      <c r="AE23" s="93">
        <v>0</v>
      </c>
      <c r="AF23" s="100">
        <f t="shared" si="8"/>
        <v>17</v>
      </c>
      <c r="AG23" s="93">
        <v>17</v>
      </c>
      <c r="AH23" s="93">
        <v>0</v>
      </c>
      <c r="AI23" s="93">
        <v>0</v>
      </c>
      <c r="AJ23" s="100">
        <f t="shared" si="9"/>
        <v>17</v>
      </c>
      <c r="AK23" s="93">
        <v>0</v>
      </c>
      <c r="AL23" s="93">
        <v>0</v>
      </c>
      <c r="AM23" s="93">
        <v>17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100">
        <f t="shared" si="10"/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140</v>
      </c>
      <c r="B24" s="102" t="s">
        <v>33</v>
      </c>
      <c r="C24" s="94" t="s">
        <v>34</v>
      </c>
      <c r="D24" s="100">
        <f t="shared" si="0"/>
        <v>5187</v>
      </c>
      <c r="E24" s="100">
        <f t="shared" si="1"/>
        <v>0</v>
      </c>
      <c r="F24" s="93">
        <v>0</v>
      </c>
      <c r="G24" s="93">
        <v>0</v>
      </c>
      <c r="H24" s="100">
        <f t="shared" si="2"/>
        <v>0</v>
      </c>
      <c r="I24" s="93">
        <v>0</v>
      </c>
      <c r="J24" s="93">
        <v>0</v>
      </c>
      <c r="K24" s="100">
        <f t="shared" si="3"/>
        <v>5187</v>
      </c>
      <c r="L24" s="93">
        <v>2525</v>
      </c>
      <c r="M24" s="93">
        <v>2662</v>
      </c>
      <c r="N24" s="100">
        <f t="shared" si="4"/>
        <v>5187</v>
      </c>
      <c r="O24" s="100">
        <f t="shared" si="5"/>
        <v>2525</v>
      </c>
      <c r="P24" s="93">
        <v>2525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2662</v>
      </c>
      <c r="W24" s="93">
        <v>2662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0</v>
      </c>
      <c r="AD24" s="93">
        <v>0</v>
      </c>
      <c r="AE24" s="93">
        <v>0</v>
      </c>
      <c r="AF24" s="100">
        <f t="shared" si="8"/>
        <v>3</v>
      </c>
      <c r="AG24" s="93">
        <v>3</v>
      </c>
      <c r="AH24" s="93">
        <v>0</v>
      </c>
      <c r="AI24" s="93">
        <v>0</v>
      </c>
      <c r="AJ24" s="100">
        <f t="shared" si="9"/>
        <v>3</v>
      </c>
      <c r="AK24" s="93">
        <v>0</v>
      </c>
      <c r="AL24" s="93">
        <v>0</v>
      </c>
      <c r="AM24" s="93">
        <v>0</v>
      </c>
      <c r="AN24" s="93">
        <v>3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100">
        <f t="shared" si="10"/>
        <v>1</v>
      </c>
      <c r="AU24" s="93">
        <v>0</v>
      </c>
      <c r="AV24" s="93">
        <v>0</v>
      </c>
      <c r="AW24" s="93">
        <v>0</v>
      </c>
      <c r="AX24" s="93">
        <v>1</v>
      </c>
      <c r="AY24" s="93">
        <v>0</v>
      </c>
      <c r="AZ24" s="100">
        <f t="shared" si="11"/>
        <v>0</v>
      </c>
      <c r="BA24" s="93">
        <v>0</v>
      </c>
      <c r="BB24" s="93">
        <v>0</v>
      </c>
      <c r="BC24" s="93">
        <v>0</v>
      </c>
    </row>
    <row r="25" spans="1:55" s="92" customFormat="1" ht="11.25">
      <c r="A25" s="101" t="s">
        <v>140</v>
      </c>
      <c r="B25" s="102" t="s">
        <v>35</v>
      </c>
      <c r="C25" s="94" t="s">
        <v>36</v>
      </c>
      <c r="D25" s="100">
        <f t="shared" si="0"/>
        <v>12769</v>
      </c>
      <c r="E25" s="100">
        <f t="shared" si="1"/>
        <v>0</v>
      </c>
      <c r="F25" s="93">
        <v>0</v>
      </c>
      <c r="G25" s="93">
        <v>0</v>
      </c>
      <c r="H25" s="100">
        <f t="shared" si="2"/>
        <v>4349</v>
      </c>
      <c r="I25" s="93">
        <v>4349</v>
      </c>
      <c r="J25" s="93">
        <v>0</v>
      </c>
      <c r="K25" s="100">
        <f t="shared" si="3"/>
        <v>8420</v>
      </c>
      <c r="L25" s="93">
        <v>0</v>
      </c>
      <c r="M25" s="93">
        <v>8420</v>
      </c>
      <c r="N25" s="100">
        <f t="shared" si="4"/>
        <v>12769</v>
      </c>
      <c r="O25" s="100">
        <f t="shared" si="5"/>
        <v>4349</v>
      </c>
      <c r="P25" s="93">
        <v>4349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8420</v>
      </c>
      <c r="W25" s="93">
        <v>8420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53</v>
      </c>
      <c r="AG25" s="93">
        <v>53</v>
      </c>
      <c r="AH25" s="93">
        <v>0</v>
      </c>
      <c r="AI25" s="93">
        <v>0</v>
      </c>
      <c r="AJ25" s="100">
        <f t="shared" si="9"/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100">
        <f t="shared" si="10"/>
        <v>53</v>
      </c>
      <c r="AU25" s="93">
        <v>53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140</v>
      </c>
      <c r="B26" s="102" t="s">
        <v>37</v>
      </c>
      <c r="C26" s="94" t="s">
        <v>38</v>
      </c>
      <c r="D26" s="100">
        <f t="shared" si="0"/>
        <v>14807</v>
      </c>
      <c r="E26" s="100">
        <f t="shared" si="1"/>
        <v>0</v>
      </c>
      <c r="F26" s="93">
        <v>0</v>
      </c>
      <c r="G26" s="93">
        <v>0</v>
      </c>
      <c r="H26" s="100">
        <f t="shared" si="2"/>
        <v>0</v>
      </c>
      <c r="I26" s="93">
        <v>0</v>
      </c>
      <c r="J26" s="93">
        <v>0</v>
      </c>
      <c r="K26" s="100">
        <f t="shared" si="3"/>
        <v>14807</v>
      </c>
      <c r="L26" s="93">
        <v>4330</v>
      </c>
      <c r="M26" s="93">
        <v>10477</v>
      </c>
      <c r="N26" s="100">
        <f t="shared" si="4"/>
        <v>14807</v>
      </c>
      <c r="O26" s="100">
        <f t="shared" si="5"/>
        <v>4330</v>
      </c>
      <c r="P26" s="93">
        <v>4330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10477</v>
      </c>
      <c r="W26" s="93">
        <v>10477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0</v>
      </c>
      <c r="AD26" s="93">
        <v>0</v>
      </c>
      <c r="AE26" s="93">
        <v>0</v>
      </c>
      <c r="AF26" s="100">
        <f t="shared" si="8"/>
        <v>93</v>
      </c>
      <c r="AG26" s="93">
        <v>93</v>
      </c>
      <c r="AH26" s="93">
        <v>0</v>
      </c>
      <c r="AI26" s="93">
        <v>0</v>
      </c>
      <c r="AJ26" s="100">
        <f t="shared" si="9"/>
        <v>93</v>
      </c>
      <c r="AK26" s="93">
        <v>0</v>
      </c>
      <c r="AL26" s="93">
        <v>0</v>
      </c>
      <c r="AM26" s="93">
        <v>0</v>
      </c>
      <c r="AN26" s="93">
        <v>93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100">
        <f t="shared" si="10"/>
        <v>0</v>
      </c>
      <c r="AU26" s="93">
        <v>0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140</v>
      </c>
      <c r="B27" s="102" t="s">
        <v>39</v>
      </c>
      <c r="C27" s="94" t="s">
        <v>40</v>
      </c>
      <c r="D27" s="100">
        <f t="shared" si="0"/>
        <v>756</v>
      </c>
      <c r="E27" s="100">
        <f t="shared" si="1"/>
        <v>0</v>
      </c>
      <c r="F27" s="93">
        <v>0</v>
      </c>
      <c r="G27" s="93">
        <v>0</v>
      </c>
      <c r="H27" s="100">
        <f t="shared" si="2"/>
        <v>0</v>
      </c>
      <c r="I27" s="93">
        <v>0</v>
      </c>
      <c r="J27" s="93">
        <v>0</v>
      </c>
      <c r="K27" s="100">
        <f t="shared" si="3"/>
        <v>756</v>
      </c>
      <c r="L27" s="93">
        <v>297</v>
      </c>
      <c r="M27" s="93">
        <v>459</v>
      </c>
      <c r="N27" s="100">
        <f t="shared" si="4"/>
        <v>786</v>
      </c>
      <c r="O27" s="100">
        <f t="shared" si="5"/>
        <v>297</v>
      </c>
      <c r="P27" s="93">
        <v>297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459</v>
      </c>
      <c r="W27" s="93">
        <v>459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30</v>
      </c>
      <c r="AD27" s="93">
        <v>30</v>
      </c>
      <c r="AE27" s="93">
        <v>0</v>
      </c>
      <c r="AF27" s="100">
        <f t="shared" si="8"/>
        <v>0</v>
      </c>
      <c r="AG27" s="93">
        <v>0</v>
      </c>
      <c r="AH27" s="93">
        <v>0</v>
      </c>
      <c r="AI27" s="93">
        <v>0</v>
      </c>
      <c r="AJ27" s="100">
        <f t="shared" si="9"/>
        <v>2</v>
      </c>
      <c r="AK27" s="93">
        <v>2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100">
        <f t="shared" si="10"/>
        <v>0</v>
      </c>
      <c r="AU27" s="93">
        <v>0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140</v>
      </c>
      <c r="B28" s="102" t="s">
        <v>41</v>
      </c>
      <c r="C28" s="94" t="s">
        <v>42</v>
      </c>
      <c r="D28" s="100">
        <f t="shared" si="0"/>
        <v>3088</v>
      </c>
      <c r="E28" s="100">
        <f t="shared" si="1"/>
        <v>0</v>
      </c>
      <c r="F28" s="93">
        <v>0</v>
      </c>
      <c r="G28" s="93">
        <v>0</v>
      </c>
      <c r="H28" s="100">
        <f t="shared" si="2"/>
        <v>0</v>
      </c>
      <c r="I28" s="93">
        <v>0</v>
      </c>
      <c r="J28" s="93">
        <v>0</v>
      </c>
      <c r="K28" s="100">
        <f t="shared" si="3"/>
        <v>3088</v>
      </c>
      <c r="L28" s="93">
        <v>1378</v>
      </c>
      <c r="M28" s="93">
        <v>1710</v>
      </c>
      <c r="N28" s="100">
        <f t="shared" si="4"/>
        <v>3088</v>
      </c>
      <c r="O28" s="100">
        <f t="shared" si="5"/>
        <v>1378</v>
      </c>
      <c r="P28" s="93">
        <v>1378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0">
        <f t="shared" si="6"/>
        <v>1710</v>
      </c>
      <c r="W28" s="93">
        <v>1710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00">
        <f t="shared" si="7"/>
        <v>0</v>
      </c>
      <c r="AD28" s="93">
        <v>0</v>
      </c>
      <c r="AE28" s="93">
        <v>0</v>
      </c>
      <c r="AF28" s="100">
        <f t="shared" si="8"/>
        <v>13</v>
      </c>
      <c r="AG28" s="93">
        <v>13</v>
      </c>
      <c r="AH28" s="93">
        <v>0</v>
      </c>
      <c r="AI28" s="93">
        <v>0</v>
      </c>
      <c r="AJ28" s="100">
        <f t="shared" si="9"/>
        <v>0</v>
      </c>
      <c r="AK28" s="93">
        <v>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100">
        <f t="shared" si="10"/>
        <v>13</v>
      </c>
      <c r="AU28" s="93">
        <v>13</v>
      </c>
      <c r="AV28" s="93">
        <v>0</v>
      </c>
      <c r="AW28" s="93">
        <v>0</v>
      </c>
      <c r="AX28" s="93">
        <v>0</v>
      </c>
      <c r="AY28" s="93">
        <v>0</v>
      </c>
      <c r="AZ28" s="100">
        <f t="shared" si="11"/>
        <v>0</v>
      </c>
      <c r="BA28" s="93">
        <v>0</v>
      </c>
      <c r="BB28" s="93">
        <v>0</v>
      </c>
      <c r="BC28" s="93">
        <v>0</v>
      </c>
    </row>
    <row r="29" spans="1:55" s="92" customFormat="1" ht="11.25">
      <c r="A29" s="101" t="s">
        <v>140</v>
      </c>
      <c r="B29" s="102" t="s">
        <v>43</v>
      </c>
      <c r="C29" s="94" t="s">
        <v>44</v>
      </c>
      <c r="D29" s="100">
        <f t="shared" si="0"/>
        <v>8114</v>
      </c>
      <c r="E29" s="100">
        <f t="shared" si="1"/>
        <v>0</v>
      </c>
      <c r="F29" s="93">
        <v>0</v>
      </c>
      <c r="G29" s="93">
        <v>0</v>
      </c>
      <c r="H29" s="100">
        <f t="shared" si="2"/>
        <v>0</v>
      </c>
      <c r="I29" s="93">
        <v>0</v>
      </c>
      <c r="J29" s="93">
        <v>0</v>
      </c>
      <c r="K29" s="100">
        <f t="shared" si="3"/>
        <v>8114</v>
      </c>
      <c r="L29" s="93">
        <v>2619</v>
      </c>
      <c r="M29" s="93">
        <v>5495</v>
      </c>
      <c r="N29" s="100">
        <f t="shared" si="4"/>
        <v>8114</v>
      </c>
      <c r="O29" s="100">
        <f t="shared" si="5"/>
        <v>2619</v>
      </c>
      <c r="P29" s="93">
        <v>2619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5495</v>
      </c>
      <c r="W29" s="93">
        <v>5495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0</v>
      </c>
      <c r="AD29" s="93">
        <v>0</v>
      </c>
      <c r="AE29" s="93">
        <v>0</v>
      </c>
      <c r="AF29" s="100">
        <f t="shared" si="8"/>
        <v>239</v>
      </c>
      <c r="AG29" s="93">
        <v>239</v>
      </c>
      <c r="AH29" s="93">
        <v>0</v>
      </c>
      <c r="AI29" s="93">
        <v>0</v>
      </c>
      <c r="AJ29" s="100">
        <f t="shared" si="9"/>
        <v>239</v>
      </c>
      <c r="AK29" s="93">
        <v>0</v>
      </c>
      <c r="AL29" s="93">
        <v>0</v>
      </c>
      <c r="AM29" s="93">
        <v>0</v>
      </c>
      <c r="AN29" s="93">
        <v>235</v>
      </c>
      <c r="AO29" s="93">
        <v>0</v>
      </c>
      <c r="AP29" s="93">
        <v>0</v>
      </c>
      <c r="AQ29" s="93">
        <v>0</v>
      </c>
      <c r="AR29" s="93">
        <v>0</v>
      </c>
      <c r="AS29" s="93">
        <v>4</v>
      </c>
      <c r="AT29" s="100">
        <f t="shared" si="10"/>
        <v>0</v>
      </c>
      <c r="AU29" s="93">
        <v>0</v>
      </c>
      <c r="AV29" s="93">
        <v>0</v>
      </c>
      <c r="AW29" s="93">
        <v>0</v>
      </c>
      <c r="AX29" s="93">
        <v>0</v>
      </c>
      <c r="AY29" s="93">
        <v>0</v>
      </c>
      <c r="AZ29" s="100">
        <f t="shared" si="11"/>
        <v>0</v>
      </c>
      <c r="BA29" s="93">
        <v>0</v>
      </c>
      <c r="BB29" s="93">
        <v>0</v>
      </c>
      <c r="BC29" s="93">
        <v>0</v>
      </c>
    </row>
    <row r="30" spans="1:55" s="92" customFormat="1" ht="11.25">
      <c r="A30" s="101" t="s">
        <v>140</v>
      </c>
      <c r="B30" s="102" t="s">
        <v>45</v>
      </c>
      <c r="C30" s="94" t="s">
        <v>46</v>
      </c>
      <c r="D30" s="100">
        <f t="shared" si="0"/>
        <v>6854</v>
      </c>
      <c r="E30" s="100">
        <f t="shared" si="1"/>
        <v>0</v>
      </c>
      <c r="F30" s="93">
        <v>0</v>
      </c>
      <c r="G30" s="93">
        <v>0</v>
      </c>
      <c r="H30" s="100">
        <f t="shared" si="2"/>
        <v>0</v>
      </c>
      <c r="I30" s="93">
        <v>0</v>
      </c>
      <c r="J30" s="93">
        <v>0</v>
      </c>
      <c r="K30" s="100">
        <f t="shared" si="3"/>
        <v>6854</v>
      </c>
      <c r="L30" s="93">
        <v>2251</v>
      </c>
      <c r="M30" s="93">
        <v>4603</v>
      </c>
      <c r="N30" s="100">
        <f t="shared" si="4"/>
        <v>6854</v>
      </c>
      <c r="O30" s="100">
        <f t="shared" si="5"/>
        <v>2251</v>
      </c>
      <c r="P30" s="93">
        <v>2251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4603</v>
      </c>
      <c r="W30" s="93">
        <v>4603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0</v>
      </c>
      <c r="AD30" s="93">
        <v>0</v>
      </c>
      <c r="AE30" s="93">
        <v>0</v>
      </c>
      <c r="AF30" s="100">
        <f t="shared" si="8"/>
        <v>132</v>
      </c>
      <c r="AG30" s="93">
        <v>132</v>
      </c>
      <c r="AH30" s="93">
        <v>0</v>
      </c>
      <c r="AI30" s="93">
        <v>0</v>
      </c>
      <c r="AJ30" s="100">
        <f t="shared" si="9"/>
        <v>132</v>
      </c>
      <c r="AK30" s="93">
        <v>0</v>
      </c>
      <c r="AL30" s="93">
        <v>0</v>
      </c>
      <c r="AM30" s="93">
        <v>0</v>
      </c>
      <c r="AN30" s="93">
        <v>132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100">
        <f t="shared" si="10"/>
        <v>7</v>
      </c>
      <c r="AU30" s="93">
        <v>0</v>
      </c>
      <c r="AV30" s="93">
        <v>0</v>
      </c>
      <c r="AW30" s="93">
        <v>0</v>
      </c>
      <c r="AX30" s="93">
        <v>7</v>
      </c>
      <c r="AY30" s="93">
        <v>0</v>
      </c>
      <c r="AZ30" s="100">
        <f t="shared" si="11"/>
        <v>7</v>
      </c>
      <c r="BA30" s="93">
        <v>7</v>
      </c>
      <c r="BB30" s="93">
        <v>0</v>
      </c>
      <c r="BC30" s="93">
        <v>0</v>
      </c>
    </row>
    <row r="31" spans="1:55" s="92" customFormat="1" ht="11.25">
      <c r="A31" s="101" t="s">
        <v>140</v>
      </c>
      <c r="B31" s="102" t="s">
        <v>47</v>
      </c>
      <c r="C31" s="94" t="s">
        <v>48</v>
      </c>
      <c r="D31" s="100">
        <f t="shared" si="0"/>
        <v>6195</v>
      </c>
      <c r="E31" s="100">
        <f t="shared" si="1"/>
        <v>0</v>
      </c>
      <c r="F31" s="93">
        <v>0</v>
      </c>
      <c r="G31" s="93">
        <v>0</v>
      </c>
      <c r="H31" s="100">
        <f t="shared" si="2"/>
        <v>0</v>
      </c>
      <c r="I31" s="93">
        <v>0</v>
      </c>
      <c r="J31" s="93">
        <v>0</v>
      </c>
      <c r="K31" s="100">
        <f t="shared" si="3"/>
        <v>6195</v>
      </c>
      <c r="L31" s="93">
        <v>1036</v>
      </c>
      <c r="M31" s="93">
        <v>5159</v>
      </c>
      <c r="N31" s="100">
        <f t="shared" si="4"/>
        <v>6195</v>
      </c>
      <c r="O31" s="100">
        <f t="shared" si="5"/>
        <v>1036</v>
      </c>
      <c r="P31" s="93">
        <v>1036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0">
        <f t="shared" si="6"/>
        <v>5159</v>
      </c>
      <c r="W31" s="93">
        <v>5159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00">
        <f t="shared" si="7"/>
        <v>0</v>
      </c>
      <c r="AD31" s="93">
        <v>0</v>
      </c>
      <c r="AE31" s="93">
        <v>0</v>
      </c>
      <c r="AF31" s="100">
        <f t="shared" si="8"/>
        <v>39</v>
      </c>
      <c r="AG31" s="93">
        <v>39</v>
      </c>
      <c r="AH31" s="93">
        <v>0</v>
      </c>
      <c r="AI31" s="93">
        <v>0</v>
      </c>
      <c r="AJ31" s="100">
        <f t="shared" si="9"/>
        <v>74</v>
      </c>
      <c r="AK31" s="93">
        <v>74</v>
      </c>
      <c r="AL31" s="93">
        <v>0</v>
      </c>
      <c r="AM31" s="93">
        <v>0</v>
      </c>
      <c r="AN31" s="93">
        <v>0</v>
      </c>
      <c r="AO31" s="93">
        <v>0</v>
      </c>
      <c r="AP31" s="93">
        <v>0</v>
      </c>
      <c r="AQ31" s="93">
        <v>0</v>
      </c>
      <c r="AR31" s="93">
        <v>0</v>
      </c>
      <c r="AS31" s="93">
        <v>0</v>
      </c>
      <c r="AT31" s="100">
        <f t="shared" si="10"/>
        <v>39</v>
      </c>
      <c r="AU31" s="93">
        <v>39</v>
      </c>
      <c r="AV31" s="93">
        <v>0</v>
      </c>
      <c r="AW31" s="93">
        <v>0</v>
      </c>
      <c r="AX31" s="93">
        <v>0</v>
      </c>
      <c r="AY31" s="93">
        <v>0</v>
      </c>
      <c r="AZ31" s="100">
        <f t="shared" si="11"/>
        <v>0</v>
      </c>
      <c r="BA31" s="93">
        <v>0</v>
      </c>
      <c r="BB31" s="93">
        <v>0</v>
      </c>
      <c r="BC31" s="93">
        <v>0</v>
      </c>
    </row>
    <row r="32" spans="1:55" s="92" customFormat="1" ht="11.25">
      <c r="A32" s="101" t="s">
        <v>140</v>
      </c>
      <c r="B32" s="102" t="s">
        <v>49</v>
      </c>
      <c r="C32" s="94" t="s">
        <v>50</v>
      </c>
      <c r="D32" s="100">
        <f t="shared" si="0"/>
        <v>1369</v>
      </c>
      <c r="E32" s="100">
        <f t="shared" si="1"/>
        <v>0</v>
      </c>
      <c r="F32" s="93">
        <v>0</v>
      </c>
      <c r="G32" s="93">
        <v>0</v>
      </c>
      <c r="H32" s="100">
        <f t="shared" si="2"/>
        <v>0</v>
      </c>
      <c r="I32" s="93">
        <v>0</v>
      </c>
      <c r="J32" s="93">
        <v>0</v>
      </c>
      <c r="K32" s="100">
        <f t="shared" si="3"/>
        <v>1369</v>
      </c>
      <c r="L32" s="93">
        <v>140</v>
      </c>
      <c r="M32" s="93">
        <v>1229</v>
      </c>
      <c r="N32" s="100">
        <f t="shared" si="4"/>
        <v>1369</v>
      </c>
      <c r="O32" s="100">
        <f t="shared" si="5"/>
        <v>140</v>
      </c>
      <c r="P32" s="93">
        <v>140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100">
        <f t="shared" si="6"/>
        <v>1229</v>
      </c>
      <c r="W32" s="93">
        <v>1229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100">
        <f t="shared" si="7"/>
        <v>0</v>
      </c>
      <c r="AD32" s="93">
        <v>0</v>
      </c>
      <c r="AE32" s="93">
        <v>0</v>
      </c>
      <c r="AF32" s="100">
        <f t="shared" si="8"/>
        <v>2</v>
      </c>
      <c r="AG32" s="93">
        <v>2</v>
      </c>
      <c r="AH32" s="93">
        <v>0</v>
      </c>
      <c r="AI32" s="93">
        <v>0</v>
      </c>
      <c r="AJ32" s="100">
        <f t="shared" si="9"/>
        <v>2</v>
      </c>
      <c r="AK32" s="93">
        <v>2</v>
      </c>
      <c r="AL32" s="93">
        <v>0</v>
      </c>
      <c r="AM32" s="93">
        <v>0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0</v>
      </c>
      <c r="AT32" s="100">
        <f t="shared" si="10"/>
        <v>2</v>
      </c>
      <c r="AU32" s="93">
        <v>2</v>
      </c>
      <c r="AV32" s="93">
        <v>0</v>
      </c>
      <c r="AW32" s="93">
        <v>0</v>
      </c>
      <c r="AX32" s="93">
        <v>0</v>
      </c>
      <c r="AY32" s="93">
        <v>0</v>
      </c>
      <c r="AZ32" s="100">
        <f t="shared" si="11"/>
        <v>19</v>
      </c>
      <c r="BA32" s="93">
        <v>19</v>
      </c>
      <c r="BB32" s="93">
        <v>0</v>
      </c>
      <c r="BC32" s="93">
        <v>0</v>
      </c>
    </row>
    <row r="33" spans="1:55" s="92" customFormat="1" ht="11.25">
      <c r="A33" s="101" t="s">
        <v>140</v>
      </c>
      <c r="B33" s="102" t="s">
        <v>51</v>
      </c>
      <c r="C33" s="94" t="s">
        <v>52</v>
      </c>
      <c r="D33" s="100">
        <f t="shared" si="0"/>
        <v>902</v>
      </c>
      <c r="E33" s="100">
        <f t="shared" si="1"/>
        <v>0</v>
      </c>
      <c r="F33" s="93">
        <v>0</v>
      </c>
      <c r="G33" s="93">
        <v>0</v>
      </c>
      <c r="H33" s="100">
        <f t="shared" si="2"/>
        <v>0</v>
      </c>
      <c r="I33" s="93">
        <v>0</v>
      </c>
      <c r="J33" s="93">
        <v>0</v>
      </c>
      <c r="K33" s="100">
        <f t="shared" si="3"/>
        <v>902</v>
      </c>
      <c r="L33" s="93">
        <v>379</v>
      </c>
      <c r="M33" s="93">
        <v>523</v>
      </c>
      <c r="N33" s="100">
        <f t="shared" si="4"/>
        <v>902</v>
      </c>
      <c r="O33" s="100">
        <f t="shared" si="5"/>
        <v>379</v>
      </c>
      <c r="P33" s="93">
        <v>379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100">
        <f t="shared" si="6"/>
        <v>523</v>
      </c>
      <c r="W33" s="93">
        <v>523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100">
        <f t="shared" si="7"/>
        <v>0</v>
      </c>
      <c r="AD33" s="93">
        <v>0</v>
      </c>
      <c r="AE33" s="93">
        <v>0</v>
      </c>
      <c r="AF33" s="100">
        <f t="shared" si="8"/>
        <v>2</v>
      </c>
      <c r="AG33" s="93">
        <v>2</v>
      </c>
      <c r="AH33" s="93">
        <v>0</v>
      </c>
      <c r="AI33" s="93">
        <v>0</v>
      </c>
      <c r="AJ33" s="100">
        <f t="shared" si="9"/>
        <v>0</v>
      </c>
      <c r="AK33" s="93">
        <v>0</v>
      </c>
      <c r="AL33" s="93">
        <v>0</v>
      </c>
      <c r="AM33" s="93">
        <v>0</v>
      </c>
      <c r="AN33" s="93">
        <v>0</v>
      </c>
      <c r="AO33" s="93">
        <v>0</v>
      </c>
      <c r="AP33" s="93">
        <v>0</v>
      </c>
      <c r="AQ33" s="93">
        <v>0</v>
      </c>
      <c r="AR33" s="93">
        <v>0</v>
      </c>
      <c r="AS33" s="93">
        <v>0</v>
      </c>
      <c r="AT33" s="100">
        <f t="shared" si="10"/>
        <v>2</v>
      </c>
      <c r="AU33" s="93">
        <v>0</v>
      </c>
      <c r="AV33" s="93">
        <v>2</v>
      </c>
      <c r="AW33" s="93">
        <v>0</v>
      </c>
      <c r="AX33" s="93">
        <v>0</v>
      </c>
      <c r="AY33" s="93">
        <v>0</v>
      </c>
      <c r="AZ33" s="100">
        <f t="shared" si="11"/>
        <v>13</v>
      </c>
      <c r="BA33" s="93">
        <v>13</v>
      </c>
      <c r="BB33" s="93">
        <v>0</v>
      </c>
      <c r="BC33" s="93">
        <v>0</v>
      </c>
    </row>
    <row r="34" spans="1:55" s="92" customFormat="1" ht="11.25">
      <c r="A34" s="101" t="s">
        <v>140</v>
      </c>
      <c r="B34" s="102" t="s">
        <v>53</v>
      </c>
      <c r="C34" s="94" t="s">
        <v>330</v>
      </c>
      <c r="D34" s="100">
        <f t="shared" si="0"/>
        <v>3019</v>
      </c>
      <c r="E34" s="100">
        <f t="shared" si="1"/>
        <v>0</v>
      </c>
      <c r="F34" s="93">
        <v>0</v>
      </c>
      <c r="G34" s="93">
        <v>0</v>
      </c>
      <c r="H34" s="100">
        <f t="shared" si="2"/>
        <v>0</v>
      </c>
      <c r="I34" s="93">
        <v>0</v>
      </c>
      <c r="J34" s="93">
        <v>0</v>
      </c>
      <c r="K34" s="100">
        <f t="shared" si="3"/>
        <v>3019</v>
      </c>
      <c r="L34" s="93">
        <v>477</v>
      </c>
      <c r="M34" s="93">
        <v>2542</v>
      </c>
      <c r="N34" s="100">
        <f t="shared" si="4"/>
        <v>3029</v>
      </c>
      <c r="O34" s="100">
        <f t="shared" si="5"/>
        <v>477</v>
      </c>
      <c r="P34" s="93">
        <v>477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100">
        <f t="shared" si="6"/>
        <v>2542</v>
      </c>
      <c r="W34" s="93">
        <v>2542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100">
        <f t="shared" si="7"/>
        <v>10</v>
      </c>
      <c r="AD34" s="93">
        <v>10</v>
      </c>
      <c r="AE34" s="93">
        <v>0</v>
      </c>
      <c r="AF34" s="100">
        <f t="shared" si="8"/>
        <v>7</v>
      </c>
      <c r="AG34" s="93">
        <v>7</v>
      </c>
      <c r="AH34" s="93">
        <v>0</v>
      </c>
      <c r="AI34" s="93">
        <v>0</v>
      </c>
      <c r="AJ34" s="100">
        <f t="shared" si="9"/>
        <v>7</v>
      </c>
      <c r="AK34" s="93">
        <v>0</v>
      </c>
      <c r="AL34" s="93">
        <v>0</v>
      </c>
      <c r="AM34" s="93">
        <v>0</v>
      </c>
      <c r="AN34" s="93">
        <v>7</v>
      </c>
      <c r="AO34" s="93">
        <v>0</v>
      </c>
      <c r="AP34" s="93">
        <v>0</v>
      </c>
      <c r="AQ34" s="93">
        <v>0</v>
      </c>
      <c r="AR34" s="93">
        <v>0</v>
      </c>
      <c r="AS34" s="93">
        <v>0</v>
      </c>
      <c r="AT34" s="100">
        <f t="shared" si="10"/>
        <v>51</v>
      </c>
      <c r="AU34" s="93">
        <v>0</v>
      </c>
      <c r="AV34" s="93">
        <v>0</v>
      </c>
      <c r="AW34" s="93">
        <v>0</v>
      </c>
      <c r="AX34" s="93">
        <v>51</v>
      </c>
      <c r="AY34" s="93">
        <v>0</v>
      </c>
      <c r="AZ34" s="100">
        <f t="shared" si="11"/>
        <v>51</v>
      </c>
      <c r="BA34" s="93">
        <v>51</v>
      </c>
      <c r="BB34" s="93">
        <v>0</v>
      </c>
      <c r="BC34" s="93">
        <v>0</v>
      </c>
    </row>
    <row r="35" spans="1:55" s="92" customFormat="1" ht="11.25">
      <c r="A35" s="101" t="s">
        <v>140</v>
      </c>
      <c r="B35" s="102" t="s">
        <v>54</v>
      </c>
      <c r="C35" s="94" t="s">
        <v>55</v>
      </c>
      <c r="D35" s="100">
        <f t="shared" si="0"/>
        <v>5132</v>
      </c>
      <c r="E35" s="100">
        <f t="shared" si="1"/>
        <v>0</v>
      </c>
      <c r="F35" s="93">
        <v>0</v>
      </c>
      <c r="G35" s="93">
        <v>0</v>
      </c>
      <c r="H35" s="100">
        <f t="shared" si="2"/>
        <v>0</v>
      </c>
      <c r="I35" s="93">
        <v>0</v>
      </c>
      <c r="J35" s="93">
        <v>0</v>
      </c>
      <c r="K35" s="100">
        <f t="shared" si="3"/>
        <v>5132</v>
      </c>
      <c r="L35" s="93">
        <v>2473</v>
      </c>
      <c r="M35" s="93">
        <v>2659</v>
      </c>
      <c r="N35" s="100">
        <f t="shared" si="4"/>
        <v>5132</v>
      </c>
      <c r="O35" s="100">
        <f t="shared" si="5"/>
        <v>2473</v>
      </c>
      <c r="P35" s="93">
        <v>2473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100">
        <f t="shared" si="6"/>
        <v>2659</v>
      </c>
      <c r="W35" s="93">
        <v>2659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100">
        <f t="shared" si="7"/>
        <v>0</v>
      </c>
      <c r="AD35" s="93">
        <v>0</v>
      </c>
      <c r="AE35" s="93">
        <v>0</v>
      </c>
      <c r="AF35" s="100">
        <f t="shared" si="8"/>
        <v>2</v>
      </c>
      <c r="AG35" s="93">
        <v>2</v>
      </c>
      <c r="AH35" s="93">
        <v>0</v>
      </c>
      <c r="AI35" s="93">
        <v>0</v>
      </c>
      <c r="AJ35" s="100">
        <f t="shared" si="9"/>
        <v>128</v>
      </c>
      <c r="AK35" s="93">
        <v>128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0</v>
      </c>
      <c r="AT35" s="100">
        <f t="shared" si="10"/>
        <v>2</v>
      </c>
      <c r="AU35" s="93">
        <v>2</v>
      </c>
      <c r="AV35" s="93">
        <v>0</v>
      </c>
      <c r="AW35" s="93">
        <v>0</v>
      </c>
      <c r="AX35" s="93">
        <v>0</v>
      </c>
      <c r="AY35" s="93">
        <v>0</v>
      </c>
      <c r="AZ35" s="100">
        <f t="shared" si="11"/>
        <v>128</v>
      </c>
      <c r="BA35" s="93">
        <v>128</v>
      </c>
      <c r="BB35" s="93">
        <v>0</v>
      </c>
      <c r="BC35" s="93">
        <v>0</v>
      </c>
    </row>
    <row r="36" spans="1:55" s="92" customFormat="1" ht="11.25">
      <c r="A36" s="101" t="s">
        <v>140</v>
      </c>
      <c r="B36" s="102" t="s">
        <v>56</v>
      </c>
      <c r="C36" s="94" t="s">
        <v>57</v>
      </c>
      <c r="D36" s="100">
        <f t="shared" si="0"/>
        <v>3476</v>
      </c>
      <c r="E36" s="100">
        <f t="shared" si="1"/>
        <v>0</v>
      </c>
      <c r="F36" s="93">
        <v>0</v>
      </c>
      <c r="G36" s="93">
        <v>0</v>
      </c>
      <c r="H36" s="100">
        <f t="shared" si="2"/>
        <v>0</v>
      </c>
      <c r="I36" s="93">
        <v>0</v>
      </c>
      <c r="J36" s="93">
        <v>0</v>
      </c>
      <c r="K36" s="100">
        <f t="shared" si="3"/>
        <v>3476</v>
      </c>
      <c r="L36" s="93">
        <v>1510</v>
      </c>
      <c r="M36" s="93">
        <v>1966</v>
      </c>
      <c r="N36" s="100">
        <f t="shared" si="4"/>
        <v>3476</v>
      </c>
      <c r="O36" s="100">
        <f t="shared" si="5"/>
        <v>1510</v>
      </c>
      <c r="P36" s="93">
        <v>1510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100">
        <f t="shared" si="6"/>
        <v>1966</v>
      </c>
      <c r="W36" s="93">
        <v>1966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100">
        <f t="shared" si="7"/>
        <v>0</v>
      </c>
      <c r="AD36" s="93">
        <v>0</v>
      </c>
      <c r="AE36" s="93">
        <v>0</v>
      </c>
      <c r="AF36" s="100">
        <f t="shared" si="8"/>
        <v>0</v>
      </c>
      <c r="AG36" s="93">
        <v>0</v>
      </c>
      <c r="AH36" s="93">
        <v>0</v>
      </c>
      <c r="AI36" s="93">
        <v>0</v>
      </c>
      <c r="AJ36" s="100">
        <f t="shared" si="9"/>
        <v>61</v>
      </c>
      <c r="AK36" s="93">
        <v>61</v>
      </c>
      <c r="AL36" s="93">
        <v>0</v>
      </c>
      <c r="AM36" s="93">
        <v>0</v>
      </c>
      <c r="AN36" s="93">
        <v>0</v>
      </c>
      <c r="AO36" s="93">
        <v>0</v>
      </c>
      <c r="AP36" s="93">
        <v>0</v>
      </c>
      <c r="AQ36" s="93">
        <v>0</v>
      </c>
      <c r="AR36" s="93">
        <v>0</v>
      </c>
      <c r="AS36" s="93">
        <v>0</v>
      </c>
      <c r="AT36" s="100">
        <f t="shared" si="10"/>
        <v>0</v>
      </c>
      <c r="AU36" s="93">
        <v>0</v>
      </c>
      <c r="AV36" s="93">
        <v>0</v>
      </c>
      <c r="AW36" s="93">
        <v>0</v>
      </c>
      <c r="AX36" s="93">
        <v>0</v>
      </c>
      <c r="AY36" s="93">
        <v>0</v>
      </c>
      <c r="AZ36" s="100">
        <f t="shared" si="11"/>
        <v>61</v>
      </c>
      <c r="BA36" s="93">
        <v>61</v>
      </c>
      <c r="BB36" s="93">
        <v>0</v>
      </c>
      <c r="BC36" s="93">
        <v>0</v>
      </c>
    </row>
    <row r="37" spans="1:55" s="92" customFormat="1" ht="11.25">
      <c r="A37" s="101" t="s">
        <v>140</v>
      </c>
      <c r="B37" s="102" t="s">
        <v>58</v>
      </c>
      <c r="C37" s="94" t="s">
        <v>59</v>
      </c>
      <c r="D37" s="100">
        <f t="shared" si="0"/>
        <v>1642</v>
      </c>
      <c r="E37" s="100">
        <f t="shared" si="1"/>
        <v>0</v>
      </c>
      <c r="F37" s="93">
        <v>0</v>
      </c>
      <c r="G37" s="93">
        <v>0</v>
      </c>
      <c r="H37" s="100">
        <f t="shared" si="2"/>
        <v>0</v>
      </c>
      <c r="I37" s="93">
        <v>0</v>
      </c>
      <c r="J37" s="93">
        <v>0</v>
      </c>
      <c r="K37" s="100">
        <f t="shared" si="3"/>
        <v>1642</v>
      </c>
      <c r="L37" s="93">
        <v>694</v>
      </c>
      <c r="M37" s="93">
        <v>948</v>
      </c>
      <c r="N37" s="100">
        <f t="shared" si="4"/>
        <v>1642</v>
      </c>
      <c r="O37" s="100">
        <f t="shared" si="5"/>
        <v>694</v>
      </c>
      <c r="P37" s="93">
        <v>694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100">
        <f t="shared" si="6"/>
        <v>948</v>
      </c>
      <c r="W37" s="93">
        <v>948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100">
        <f t="shared" si="7"/>
        <v>0</v>
      </c>
      <c r="AD37" s="93">
        <v>0</v>
      </c>
      <c r="AE37" s="93">
        <v>0</v>
      </c>
      <c r="AF37" s="100">
        <f t="shared" si="8"/>
        <v>0</v>
      </c>
      <c r="AG37" s="93">
        <v>0</v>
      </c>
      <c r="AH37" s="93">
        <v>0</v>
      </c>
      <c r="AI37" s="93">
        <v>0</v>
      </c>
      <c r="AJ37" s="100">
        <f t="shared" si="9"/>
        <v>70</v>
      </c>
      <c r="AK37" s="93">
        <v>70</v>
      </c>
      <c r="AL37" s="93">
        <v>0</v>
      </c>
      <c r="AM37" s="93">
        <v>0</v>
      </c>
      <c r="AN37" s="93">
        <v>0</v>
      </c>
      <c r="AO37" s="93">
        <v>0</v>
      </c>
      <c r="AP37" s="93">
        <v>0</v>
      </c>
      <c r="AQ37" s="93">
        <v>0</v>
      </c>
      <c r="AR37" s="93">
        <v>0</v>
      </c>
      <c r="AS37" s="93">
        <v>0</v>
      </c>
      <c r="AT37" s="100">
        <f t="shared" si="10"/>
        <v>0</v>
      </c>
      <c r="AU37" s="93">
        <v>0</v>
      </c>
      <c r="AV37" s="93">
        <v>0</v>
      </c>
      <c r="AW37" s="93">
        <v>0</v>
      </c>
      <c r="AX37" s="93">
        <v>0</v>
      </c>
      <c r="AY37" s="93">
        <v>0</v>
      </c>
      <c r="AZ37" s="100">
        <f t="shared" si="11"/>
        <v>70</v>
      </c>
      <c r="BA37" s="93">
        <v>70</v>
      </c>
      <c r="BB37" s="93">
        <v>0</v>
      </c>
      <c r="BC37" s="93">
        <v>0</v>
      </c>
    </row>
    <row r="38" spans="1:55" s="92" customFormat="1" ht="11.25">
      <c r="A38" s="103"/>
      <c r="B38" s="10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92" customFormat="1" ht="11.25">
      <c r="A39" s="103"/>
      <c r="B39" s="10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92" customFormat="1" ht="11.25">
      <c r="A40" s="103"/>
      <c r="B40" s="10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92" customFormat="1" ht="11.25">
      <c r="A41" s="103"/>
      <c r="B41" s="10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92" customFormat="1" ht="11.25">
      <c r="A42" s="103"/>
      <c r="B42" s="10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92" customFormat="1" ht="11.25">
      <c r="A43" s="103"/>
      <c r="B43" s="10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2" customFormat="1" ht="11.25">
      <c r="A44" s="103"/>
      <c r="B44" s="10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2" customFormat="1" ht="11.25">
      <c r="A45" s="103"/>
      <c r="B45" s="10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2" customFormat="1" ht="11.25">
      <c r="A46" s="103"/>
      <c r="B46" s="10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2" customFormat="1" ht="11.25">
      <c r="A47" s="103"/>
      <c r="B47" s="10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2" customFormat="1" ht="11.25">
      <c r="A48" s="103"/>
      <c r="B48" s="10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2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2" customFormat="1" ht="11.25">
      <c r="A1162" s="103"/>
      <c r="B1162" s="104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2" customFormat="1" ht="11.25">
      <c r="A1163" s="103"/>
      <c r="B1163" s="104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2" customFormat="1" ht="11.25">
      <c r="A1164" s="103"/>
      <c r="B1164" s="104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2" customFormat="1" ht="11.25">
      <c r="A1165" s="103"/>
      <c r="B1165" s="104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2" customFormat="1" ht="11.25">
      <c r="A1166" s="103"/>
      <c r="B1166" s="104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2" customFormat="1" ht="11.25">
      <c r="A1167" s="103"/>
      <c r="B1167" s="104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137</v>
      </c>
      <c r="C2" s="86" t="str">
        <f>'水洗化人口等'!B7</f>
        <v>45000</v>
      </c>
      <c r="D2" s="56" t="s">
        <v>238</v>
      </c>
      <c r="E2" s="45"/>
      <c r="F2" s="45"/>
      <c r="G2" s="45"/>
      <c r="H2" s="45"/>
      <c r="I2" s="45"/>
      <c r="J2" s="45"/>
      <c r="K2" s="45"/>
      <c r="L2" s="45" t="str">
        <f>LEFT(C2,2)</f>
        <v>45</v>
      </c>
      <c r="M2" s="45" t="str">
        <f>IF(L2&lt;&gt;"",VLOOKUP(L2,$AI$6:$AJ$52,2,FALSE),"-")</f>
        <v>宮崎県</v>
      </c>
      <c r="AA2" s="44">
        <f>IF(C2=0,0,1)</f>
        <v>1</v>
      </c>
      <c r="AB2" s="45" t="str">
        <f>IF(AA2=0,"",VLOOKUP(C2,'水洗化人口等'!B7:C37,2,FALSE))</f>
        <v>合計</v>
      </c>
      <c r="AC2" s="45"/>
      <c r="AD2" s="44">
        <f>IF(AA2=0,1,IF(ISERROR(AB2),1,0))</f>
        <v>0</v>
      </c>
      <c r="AF2" s="87">
        <f>COUNTA('水洗化人口等'!B7:B37)+6</f>
        <v>37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93</v>
      </c>
      <c r="G6" s="163"/>
      <c r="H6" s="82" t="s">
        <v>248</v>
      </c>
      <c r="I6" s="82" t="s">
        <v>249</v>
      </c>
      <c r="J6" s="82" t="s">
        <v>250</v>
      </c>
      <c r="K6" s="47" t="s">
        <v>94</v>
      </c>
      <c r="L6" s="88" t="s">
        <v>251</v>
      </c>
      <c r="M6" s="89" t="s">
        <v>252</v>
      </c>
      <c r="AF6" s="54">
        <f>'水洗化人口等'!B6</f>
        <v>0</v>
      </c>
      <c r="AG6" s="45">
        <v>6</v>
      </c>
      <c r="AI6" s="87" t="s">
        <v>269</v>
      </c>
      <c r="AJ6" s="45" t="s">
        <v>184</v>
      </c>
    </row>
    <row r="7" spans="2:36" ht="16.5" customHeight="1">
      <c r="B7" s="164" t="s">
        <v>95</v>
      </c>
      <c r="C7" s="48" t="s">
        <v>96</v>
      </c>
      <c r="D7" s="60">
        <f>AD7</f>
        <v>203904</v>
      </c>
      <c r="F7" s="170" t="s">
        <v>97</v>
      </c>
      <c r="G7" s="49" t="s">
        <v>98</v>
      </c>
      <c r="H7" s="61">
        <f aca="true" t="shared" si="0" ref="H7:H12">AD14</f>
        <v>119077</v>
      </c>
      <c r="I7" s="61">
        <f aca="true" t="shared" si="1" ref="I7:I12">AD24</f>
        <v>239044</v>
      </c>
      <c r="J7" s="61">
        <f aca="true" t="shared" si="2" ref="J7:J12">SUM(H7:I7)</f>
        <v>358121</v>
      </c>
      <c r="K7" s="62">
        <f aca="true" t="shared" si="3" ref="K7:K12">IF(J$13&gt;0,J7/J$13,0)</f>
        <v>0.9984832643274365</v>
      </c>
      <c r="L7" s="63">
        <f>AD34</f>
        <v>40105</v>
      </c>
      <c r="M7" s="64">
        <f>AD37</f>
        <v>664</v>
      </c>
      <c r="AA7" s="46" t="s">
        <v>96</v>
      </c>
      <c r="AB7" s="46" t="s">
        <v>134</v>
      </c>
      <c r="AC7" s="46" t="s">
        <v>193</v>
      </c>
      <c r="AD7" s="45">
        <f aca="true" ca="1" t="shared" si="4" ref="AD7:AD53">IF(AD$2=0,INDIRECT(AB7&amp;"!"&amp;AC7&amp;$AG$2),0)</f>
        <v>203904</v>
      </c>
      <c r="AF7" s="54" t="str">
        <f>'水洗化人口等'!B7</f>
        <v>45000</v>
      </c>
      <c r="AG7" s="45">
        <v>7</v>
      </c>
      <c r="AI7" s="87" t="s">
        <v>270</v>
      </c>
      <c r="AJ7" s="45" t="s">
        <v>183</v>
      </c>
    </row>
    <row r="8" spans="2:36" ht="16.5" customHeight="1">
      <c r="B8" s="165"/>
      <c r="C8" s="49" t="s">
        <v>99</v>
      </c>
      <c r="D8" s="65">
        <f>AD8</f>
        <v>69</v>
      </c>
      <c r="F8" s="171"/>
      <c r="G8" s="49" t="s">
        <v>100</v>
      </c>
      <c r="H8" s="61">
        <f t="shared" si="0"/>
        <v>0</v>
      </c>
      <c r="I8" s="61">
        <f t="shared" si="1"/>
        <v>41</v>
      </c>
      <c r="J8" s="61">
        <f t="shared" si="2"/>
        <v>41</v>
      </c>
      <c r="K8" s="62">
        <f t="shared" si="3"/>
        <v>0.00011431279885129578</v>
      </c>
      <c r="L8" s="63">
        <f>AD35</f>
        <v>0</v>
      </c>
      <c r="M8" s="64">
        <f>AD38</f>
        <v>0</v>
      </c>
      <c r="AA8" s="46" t="s">
        <v>99</v>
      </c>
      <c r="AB8" s="46" t="s">
        <v>134</v>
      </c>
      <c r="AC8" s="46" t="s">
        <v>194</v>
      </c>
      <c r="AD8" s="45">
        <f ca="1" t="shared" si="4"/>
        <v>69</v>
      </c>
      <c r="AF8" s="54" t="str">
        <f>'水洗化人口等'!B8</f>
        <v>45201</v>
      </c>
      <c r="AG8" s="45">
        <v>8</v>
      </c>
      <c r="AI8" s="87" t="s">
        <v>271</v>
      </c>
      <c r="AJ8" s="45" t="s">
        <v>182</v>
      </c>
    </row>
    <row r="9" spans="2:36" ht="16.5" customHeight="1">
      <c r="B9" s="166"/>
      <c r="C9" s="50" t="s">
        <v>101</v>
      </c>
      <c r="D9" s="66">
        <f>SUM(D7:D8)</f>
        <v>203973</v>
      </c>
      <c r="F9" s="171"/>
      <c r="G9" s="49" t="s">
        <v>102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104</v>
      </c>
      <c r="AB9" s="46" t="s">
        <v>134</v>
      </c>
      <c r="AC9" s="46" t="s">
        <v>195</v>
      </c>
      <c r="AD9" s="45">
        <f ca="1" t="shared" si="4"/>
        <v>494000</v>
      </c>
      <c r="AF9" s="54" t="str">
        <f>'水洗化人口等'!B9</f>
        <v>45202</v>
      </c>
      <c r="AG9" s="45">
        <v>9</v>
      </c>
      <c r="AI9" s="87" t="s">
        <v>272</v>
      </c>
      <c r="AJ9" s="45" t="s">
        <v>181</v>
      </c>
    </row>
    <row r="10" spans="2:36" ht="16.5" customHeight="1">
      <c r="B10" s="167" t="s">
        <v>103</v>
      </c>
      <c r="C10" s="51" t="s">
        <v>104</v>
      </c>
      <c r="D10" s="65">
        <f>AD9</f>
        <v>494000</v>
      </c>
      <c r="F10" s="171"/>
      <c r="G10" s="49" t="s">
        <v>105</v>
      </c>
      <c r="H10" s="61">
        <f t="shared" si="0"/>
        <v>503</v>
      </c>
      <c r="I10" s="61">
        <f t="shared" si="1"/>
        <v>0</v>
      </c>
      <c r="J10" s="61">
        <f t="shared" si="2"/>
        <v>503</v>
      </c>
      <c r="K10" s="62">
        <f t="shared" si="3"/>
        <v>0.0014024228737122384</v>
      </c>
      <c r="L10" s="67" t="s">
        <v>196</v>
      </c>
      <c r="M10" s="68" t="s">
        <v>196</v>
      </c>
      <c r="AA10" s="46" t="s">
        <v>106</v>
      </c>
      <c r="AB10" s="46" t="s">
        <v>134</v>
      </c>
      <c r="AC10" s="46" t="s">
        <v>197</v>
      </c>
      <c r="AD10" s="45">
        <f ca="1" t="shared" si="4"/>
        <v>3409</v>
      </c>
      <c r="AF10" s="54" t="str">
        <f>'水洗化人口等'!B10</f>
        <v>45203</v>
      </c>
      <c r="AG10" s="45">
        <v>10</v>
      </c>
      <c r="AI10" s="87" t="s">
        <v>273</v>
      </c>
      <c r="AJ10" s="45" t="s">
        <v>180</v>
      </c>
    </row>
    <row r="11" spans="2:36" ht="16.5" customHeight="1">
      <c r="B11" s="168"/>
      <c r="C11" s="49" t="s">
        <v>106</v>
      </c>
      <c r="D11" s="65">
        <f>AD10</f>
        <v>3409</v>
      </c>
      <c r="F11" s="171"/>
      <c r="G11" s="49" t="s">
        <v>108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198</v>
      </c>
      <c r="M11" s="68" t="s">
        <v>198</v>
      </c>
      <c r="AA11" s="46" t="s">
        <v>107</v>
      </c>
      <c r="AB11" s="46" t="s">
        <v>134</v>
      </c>
      <c r="AC11" s="46" t="s">
        <v>199</v>
      </c>
      <c r="AD11" s="45">
        <f ca="1" t="shared" si="4"/>
        <v>466085</v>
      </c>
      <c r="AF11" s="54" t="str">
        <f>'水洗化人口等'!B11</f>
        <v>45204</v>
      </c>
      <c r="AG11" s="45">
        <v>11</v>
      </c>
      <c r="AI11" s="87" t="s">
        <v>274</v>
      </c>
      <c r="AJ11" s="45" t="s">
        <v>179</v>
      </c>
    </row>
    <row r="12" spans="2:36" ht="16.5" customHeight="1">
      <c r="B12" s="168"/>
      <c r="C12" s="49" t="s">
        <v>107</v>
      </c>
      <c r="D12" s="65">
        <f>AD11</f>
        <v>466085</v>
      </c>
      <c r="F12" s="171"/>
      <c r="G12" s="49" t="s">
        <v>109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200</v>
      </c>
      <c r="M12" s="68" t="s">
        <v>200</v>
      </c>
      <c r="AA12" s="46" t="s">
        <v>136</v>
      </c>
      <c r="AB12" s="46" t="s">
        <v>134</v>
      </c>
      <c r="AC12" s="46" t="s">
        <v>201</v>
      </c>
      <c r="AD12" s="45">
        <f ca="1" t="shared" si="4"/>
        <v>246672</v>
      </c>
      <c r="AF12" s="54" t="str">
        <f>'水洗化人口等'!B12</f>
        <v>45205</v>
      </c>
      <c r="AG12" s="45">
        <v>12</v>
      </c>
      <c r="AI12" s="87" t="s">
        <v>275</v>
      </c>
      <c r="AJ12" s="45" t="s">
        <v>178</v>
      </c>
    </row>
    <row r="13" spans="2:36" ht="16.5" customHeight="1">
      <c r="B13" s="169"/>
      <c r="C13" s="50" t="s">
        <v>101</v>
      </c>
      <c r="D13" s="66">
        <f>SUM(D10:D12)</f>
        <v>963494</v>
      </c>
      <c r="F13" s="172"/>
      <c r="G13" s="49" t="s">
        <v>101</v>
      </c>
      <c r="H13" s="61">
        <f>SUM(H7:H12)</f>
        <v>119580</v>
      </c>
      <c r="I13" s="61">
        <f>SUM(I7:I12)</f>
        <v>239085</v>
      </c>
      <c r="J13" s="61">
        <f>SUM(J7:J12)</f>
        <v>358665</v>
      </c>
      <c r="K13" s="62">
        <v>1</v>
      </c>
      <c r="L13" s="67" t="s">
        <v>202</v>
      </c>
      <c r="M13" s="68" t="s">
        <v>202</v>
      </c>
      <c r="AA13" s="46" t="s">
        <v>190</v>
      </c>
      <c r="AB13" s="46" t="s">
        <v>134</v>
      </c>
      <c r="AC13" s="46" t="s">
        <v>203</v>
      </c>
      <c r="AD13" s="45">
        <f ca="1" t="shared" si="4"/>
        <v>3889</v>
      </c>
      <c r="AF13" s="54" t="str">
        <f>'水洗化人口等'!B13</f>
        <v>45206</v>
      </c>
      <c r="AG13" s="45">
        <v>13</v>
      </c>
      <c r="AI13" s="87" t="s">
        <v>276</v>
      </c>
      <c r="AJ13" s="45" t="s">
        <v>177</v>
      </c>
    </row>
    <row r="14" spans="2:36" ht="16.5" customHeight="1" thickBot="1">
      <c r="B14" s="146" t="s">
        <v>110</v>
      </c>
      <c r="C14" s="147"/>
      <c r="D14" s="69">
        <f>SUM(D9,D13)</f>
        <v>1167467</v>
      </c>
      <c r="F14" s="141" t="s">
        <v>111</v>
      </c>
      <c r="G14" s="142"/>
      <c r="H14" s="61">
        <f>AD20</f>
        <v>53</v>
      </c>
      <c r="I14" s="61">
        <f>AD30</f>
        <v>0</v>
      </c>
      <c r="J14" s="61">
        <f>SUM(H14:I14)</f>
        <v>53</v>
      </c>
      <c r="K14" s="70" t="s">
        <v>204</v>
      </c>
      <c r="L14" s="67" t="s">
        <v>204</v>
      </c>
      <c r="M14" s="68" t="s">
        <v>204</v>
      </c>
      <c r="AA14" s="46" t="s">
        <v>98</v>
      </c>
      <c r="AB14" s="46" t="s">
        <v>135</v>
      </c>
      <c r="AC14" s="46" t="s">
        <v>205</v>
      </c>
      <c r="AD14" s="45">
        <f ca="1" t="shared" si="4"/>
        <v>119077</v>
      </c>
      <c r="AF14" s="54" t="str">
        <f>'水洗化人口等'!B14</f>
        <v>45207</v>
      </c>
      <c r="AG14" s="45">
        <v>14</v>
      </c>
      <c r="AI14" s="87" t="s">
        <v>277</v>
      </c>
      <c r="AJ14" s="45" t="s">
        <v>176</v>
      </c>
    </row>
    <row r="15" spans="2:36" ht="16.5" customHeight="1" thickBot="1">
      <c r="B15" s="146" t="s">
        <v>192</v>
      </c>
      <c r="C15" s="147"/>
      <c r="D15" s="69">
        <f>AD13</f>
        <v>3889</v>
      </c>
      <c r="F15" s="146" t="s">
        <v>65</v>
      </c>
      <c r="G15" s="147"/>
      <c r="H15" s="71">
        <f>SUM(H13:H14)</f>
        <v>119633</v>
      </c>
      <c r="I15" s="71">
        <f>SUM(I13:I14)</f>
        <v>239085</v>
      </c>
      <c r="J15" s="71">
        <f>SUM(J13:J14)</f>
        <v>358718</v>
      </c>
      <c r="K15" s="72" t="s">
        <v>206</v>
      </c>
      <c r="L15" s="73">
        <f>SUM(L7:L9)</f>
        <v>40105</v>
      </c>
      <c r="M15" s="74">
        <f>SUM(M7:M9)</f>
        <v>664</v>
      </c>
      <c r="AA15" s="46" t="s">
        <v>100</v>
      </c>
      <c r="AB15" s="46" t="s">
        <v>135</v>
      </c>
      <c r="AC15" s="46" t="s">
        <v>207</v>
      </c>
      <c r="AD15" s="45">
        <f ca="1" t="shared" si="4"/>
        <v>0</v>
      </c>
      <c r="AF15" s="54" t="str">
        <f>'水洗化人口等'!B15</f>
        <v>45208</v>
      </c>
      <c r="AG15" s="45">
        <v>15</v>
      </c>
      <c r="AI15" s="87" t="s">
        <v>278</v>
      </c>
      <c r="AJ15" s="45" t="s">
        <v>175</v>
      </c>
    </row>
    <row r="16" spans="2:36" ht="16.5" customHeight="1" thickBot="1">
      <c r="B16" s="52" t="s">
        <v>112</v>
      </c>
      <c r="AA16" s="46" t="s">
        <v>102</v>
      </c>
      <c r="AB16" s="46" t="s">
        <v>135</v>
      </c>
      <c r="AC16" s="46" t="s">
        <v>208</v>
      </c>
      <c r="AD16" s="45">
        <f ca="1" t="shared" si="4"/>
        <v>0</v>
      </c>
      <c r="AF16" s="54" t="str">
        <f>'水洗化人口等'!B16</f>
        <v>45209</v>
      </c>
      <c r="AG16" s="45">
        <v>16</v>
      </c>
      <c r="AI16" s="87" t="s">
        <v>279</v>
      </c>
      <c r="AJ16" s="45" t="s">
        <v>174</v>
      </c>
    </row>
    <row r="17" spans="3:36" ht="16.5" customHeight="1" thickBot="1">
      <c r="C17" s="75">
        <f>AD12</f>
        <v>246672</v>
      </c>
      <c r="D17" s="46" t="s">
        <v>113</v>
      </c>
      <c r="J17" s="59"/>
      <c r="AA17" s="46" t="s">
        <v>105</v>
      </c>
      <c r="AB17" s="46" t="s">
        <v>135</v>
      </c>
      <c r="AC17" s="46" t="s">
        <v>209</v>
      </c>
      <c r="AD17" s="45">
        <f ca="1" t="shared" si="4"/>
        <v>503</v>
      </c>
      <c r="AF17" s="54" t="str">
        <f>'水洗化人口等'!B17</f>
        <v>45301</v>
      </c>
      <c r="AG17" s="45">
        <v>17</v>
      </c>
      <c r="AI17" s="87" t="s">
        <v>280</v>
      </c>
      <c r="AJ17" s="45" t="s">
        <v>173</v>
      </c>
    </row>
    <row r="18" spans="6:36" ht="30" customHeight="1">
      <c r="F18" s="162" t="s">
        <v>115</v>
      </c>
      <c r="G18" s="163"/>
      <c r="H18" s="82" t="s">
        <v>248</v>
      </c>
      <c r="I18" s="82" t="s">
        <v>249</v>
      </c>
      <c r="J18" s="85" t="s">
        <v>250</v>
      </c>
      <c r="AA18" s="46" t="s">
        <v>108</v>
      </c>
      <c r="AB18" s="46" t="s">
        <v>135</v>
      </c>
      <c r="AC18" s="46" t="s">
        <v>210</v>
      </c>
      <c r="AD18" s="45">
        <f ca="1" t="shared" si="4"/>
        <v>0</v>
      </c>
      <c r="AF18" s="54" t="str">
        <f>'水洗化人口等'!B18</f>
        <v>45321</v>
      </c>
      <c r="AG18" s="45">
        <v>18</v>
      </c>
      <c r="AI18" s="87" t="s">
        <v>281</v>
      </c>
      <c r="AJ18" s="45" t="s">
        <v>172</v>
      </c>
    </row>
    <row r="19" spans="3:36" ht="16.5" customHeight="1">
      <c r="C19" s="83" t="s">
        <v>114</v>
      </c>
      <c r="D19" s="53">
        <f>IF(D$14&gt;0,D13/D$14,0)</f>
        <v>0.8252858539042217</v>
      </c>
      <c r="F19" s="141" t="s">
        <v>117</v>
      </c>
      <c r="G19" s="142"/>
      <c r="H19" s="61">
        <f>AD21</f>
        <v>0</v>
      </c>
      <c r="I19" s="61">
        <f>AD31</f>
        <v>0</v>
      </c>
      <c r="J19" s="65">
        <f>SUM(H19:I19)</f>
        <v>0</v>
      </c>
      <c r="AA19" s="46" t="s">
        <v>109</v>
      </c>
      <c r="AB19" s="46" t="s">
        <v>135</v>
      </c>
      <c r="AC19" s="46" t="s">
        <v>211</v>
      </c>
      <c r="AD19" s="45">
        <f ca="1" t="shared" si="4"/>
        <v>0</v>
      </c>
      <c r="AF19" s="54" t="str">
        <f>'水洗化人口等'!B19</f>
        <v>45322</v>
      </c>
      <c r="AG19" s="45">
        <v>19</v>
      </c>
      <c r="AI19" s="87" t="s">
        <v>282</v>
      </c>
      <c r="AJ19" s="45" t="s">
        <v>171</v>
      </c>
    </row>
    <row r="20" spans="3:36" ht="16.5" customHeight="1">
      <c r="C20" s="83" t="s">
        <v>116</v>
      </c>
      <c r="D20" s="53">
        <f>IF(D$14&gt;0,D9/D$14,0)</f>
        <v>0.1747141460957783</v>
      </c>
      <c r="F20" s="141" t="s">
        <v>119</v>
      </c>
      <c r="G20" s="142"/>
      <c r="H20" s="61">
        <f>AD22</f>
        <v>42059</v>
      </c>
      <c r="I20" s="61">
        <f>AD32</f>
        <v>6453</v>
      </c>
      <c r="J20" s="65">
        <f>SUM(H20:I20)</f>
        <v>48512</v>
      </c>
      <c r="AA20" s="46" t="s">
        <v>111</v>
      </c>
      <c r="AB20" s="46" t="s">
        <v>135</v>
      </c>
      <c r="AC20" s="46" t="s">
        <v>212</v>
      </c>
      <c r="AD20" s="45">
        <f ca="1" t="shared" si="4"/>
        <v>53</v>
      </c>
      <c r="AF20" s="54" t="str">
        <f>'水洗化人口等'!B20</f>
        <v>45341</v>
      </c>
      <c r="AG20" s="45">
        <v>20</v>
      </c>
      <c r="AI20" s="87" t="s">
        <v>283</v>
      </c>
      <c r="AJ20" s="45" t="s">
        <v>170</v>
      </c>
    </row>
    <row r="21" spans="3:36" ht="16.5" customHeight="1">
      <c r="C21" s="84" t="s">
        <v>118</v>
      </c>
      <c r="D21" s="53">
        <f>IF(D$14&gt;0,D10/D$14,0)</f>
        <v>0.4231382985557622</v>
      </c>
      <c r="F21" s="141" t="s">
        <v>121</v>
      </c>
      <c r="G21" s="142"/>
      <c r="H21" s="61">
        <f>AD23</f>
        <v>77018</v>
      </c>
      <c r="I21" s="61">
        <f>AD33</f>
        <v>206050</v>
      </c>
      <c r="J21" s="65">
        <f>SUM(H21:I21)</f>
        <v>283068</v>
      </c>
      <c r="AA21" s="46" t="s">
        <v>117</v>
      </c>
      <c r="AB21" s="46" t="s">
        <v>135</v>
      </c>
      <c r="AC21" s="46" t="s">
        <v>213</v>
      </c>
      <c r="AD21" s="45">
        <f ca="1" t="shared" si="4"/>
        <v>0</v>
      </c>
      <c r="AF21" s="54" t="str">
        <f>'水洗化人口等'!B21</f>
        <v>45361</v>
      </c>
      <c r="AG21" s="45">
        <v>21</v>
      </c>
      <c r="AI21" s="87" t="s">
        <v>284</v>
      </c>
      <c r="AJ21" s="45" t="s">
        <v>169</v>
      </c>
    </row>
    <row r="22" spans="3:36" ht="16.5" customHeight="1" thickBot="1">
      <c r="C22" s="83" t="s">
        <v>120</v>
      </c>
      <c r="D22" s="53">
        <f>IF(D$14&gt;0,D12/D$14,0)</f>
        <v>0.3992275584663207</v>
      </c>
      <c r="F22" s="146" t="s">
        <v>65</v>
      </c>
      <c r="G22" s="147"/>
      <c r="H22" s="71">
        <f>SUM(H19:H21)</f>
        <v>119077</v>
      </c>
      <c r="I22" s="71">
        <f>SUM(I19:I21)</f>
        <v>212503</v>
      </c>
      <c r="J22" s="76">
        <f>SUM(J19:J21)</f>
        <v>331580</v>
      </c>
      <c r="AA22" s="46" t="s">
        <v>119</v>
      </c>
      <c r="AB22" s="46" t="s">
        <v>135</v>
      </c>
      <c r="AC22" s="46" t="s">
        <v>214</v>
      </c>
      <c r="AD22" s="45">
        <f ca="1" t="shared" si="4"/>
        <v>42059</v>
      </c>
      <c r="AF22" s="54" t="str">
        <f>'水洗化人口等'!B22</f>
        <v>45362</v>
      </c>
      <c r="AG22" s="45">
        <v>22</v>
      </c>
      <c r="AI22" s="87" t="s">
        <v>285</v>
      </c>
      <c r="AJ22" s="45" t="s">
        <v>168</v>
      </c>
    </row>
    <row r="23" spans="3:36" ht="16.5" customHeight="1">
      <c r="C23" s="83" t="s">
        <v>122</v>
      </c>
      <c r="D23" s="53">
        <f>IF(D$14&gt;0,C17/D$14,0)</f>
        <v>0.21128819915252423</v>
      </c>
      <c r="F23" s="52"/>
      <c r="J23" s="77"/>
      <c r="AA23" s="46" t="s">
        <v>121</v>
      </c>
      <c r="AB23" s="46" t="s">
        <v>135</v>
      </c>
      <c r="AC23" s="46" t="s">
        <v>215</v>
      </c>
      <c r="AD23" s="45">
        <f ca="1" t="shared" si="4"/>
        <v>77018</v>
      </c>
      <c r="AF23" s="54" t="str">
        <f>'水洗化人口等'!B23</f>
        <v>45382</v>
      </c>
      <c r="AG23" s="45">
        <v>23</v>
      </c>
      <c r="AI23" s="87" t="s">
        <v>286</v>
      </c>
      <c r="AJ23" s="45" t="s">
        <v>167</v>
      </c>
    </row>
    <row r="24" spans="3:36" ht="16.5" customHeight="1" thickBot="1">
      <c r="C24" s="83" t="s">
        <v>253</v>
      </c>
      <c r="D24" s="53">
        <f>IF(D$9&gt;0,D7/D$9,0)</f>
        <v>0.9996617199335206</v>
      </c>
      <c r="J24" s="78" t="s">
        <v>123</v>
      </c>
      <c r="AA24" s="46" t="s">
        <v>98</v>
      </c>
      <c r="AB24" s="46" t="s">
        <v>135</v>
      </c>
      <c r="AC24" s="46" t="s">
        <v>216</v>
      </c>
      <c r="AD24" s="45">
        <f ca="1" t="shared" si="4"/>
        <v>239044</v>
      </c>
      <c r="AF24" s="54" t="str">
        <f>'水洗化人口等'!B24</f>
        <v>45383</v>
      </c>
      <c r="AG24" s="45">
        <v>24</v>
      </c>
      <c r="AI24" s="87" t="s">
        <v>287</v>
      </c>
      <c r="AJ24" s="45" t="s">
        <v>166</v>
      </c>
    </row>
    <row r="25" spans="3:36" ht="16.5" customHeight="1">
      <c r="C25" s="83" t="s">
        <v>254</v>
      </c>
      <c r="D25" s="53">
        <f>IF(D$9&gt;0,D8/D$9,0)</f>
        <v>0.000338280066479387</v>
      </c>
      <c r="F25" s="158" t="s">
        <v>124</v>
      </c>
      <c r="G25" s="159"/>
      <c r="H25" s="159"/>
      <c r="I25" s="151" t="s">
        <v>125</v>
      </c>
      <c r="J25" s="153" t="s">
        <v>126</v>
      </c>
      <c r="AA25" s="46" t="s">
        <v>100</v>
      </c>
      <c r="AB25" s="46" t="s">
        <v>135</v>
      </c>
      <c r="AC25" s="46" t="s">
        <v>217</v>
      </c>
      <c r="AD25" s="45">
        <f ca="1" t="shared" si="4"/>
        <v>41</v>
      </c>
      <c r="AF25" s="54" t="str">
        <f>'水洗化人口等'!B25</f>
        <v>45401</v>
      </c>
      <c r="AG25" s="45">
        <v>25</v>
      </c>
      <c r="AI25" s="87" t="s">
        <v>288</v>
      </c>
      <c r="AJ25" s="45" t="s">
        <v>165</v>
      </c>
    </row>
    <row r="26" spans="6:36" ht="16.5" customHeight="1">
      <c r="F26" s="160"/>
      <c r="G26" s="161"/>
      <c r="H26" s="161"/>
      <c r="I26" s="152"/>
      <c r="J26" s="154"/>
      <c r="AA26" s="46" t="s">
        <v>102</v>
      </c>
      <c r="AB26" s="46" t="s">
        <v>135</v>
      </c>
      <c r="AC26" s="46" t="s">
        <v>218</v>
      </c>
      <c r="AD26" s="45">
        <f ca="1" t="shared" si="4"/>
        <v>0</v>
      </c>
      <c r="AF26" s="54" t="str">
        <f>'水洗化人口等'!B26</f>
        <v>45402</v>
      </c>
      <c r="AG26" s="45">
        <v>26</v>
      </c>
      <c r="AI26" s="87" t="s">
        <v>289</v>
      </c>
      <c r="AJ26" s="45" t="s">
        <v>164</v>
      </c>
    </row>
    <row r="27" spans="6:36" ht="16.5" customHeight="1">
      <c r="F27" s="143" t="s">
        <v>127</v>
      </c>
      <c r="G27" s="144"/>
      <c r="H27" s="145"/>
      <c r="I27" s="63">
        <f aca="true" t="shared" si="5" ref="I27:I35">AD40</f>
        <v>2693</v>
      </c>
      <c r="J27" s="79">
        <f>AD49</f>
        <v>404</v>
      </c>
      <c r="AA27" s="46" t="s">
        <v>105</v>
      </c>
      <c r="AB27" s="46" t="s">
        <v>135</v>
      </c>
      <c r="AC27" s="46" t="s">
        <v>219</v>
      </c>
      <c r="AD27" s="45">
        <f ca="1" t="shared" si="4"/>
        <v>0</v>
      </c>
      <c r="AF27" s="54" t="str">
        <f>'水洗化人口等'!B27</f>
        <v>45403</v>
      </c>
      <c r="AG27" s="45">
        <v>27</v>
      </c>
      <c r="AI27" s="87" t="s">
        <v>290</v>
      </c>
      <c r="AJ27" s="45" t="s">
        <v>163</v>
      </c>
    </row>
    <row r="28" spans="6:36" ht="16.5" customHeight="1">
      <c r="F28" s="155" t="s">
        <v>128</v>
      </c>
      <c r="G28" s="156"/>
      <c r="H28" s="157"/>
      <c r="I28" s="63">
        <f t="shared" si="5"/>
        <v>61</v>
      </c>
      <c r="J28" s="79">
        <f>AD50</f>
        <v>2</v>
      </c>
      <c r="AA28" s="46" t="s">
        <v>108</v>
      </c>
      <c r="AB28" s="46" t="s">
        <v>135</v>
      </c>
      <c r="AC28" s="46" t="s">
        <v>220</v>
      </c>
      <c r="AD28" s="45">
        <f ca="1" t="shared" si="4"/>
        <v>0</v>
      </c>
      <c r="AF28" s="54" t="str">
        <f>'水洗化人口等'!B28</f>
        <v>45404</v>
      </c>
      <c r="AG28" s="45">
        <v>28</v>
      </c>
      <c r="AI28" s="87" t="s">
        <v>291</v>
      </c>
      <c r="AJ28" s="45" t="s">
        <v>162</v>
      </c>
    </row>
    <row r="29" spans="6:36" ht="16.5" customHeight="1">
      <c r="F29" s="143" t="s">
        <v>129</v>
      </c>
      <c r="G29" s="144"/>
      <c r="H29" s="145"/>
      <c r="I29" s="63">
        <f t="shared" si="5"/>
        <v>96</v>
      </c>
      <c r="J29" s="79">
        <f>AD51</f>
        <v>0</v>
      </c>
      <c r="AA29" s="46" t="s">
        <v>109</v>
      </c>
      <c r="AB29" s="46" t="s">
        <v>135</v>
      </c>
      <c r="AC29" s="46" t="s">
        <v>221</v>
      </c>
      <c r="AD29" s="45">
        <f ca="1" t="shared" si="4"/>
        <v>0</v>
      </c>
      <c r="AF29" s="54" t="str">
        <f>'水洗化人口等'!B29</f>
        <v>45405</v>
      </c>
      <c r="AG29" s="45">
        <v>29</v>
      </c>
      <c r="AI29" s="87" t="s">
        <v>292</v>
      </c>
      <c r="AJ29" s="45" t="s">
        <v>161</v>
      </c>
    </row>
    <row r="30" spans="6:36" ht="16.5" customHeight="1">
      <c r="F30" s="143" t="s">
        <v>83</v>
      </c>
      <c r="G30" s="144"/>
      <c r="H30" s="145"/>
      <c r="I30" s="63">
        <f t="shared" si="5"/>
        <v>1261</v>
      </c>
      <c r="J30" s="79">
        <f>AD52</f>
        <v>59</v>
      </c>
      <c r="AA30" s="46" t="s">
        <v>111</v>
      </c>
      <c r="AB30" s="46" t="s">
        <v>135</v>
      </c>
      <c r="AC30" s="46" t="s">
        <v>222</v>
      </c>
      <c r="AD30" s="45">
        <f ca="1" t="shared" si="4"/>
        <v>0</v>
      </c>
      <c r="AF30" s="54" t="str">
        <f>'水洗化人口等'!B30</f>
        <v>45406</v>
      </c>
      <c r="AG30" s="45">
        <v>30</v>
      </c>
      <c r="AI30" s="87" t="s">
        <v>293</v>
      </c>
      <c r="AJ30" s="45" t="s">
        <v>160</v>
      </c>
    </row>
    <row r="31" spans="6:36" ht="16.5" customHeight="1">
      <c r="F31" s="143" t="s">
        <v>84</v>
      </c>
      <c r="G31" s="144"/>
      <c r="H31" s="145"/>
      <c r="I31" s="63">
        <f t="shared" si="5"/>
        <v>0</v>
      </c>
      <c r="J31" s="79">
        <f>AD53</f>
        <v>0</v>
      </c>
      <c r="AA31" s="46" t="s">
        <v>117</v>
      </c>
      <c r="AB31" s="46" t="s">
        <v>135</v>
      </c>
      <c r="AC31" s="46" t="s">
        <v>223</v>
      </c>
      <c r="AD31" s="45">
        <f ca="1" t="shared" si="4"/>
        <v>0</v>
      </c>
      <c r="AF31" s="54" t="str">
        <f>'水洗化人口等'!B31</f>
        <v>45421</v>
      </c>
      <c r="AG31" s="45">
        <v>31</v>
      </c>
      <c r="AI31" s="87" t="s">
        <v>294</v>
      </c>
      <c r="AJ31" s="45" t="s">
        <v>159</v>
      </c>
    </row>
    <row r="32" spans="6:36" ht="16.5" customHeight="1">
      <c r="F32" s="143" t="s">
        <v>130</v>
      </c>
      <c r="G32" s="144"/>
      <c r="H32" s="145"/>
      <c r="I32" s="63">
        <f t="shared" si="5"/>
        <v>37477</v>
      </c>
      <c r="J32" s="68" t="s">
        <v>196</v>
      </c>
      <c r="AA32" s="46" t="s">
        <v>119</v>
      </c>
      <c r="AB32" s="46" t="s">
        <v>135</v>
      </c>
      <c r="AC32" s="46" t="s">
        <v>224</v>
      </c>
      <c r="AD32" s="45">
        <f ca="1" t="shared" si="4"/>
        <v>6453</v>
      </c>
      <c r="AF32" s="54" t="str">
        <f>'水洗化人口等'!B32</f>
        <v>45429</v>
      </c>
      <c r="AG32" s="45">
        <v>32</v>
      </c>
      <c r="AI32" s="87" t="s">
        <v>295</v>
      </c>
      <c r="AJ32" s="45" t="s">
        <v>158</v>
      </c>
    </row>
    <row r="33" spans="6:36" ht="16.5" customHeight="1">
      <c r="F33" s="143" t="s">
        <v>131</v>
      </c>
      <c r="G33" s="144"/>
      <c r="H33" s="145"/>
      <c r="I33" s="63">
        <f t="shared" si="5"/>
        <v>0</v>
      </c>
      <c r="J33" s="68" t="s">
        <v>198</v>
      </c>
      <c r="AA33" s="46" t="s">
        <v>121</v>
      </c>
      <c r="AB33" s="46" t="s">
        <v>135</v>
      </c>
      <c r="AC33" s="46" t="s">
        <v>225</v>
      </c>
      <c r="AD33" s="45">
        <f ca="1" t="shared" si="4"/>
        <v>206050</v>
      </c>
      <c r="AF33" s="54" t="str">
        <f>'水洗化人口等'!B33</f>
        <v>45430</v>
      </c>
      <c r="AG33" s="45">
        <v>33</v>
      </c>
      <c r="AI33" s="87" t="s">
        <v>296</v>
      </c>
      <c r="AJ33" s="45" t="s">
        <v>157</v>
      </c>
    </row>
    <row r="34" spans="6:36" ht="16.5" customHeight="1">
      <c r="F34" s="143" t="s">
        <v>132</v>
      </c>
      <c r="G34" s="144"/>
      <c r="H34" s="145"/>
      <c r="I34" s="63">
        <f t="shared" si="5"/>
        <v>7</v>
      </c>
      <c r="J34" s="68" t="s">
        <v>226</v>
      </c>
      <c r="AA34" s="46" t="s">
        <v>98</v>
      </c>
      <c r="AB34" s="46" t="s">
        <v>135</v>
      </c>
      <c r="AC34" s="46" t="s">
        <v>227</v>
      </c>
      <c r="AD34" s="46">
        <f ca="1" t="shared" si="4"/>
        <v>40105</v>
      </c>
      <c r="AF34" s="54" t="str">
        <f>'水洗化人口等'!B34</f>
        <v>45431</v>
      </c>
      <c r="AG34" s="45">
        <v>34</v>
      </c>
      <c r="AI34" s="87" t="s">
        <v>297</v>
      </c>
      <c r="AJ34" s="45" t="s">
        <v>156</v>
      </c>
    </row>
    <row r="35" spans="6:36" ht="16.5" customHeight="1">
      <c r="F35" s="143" t="s">
        <v>133</v>
      </c>
      <c r="G35" s="144"/>
      <c r="H35" s="145"/>
      <c r="I35" s="63">
        <f t="shared" si="5"/>
        <v>858</v>
      </c>
      <c r="J35" s="68" t="s">
        <v>200</v>
      </c>
      <c r="AA35" s="46" t="s">
        <v>100</v>
      </c>
      <c r="AB35" s="46" t="s">
        <v>135</v>
      </c>
      <c r="AC35" s="46" t="s">
        <v>228</v>
      </c>
      <c r="AD35" s="46">
        <f ca="1" t="shared" si="4"/>
        <v>0</v>
      </c>
      <c r="AF35" s="54" t="str">
        <f>'水洗化人口等'!B35</f>
        <v>45441</v>
      </c>
      <c r="AG35" s="45">
        <v>35</v>
      </c>
      <c r="AI35" s="87" t="s">
        <v>298</v>
      </c>
      <c r="AJ35" s="45" t="s">
        <v>155</v>
      </c>
    </row>
    <row r="36" spans="6:36" ht="16.5" customHeight="1" thickBot="1">
      <c r="F36" s="148" t="s">
        <v>77</v>
      </c>
      <c r="G36" s="149"/>
      <c r="H36" s="150"/>
      <c r="I36" s="80">
        <f>SUM(I27:I35)</f>
        <v>42453</v>
      </c>
      <c r="J36" s="81">
        <f>SUM(J27:J31)</f>
        <v>465</v>
      </c>
      <c r="AA36" s="46" t="s">
        <v>102</v>
      </c>
      <c r="AB36" s="46" t="s">
        <v>135</v>
      </c>
      <c r="AC36" s="46" t="s">
        <v>229</v>
      </c>
      <c r="AD36" s="46">
        <f ca="1" t="shared" si="4"/>
        <v>0</v>
      </c>
      <c r="AF36" s="54" t="str">
        <f>'水洗化人口等'!B36</f>
        <v>45442</v>
      </c>
      <c r="AG36" s="45">
        <v>36</v>
      </c>
      <c r="AI36" s="87" t="s">
        <v>299</v>
      </c>
      <c r="AJ36" s="45" t="s">
        <v>154</v>
      </c>
    </row>
    <row r="37" spans="27:36" ht="13.5">
      <c r="AA37" s="46" t="s">
        <v>98</v>
      </c>
      <c r="AB37" s="46" t="s">
        <v>135</v>
      </c>
      <c r="AC37" s="46" t="s">
        <v>230</v>
      </c>
      <c r="AD37" s="46">
        <f ca="1" t="shared" si="4"/>
        <v>664</v>
      </c>
      <c r="AF37" s="54" t="str">
        <f>'水洗化人口等'!B37</f>
        <v>45443</v>
      </c>
      <c r="AG37" s="45">
        <v>37</v>
      </c>
      <c r="AI37" s="87" t="s">
        <v>300</v>
      </c>
      <c r="AJ37" s="45" t="s">
        <v>153</v>
      </c>
    </row>
    <row r="38" spans="27:36" ht="13.5">
      <c r="AA38" s="46" t="s">
        <v>100</v>
      </c>
      <c r="AB38" s="46" t="s">
        <v>135</v>
      </c>
      <c r="AC38" s="46" t="s">
        <v>231</v>
      </c>
      <c r="AD38" s="46">
        <f ca="1" t="shared" si="4"/>
        <v>0</v>
      </c>
      <c r="AF38" s="54" t="e">
        <f>水洗化人口等!#REF!</f>
        <v>#REF!</v>
      </c>
      <c r="AG38" s="45">
        <v>38</v>
      </c>
      <c r="AI38" s="87" t="s">
        <v>301</v>
      </c>
      <c r="AJ38" s="45" t="s">
        <v>152</v>
      </c>
    </row>
    <row r="39" spans="27:36" ht="13.5">
      <c r="AA39" s="46" t="s">
        <v>102</v>
      </c>
      <c r="AB39" s="46" t="s">
        <v>135</v>
      </c>
      <c r="AC39" s="46" t="s">
        <v>232</v>
      </c>
      <c r="AD39" s="46">
        <f ca="1" t="shared" si="4"/>
        <v>0</v>
      </c>
      <c r="AF39" s="54" t="e">
        <f>水洗化人口等!#REF!</f>
        <v>#REF!</v>
      </c>
      <c r="AG39" s="45">
        <v>39</v>
      </c>
      <c r="AI39" s="87" t="s">
        <v>302</v>
      </c>
      <c r="AJ39" s="45" t="s">
        <v>151</v>
      </c>
    </row>
    <row r="40" spans="27:36" ht="13.5">
      <c r="AA40" s="46" t="s">
        <v>127</v>
      </c>
      <c r="AB40" s="46" t="s">
        <v>135</v>
      </c>
      <c r="AC40" s="46" t="s">
        <v>233</v>
      </c>
      <c r="AD40" s="46">
        <f ca="1" t="shared" si="4"/>
        <v>2693</v>
      </c>
      <c r="AF40" s="54" t="e">
        <f>水洗化人口等!#REF!</f>
        <v>#REF!</v>
      </c>
      <c r="AG40" s="45">
        <v>40</v>
      </c>
      <c r="AI40" s="87" t="s">
        <v>303</v>
      </c>
      <c r="AJ40" s="45" t="s">
        <v>150</v>
      </c>
    </row>
    <row r="41" spans="27:36" ht="13.5">
      <c r="AA41" s="46" t="s">
        <v>128</v>
      </c>
      <c r="AB41" s="46" t="s">
        <v>135</v>
      </c>
      <c r="AC41" s="46" t="s">
        <v>234</v>
      </c>
      <c r="AD41" s="46">
        <f ca="1" t="shared" si="4"/>
        <v>61</v>
      </c>
      <c r="AF41" s="54" t="e">
        <f>水洗化人口等!#REF!</f>
        <v>#REF!</v>
      </c>
      <c r="AG41" s="45">
        <v>41</v>
      </c>
      <c r="AI41" s="87" t="s">
        <v>304</v>
      </c>
      <c r="AJ41" s="45" t="s">
        <v>149</v>
      </c>
    </row>
    <row r="42" spans="27:36" ht="13.5">
      <c r="AA42" s="46" t="s">
        <v>129</v>
      </c>
      <c r="AB42" s="46" t="s">
        <v>135</v>
      </c>
      <c r="AC42" s="46" t="s">
        <v>235</v>
      </c>
      <c r="AD42" s="46">
        <f ca="1" t="shared" si="4"/>
        <v>96</v>
      </c>
      <c r="AF42" s="54" t="e">
        <f>水洗化人口等!#REF!</f>
        <v>#REF!</v>
      </c>
      <c r="AG42" s="45">
        <v>42</v>
      </c>
      <c r="AI42" s="87" t="s">
        <v>305</v>
      </c>
      <c r="AJ42" s="45" t="s">
        <v>148</v>
      </c>
    </row>
    <row r="43" spans="27:36" ht="13.5">
      <c r="AA43" s="46" t="s">
        <v>83</v>
      </c>
      <c r="AB43" s="46" t="s">
        <v>135</v>
      </c>
      <c r="AC43" s="46" t="s">
        <v>236</v>
      </c>
      <c r="AD43" s="46">
        <f ca="1" t="shared" si="4"/>
        <v>1261</v>
      </c>
      <c r="AF43" s="54" t="e">
        <f>水洗化人口等!#REF!</f>
        <v>#REF!</v>
      </c>
      <c r="AG43" s="45">
        <v>43</v>
      </c>
      <c r="AI43" s="87" t="s">
        <v>306</v>
      </c>
      <c r="AJ43" s="45" t="s">
        <v>147</v>
      </c>
    </row>
    <row r="44" spans="27:36" ht="13.5">
      <c r="AA44" s="46" t="s">
        <v>84</v>
      </c>
      <c r="AB44" s="46" t="s">
        <v>135</v>
      </c>
      <c r="AC44" s="46" t="s">
        <v>237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307</v>
      </c>
      <c r="AJ44" s="45" t="s">
        <v>146</v>
      </c>
    </row>
    <row r="45" spans="27:36" ht="13.5">
      <c r="AA45" s="46" t="s">
        <v>130</v>
      </c>
      <c r="AB45" s="46" t="s">
        <v>135</v>
      </c>
      <c r="AC45" s="46" t="s">
        <v>239</v>
      </c>
      <c r="AD45" s="46">
        <f ca="1" t="shared" si="4"/>
        <v>37477</v>
      </c>
      <c r="AF45" s="54" t="e">
        <f>水洗化人口等!#REF!</f>
        <v>#REF!</v>
      </c>
      <c r="AG45" s="45">
        <v>45</v>
      </c>
      <c r="AI45" s="87" t="s">
        <v>308</v>
      </c>
      <c r="AJ45" s="45" t="s">
        <v>145</v>
      </c>
    </row>
    <row r="46" spans="27:36" ht="13.5">
      <c r="AA46" s="46" t="s">
        <v>131</v>
      </c>
      <c r="AB46" s="46" t="s">
        <v>135</v>
      </c>
      <c r="AC46" s="46" t="s">
        <v>240</v>
      </c>
      <c r="AD46" s="46">
        <f ca="1" t="shared" si="4"/>
        <v>0</v>
      </c>
      <c r="AF46" s="54" t="e">
        <f>水洗化人口等!#REF!</f>
        <v>#REF!</v>
      </c>
      <c r="AG46" s="45">
        <v>46</v>
      </c>
      <c r="AI46" s="87" t="s">
        <v>309</v>
      </c>
      <c r="AJ46" s="45" t="s">
        <v>144</v>
      </c>
    </row>
    <row r="47" spans="27:36" ht="13.5">
      <c r="AA47" s="46" t="s">
        <v>132</v>
      </c>
      <c r="AB47" s="46" t="s">
        <v>135</v>
      </c>
      <c r="AC47" s="46" t="s">
        <v>241</v>
      </c>
      <c r="AD47" s="46">
        <f ca="1" t="shared" si="4"/>
        <v>7</v>
      </c>
      <c r="AF47" s="54" t="e">
        <f>水洗化人口等!#REF!</f>
        <v>#REF!</v>
      </c>
      <c r="AG47" s="45">
        <v>47</v>
      </c>
      <c r="AI47" s="87" t="s">
        <v>310</v>
      </c>
      <c r="AJ47" s="45" t="s">
        <v>143</v>
      </c>
    </row>
    <row r="48" spans="27:36" ht="13.5">
      <c r="AA48" s="46" t="s">
        <v>133</v>
      </c>
      <c r="AB48" s="46" t="s">
        <v>135</v>
      </c>
      <c r="AC48" s="46" t="s">
        <v>242</v>
      </c>
      <c r="AD48" s="46">
        <f ca="1" t="shared" si="4"/>
        <v>858</v>
      </c>
      <c r="AF48" s="54" t="e">
        <f>水洗化人口等!#REF!</f>
        <v>#REF!</v>
      </c>
      <c r="AG48" s="45">
        <v>48</v>
      </c>
      <c r="AI48" s="87" t="s">
        <v>311</v>
      </c>
      <c r="AJ48" s="45" t="s">
        <v>142</v>
      </c>
    </row>
    <row r="49" spans="27:36" ht="13.5">
      <c r="AA49" s="46" t="s">
        <v>127</v>
      </c>
      <c r="AB49" s="46" t="s">
        <v>135</v>
      </c>
      <c r="AC49" s="46" t="s">
        <v>243</v>
      </c>
      <c r="AD49" s="46">
        <f ca="1" t="shared" si="4"/>
        <v>404</v>
      </c>
      <c r="AF49" s="54" t="e">
        <f>水洗化人口等!#REF!</f>
        <v>#REF!</v>
      </c>
      <c r="AG49" s="45">
        <v>49</v>
      </c>
      <c r="AI49" s="87" t="s">
        <v>312</v>
      </c>
      <c r="AJ49" s="45" t="s">
        <v>141</v>
      </c>
    </row>
    <row r="50" spans="27:36" ht="13.5">
      <c r="AA50" s="46" t="s">
        <v>128</v>
      </c>
      <c r="AB50" s="46" t="s">
        <v>135</v>
      </c>
      <c r="AC50" s="46" t="s">
        <v>244</v>
      </c>
      <c r="AD50" s="46">
        <f ca="1" t="shared" si="4"/>
        <v>2</v>
      </c>
      <c r="AF50" s="54" t="e">
        <f>水洗化人口等!#REF!</f>
        <v>#REF!</v>
      </c>
      <c r="AG50" s="45">
        <v>50</v>
      </c>
      <c r="AI50" s="87" t="s">
        <v>313</v>
      </c>
      <c r="AJ50" s="45" t="s">
        <v>140</v>
      </c>
    </row>
    <row r="51" spans="27:36" ht="13.5">
      <c r="AA51" s="46" t="s">
        <v>129</v>
      </c>
      <c r="AB51" s="46" t="s">
        <v>135</v>
      </c>
      <c r="AC51" s="46" t="s">
        <v>245</v>
      </c>
      <c r="AD51" s="46">
        <f ca="1" t="shared" si="4"/>
        <v>0</v>
      </c>
      <c r="AF51" s="54" t="e">
        <f>水洗化人口等!#REF!</f>
        <v>#REF!</v>
      </c>
      <c r="AG51" s="45">
        <v>51</v>
      </c>
      <c r="AI51" s="87" t="s">
        <v>314</v>
      </c>
      <c r="AJ51" s="45" t="s">
        <v>139</v>
      </c>
    </row>
    <row r="52" spans="27:36" ht="13.5">
      <c r="AA52" s="46" t="s">
        <v>83</v>
      </c>
      <c r="AB52" s="46" t="s">
        <v>135</v>
      </c>
      <c r="AC52" s="46" t="s">
        <v>246</v>
      </c>
      <c r="AD52" s="46">
        <f ca="1" t="shared" si="4"/>
        <v>59</v>
      </c>
      <c r="AF52" s="54" t="e">
        <f>水洗化人口等!#REF!</f>
        <v>#REF!</v>
      </c>
      <c r="AG52" s="45">
        <v>52</v>
      </c>
      <c r="AI52" s="87" t="s">
        <v>315</v>
      </c>
      <c r="AJ52" s="45" t="s">
        <v>138</v>
      </c>
    </row>
    <row r="53" spans="27:33" ht="13.5">
      <c r="AA53" s="46" t="s">
        <v>84</v>
      </c>
      <c r="AB53" s="46" t="s">
        <v>135</v>
      </c>
      <c r="AC53" s="46" t="s">
        <v>247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