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<sst xmlns="http://schemas.openxmlformats.org/spreadsheetml/2006/main" count="644" uniqueCount="311">
  <si>
    <t>38000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</si>
  <si>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</si>
  <si>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</si>
  <si>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</si>
  <si>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</si>
  <si>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</si>
  <si>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</si>
  <si>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</si>
  <si>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</si>
  <si>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</si>
  <si>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</si>
  <si>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</si>
  <si>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</si>
  <si>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</si>
  <si>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</si>
  <si>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</si>
  <si>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</si>
  <si>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</si>
  <si>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</si>
  <si>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</si>
  <si>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</si>
  <si>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</si>
  <si>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</si>
  <si>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</si>
  <si>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</si>
  <si>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</si>
  <si>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</si>
  <si>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</si>
  <si>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</si>
  <si>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</si>
  <si>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</si>
  <si>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</si>
  <si>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</si>
  <si>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</si>
  <si>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</si>
  <si>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</si>
  <si>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</si>
  <si>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</si>
  <si>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</si>
  <si>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</si>
  <si>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</si>
  <si>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</si>
  <si>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</si>
  <si>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</si>
  <si>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</si>
  <si>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</si>
  <si>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</si>
  <si>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</si>
  <si>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</si>
  <si>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</si>
  <si>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</si>
  <si>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</si>
  <si>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</si>
  <si>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</si>
  <si>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</si>
  <si>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</si>
  <si>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</si>
  <si>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</si>
  <si>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</si>
  <si>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</si>
  <si>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</si>
  <si>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</si>
  <si>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</si>
  <si>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</si>
  <si>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</si>
  <si>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</si>
  <si>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</si>
  <si>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</si>
  <si>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</si>
  <si>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</si>
  <si>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</si>
  <si>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</si>
  <si>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</si>
  <si>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</si>
  <si>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</si>
  <si>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</si>
  <si>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</si>
  <si>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</si>
  <si>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</si>
  <si>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</si>
  <si>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</si>
  <si>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</si>
  <si>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</si>
  <si>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</si>
  <si>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</si>
  <si>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</si>
  <si>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</si>
  <si>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</si>
  <si>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</si>
  <si>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</si>
  <si>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</si>
  <si>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</si>
  <si>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</si>
  <si>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</si>
  <si>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</si>
  <si>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</si>
  <si>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</si>
  <si>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</si>
  <si>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</si>
  <si>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</si>
  <si>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</si>
  <si>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</si>
  <si>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</si>
  <si>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</si>
  <si>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</si>
  <si>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</si>
  <si>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</si>
  <si>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</si>
  <si>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</si>
  <si>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</si>
  <si>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</si>
  <si>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</si>
  <si>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</si>
  <si>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</si>
  <si>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</si>
  <si>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</si>
  <si>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</si>
  <si>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</si>
  <si>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</si>
  <si>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</si>
  <si>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</si>
  <si>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</si>
  <si>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</si>
  <si>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</si>
  <si>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</si>
  <si>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</si>
  <si>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</si>
  <si>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</si>
  <si>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</si>
  <si>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</si>
  <si>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</si>
  <si>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</si>
  <si>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</si>
  <si>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</si>
  <si>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</si>
  <si>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</si>
  <si>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</si>
  <si>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</si>
  <si>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</si>
  <si>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</si>
  <si>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</si>
  <si>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</si>
  <si>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</si>
  <si>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</si>
  <si>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</si>
  <si>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</si>
  <si>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</si>
  <si>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</si>
  <si>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</si>
  <si>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</si>
  <si>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</si>
  <si>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</si>
  <si>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</si>
  <si>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</si>
  <si>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</si>
  <si>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</si>
  <si>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</si>
  <si>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</si>
  <si>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</si>
  <si>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</si>
  <si>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</si>
  <si>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</si>
  <si>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</si>
  <si>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</si>
  <si>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</si>
  <si>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</si>
  <si>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</si>
  <si>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</si>
  <si>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</si>
  <si>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</si>
  <si>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</si>
  <si>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</si>
  <si>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</si>
  <si>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</si>
  <si>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</si>
  <si>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</si>
  <si>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</si>
  <si>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</si>
  <si>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</si>
  <si>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</si>
  <si>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</si>
  <si>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</si>
  <si>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</si>
  <si>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</si>
  <si>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</si>
  <si>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</si>
  <si>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</si>
  <si>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</si>
  <si>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</si>
  <si>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</si>
  <si>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</si>
  <si>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</si>
  <si>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</si>
  <si>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</si>
  <si>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</si>
  <si>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</si>
  <si>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</si>
  <si>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</si>
  <si>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</si>
  <si>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</si>
  <si>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</si>
  <si>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</si>
  <si>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</si>
  <si>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</si>
  <si>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</si>
  <si>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</si>
  <si>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</si>
  <si>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</si>
  <si>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</si>
  <si>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</si>
  <si>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</si>
  <si>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</si>
  <si>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</si>
  <si>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</si>
  <si>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</si>
  <si>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</si>
  <si>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</si>
  <si>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</si>
  <si>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</si>
  <si>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</si>
  <si>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</si>
  <si>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</si>
  <si>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</si>
  <si>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</si>
  <si>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</si>
  <si>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</si>
  <si>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</si>
  <si>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</si>
  <si>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</si>
  <si>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</si>
  <si>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</si>
  <si>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</si>
  <si>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</si>
  <si>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</si>
  <si>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</si>
  <si>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</si>
  <si>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</si>
  <si>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</si>
  <si>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</si>
  <si>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</si>
  <si>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</si>
  <si>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</si>
  <si>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</si>
  <si>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</si>
  <si>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</si>
  <si>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</si>
  <si>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</si>
  <si>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</si>
  <si>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</si>
  <si>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</si>
  <si>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</si>
  <si>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</si>
  <si>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</si>
  <si>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</si>
  <si>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</si>
  <si>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</si>
  <si>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</si>
  <si>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</si>
  <si>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</si>
  <si>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</si>
  <si>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</si>
  <si>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</si>
  <si>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</si>
  <si>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</si>
  <si>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</si>
  <si>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</si>
  <si>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</si>
  <si>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</si>
  <si>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</si>
  <si>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</si>
  <si>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</si>
  <si>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</si>
  <si>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</si>
  <si>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</si>
  <si>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</si>
  <si>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</si>
  <si>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</si>
  <si>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</si>
  <si>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</si>
  <si>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</si>
  <si>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</si>
  <si>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</si>
  <si>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</si>
  <si>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</si>
  <si>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</si>
  <si>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</si>
  <si>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</si>
  <si>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</si>
  <si>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</si>
  <si>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</si>
  <si>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</si>
  <si>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</si>
  <si>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</si>
  <si>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</si>
  <si>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</si>
  <si>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</si>
  <si>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</si>
  <si>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</si>
  <si>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</si>
  <si>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</si>
  <si>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</si>
  <si>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</si>
  <si>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</si>
  <si>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</si>
  <si>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</si>
  <si>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</si>
  <si>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</si>
  <si>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</si>
  <si>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</si>
  <si>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</si>
  <si>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松前町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</si>
</sst>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5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165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40</v>
      </c>
      <c r="B2" s="112" t="s">
        <v>235</v>
      </c>
      <c r="C2" s="114" t="s">
        <v>236</v>
      </c>
      <c r="D2" s="6" t="s">
        <v>41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170</v>
      </c>
      <c r="S2" s="116" t="s">
        <v>42</v>
      </c>
      <c r="T2" s="106"/>
      <c r="U2" s="106"/>
      <c r="V2" s="107"/>
      <c r="W2" s="122" t="s">
        <v>43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44</v>
      </c>
      <c r="F3" s="7"/>
      <c r="G3" s="7"/>
      <c r="H3" s="11"/>
      <c r="I3" s="10" t="s">
        <v>237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45</v>
      </c>
      <c r="F4" s="118" t="s">
        <v>238</v>
      </c>
      <c r="G4" s="118" t="s">
        <v>239</v>
      </c>
      <c r="H4" s="118" t="s">
        <v>240</v>
      </c>
      <c r="I4" s="12" t="s">
        <v>45</v>
      </c>
      <c r="J4" s="118" t="s">
        <v>241</v>
      </c>
      <c r="K4" s="118" t="s">
        <v>242</v>
      </c>
      <c r="L4" s="118" t="s">
        <v>243</v>
      </c>
      <c r="M4" s="118" t="s">
        <v>244</v>
      </c>
      <c r="N4" s="118" t="s">
        <v>245</v>
      </c>
      <c r="O4" s="123" t="s">
        <v>246</v>
      </c>
      <c r="P4" s="13"/>
      <c r="Q4" s="118" t="s">
        <v>247</v>
      </c>
      <c r="R4" s="41"/>
      <c r="S4" s="118" t="s">
        <v>46</v>
      </c>
      <c r="T4" s="118" t="s">
        <v>47</v>
      </c>
      <c r="U4" s="120" t="s">
        <v>48</v>
      </c>
      <c r="V4" s="120" t="s">
        <v>49</v>
      </c>
      <c r="W4" s="118" t="s">
        <v>46</v>
      </c>
      <c r="X4" s="118" t="s">
        <v>47</v>
      </c>
      <c r="Y4" s="120" t="s">
        <v>48</v>
      </c>
      <c r="Z4" s="120" t="s">
        <v>49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50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51</v>
      </c>
      <c r="E6" s="37" t="s">
        <v>51</v>
      </c>
      <c r="F6" s="14" t="s">
        <v>248</v>
      </c>
      <c r="G6" s="37" t="s">
        <v>51</v>
      </c>
      <c r="H6" s="37" t="s">
        <v>51</v>
      </c>
      <c r="I6" s="37" t="s">
        <v>51</v>
      </c>
      <c r="J6" s="14" t="s">
        <v>248</v>
      </c>
      <c r="K6" s="37" t="s">
        <v>51</v>
      </c>
      <c r="L6" s="14" t="s">
        <v>248</v>
      </c>
      <c r="M6" s="37" t="s">
        <v>51</v>
      </c>
      <c r="N6" s="14" t="s">
        <v>248</v>
      </c>
      <c r="O6" s="37" t="s">
        <v>51</v>
      </c>
      <c r="P6" s="37" t="s">
        <v>51</v>
      </c>
      <c r="Q6" s="14" t="s">
        <v>248</v>
      </c>
      <c r="R6" s="43" t="s">
        <v>171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127</v>
      </c>
      <c r="B7" s="174" t="s">
        <v>0</v>
      </c>
      <c r="C7" s="173" t="s">
        <v>308</v>
      </c>
      <c r="D7" s="99">
        <f>SUM(D8:D300)</f>
        <v>1477078</v>
      </c>
      <c r="E7" s="99">
        <f>SUM(E8:E300)</f>
        <v>270495</v>
      </c>
      <c r="F7" s="96">
        <f>IF(D7&gt;0,E7/D7*100,0)</f>
        <v>18.31284468389618</v>
      </c>
      <c r="G7" s="99">
        <f>SUM(G8:G300)</f>
        <v>265314</v>
      </c>
      <c r="H7" s="99">
        <f>SUM(H8:H300)</f>
        <v>5181</v>
      </c>
      <c r="I7" s="99">
        <f>SUM(I8:I300)</f>
        <v>1206583</v>
      </c>
      <c r="J7" s="96">
        <f>IF($D7&gt;0,I7/$D7*100,0)</f>
        <v>81.68715531610383</v>
      </c>
      <c r="K7" s="99">
        <f>SUM(K8:K300)</f>
        <v>608128</v>
      </c>
      <c r="L7" s="96">
        <f>IF($D7&gt;0,K7/$D7*100,0)</f>
        <v>41.17101466544082</v>
      </c>
      <c r="M7" s="99">
        <f>SUM(M8:M300)</f>
        <v>6657</v>
      </c>
      <c r="N7" s="96">
        <f>IF($D7&gt;0,M7/$D7*100,0)</f>
        <v>0.4506870998010937</v>
      </c>
      <c r="O7" s="99">
        <f>SUM(O8:O300)</f>
        <v>591798</v>
      </c>
      <c r="P7" s="99">
        <f>SUM(P8:P300)</f>
        <v>284054</v>
      </c>
      <c r="Q7" s="96">
        <f>IF($D7&gt;0,O7/$D7*100,0)</f>
        <v>40.0654535508619</v>
      </c>
      <c r="R7" s="99">
        <f>SUM(R8:R300)</f>
        <v>9626</v>
      </c>
      <c r="S7" s="175">
        <f>COUNTIF(S8:S300,"○")</f>
        <v>16</v>
      </c>
      <c r="T7" s="175">
        <f>COUNTIF(T8:T300,"○")</f>
        <v>3</v>
      </c>
      <c r="U7" s="175">
        <f>COUNTIF(U8:U300,"○")</f>
        <v>1</v>
      </c>
      <c r="V7" s="175">
        <f>COUNTIF(V8:V300,"○")</f>
        <v>0</v>
      </c>
      <c r="W7" s="175">
        <f>COUNTIF(W8:W300,"○")</f>
        <v>15</v>
      </c>
      <c r="X7" s="175">
        <f>COUNTIF(X8:X300,"○")</f>
        <v>2</v>
      </c>
      <c r="Y7" s="175">
        <f>COUNTIF(Y8:Y300,"○")</f>
        <v>1</v>
      </c>
      <c r="Z7" s="175">
        <f>COUNTIF(Z8:Z300,"○")</f>
        <v>2</v>
      </c>
    </row>
    <row r="8" spans="1:26" s="92" customFormat="1" ht="11.25">
      <c r="A8" s="94" t="s">
        <v>127</v>
      </c>
      <c r="B8" s="95" t="s">
        <v>1</v>
      </c>
      <c r="C8" s="94" t="s">
        <v>2</v>
      </c>
      <c r="D8" s="93">
        <v>514402</v>
      </c>
      <c r="E8" s="93">
        <v>30373</v>
      </c>
      <c r="F8" s="97">
        <f aca="true" t="shared" si="0" ref="F7:F27">IF(D8&gt;0,E8/D8*100,0)</f>
        <v>5.904526032169393</v>
      </c>
      <c r="G8" s="93">
        <v>29342</v>
      </c>
      <c r="H8" s="93">
        <v>1031</v>
      </c>
      <c r="I8" s="93">
        <v>484029</v>
      </c>
      <c r="J8" s="97">
        <f aca="true" t="shared" si="1" ref="J7:J27">IF($D8&gt;0,I8/$D8*100,0)</f>
        <v>94.09547396783061</v>
      </c>
      <c r="K8" s="93">
        <v>288896</v>
      </c>
      <c r="L8" s="97">
        <f aca="true" t="shared" si="2" ref="L7:L27">IF($D8&gt;0,K8/$D8*100,0)</f>
        <v>56.161523477746975</v>
      </c>
      <c r="M8" s="93">
        <v>0</v>
      </c>
      <c r="N8" s="97">
        <f aca="true" t="shared" si="3" ref="N7:N27">IF($D8&gt;0,M8/$D8*100,0)</f>
        <v>0</v>
      </c>
      <c r="O8" s="93">
        <v>195133</v>
      </c>
      <c r="P8" s="93">
        <v>103273</v>
      </c>
      <c r="Q8" s="97">
        <f aca="true" t="shared" si="4" ref="Q7:Q27">IF($D8&gt;0,O8/$D8*100,0)</f>
        <v>37.93395049008363</v>
      </c>
      <c r="R8" s="93">
        <v>2635</v>
      </c>
      <c r="S8" s="94"/>
      <c r="T8" s="94" t="s">
        <v>309</v>
      </c>
      <c r="U8" s="94"/>
      <c r="V8" s="94"/>
      <c r="W8" s="94"/>
      <c r="X8" s="94"/>
      <c r="Y8" s="94"/>
      <c r="Z8" s="94" t="s">
        <v>309</v>
      </c>
    </row>
    <row r="9" spans="1:26" s="92" customFormat="1" ht="11.25">
      <c r="A9" s="94" t="s">
        <v>127</v>
      </c>
      <c r="B9" s="95" t="s">
        <v>3</v>
      </c>
      <c r="C9" s="94" t="s">
        <v>4</v>
      </c>
      <c r="D9" s="93">
        <v>175084</v>
      </c>
      <c r="E9" s="93">
        <v>21430</v>
      </c>
      <c r="F9" s="97">
        <f t="shared" si="0"/>
        <v>12.239839162916086</v>
      </c>
      <c r="G9" s="93">
        <v>21203</v>
      </c>
      <c r="H9" s="93">
        <v>227</v>
      </c>
      <c r="I9" s="93">
        <v>153654</v>
      </c>
      <c r="J9" s="97">
        <f t="shared" si="1"/>
        <v>87.76016083708392</v>
      </c>
      <c r="K9" s="93">
        <v>77509</v>
      </c>
      <c r="L9" s="97">
        <f t="shared" si="2"/>
        <v>44.269607731146195</v>
      </c>
      <c r="M9" s="93">
        <v>3534</v>
      </c>
      <c r="N9" s="97">
        <f t="shared" si="3"/>
        <v>2.018459710767403</v>
      </c>
      <c r="O9" s="93">
        <v>72611</v>
      </c>
      <c r="P9" s="93">
        <v>26930</v>
      </c>
      <c r="Q9" s="97">
        <f t="shared" si="4"/>
        <v>41.47209339517032</v>
      </c>
      <c r="R9" s="93">
        <v>2119</v>
      </c>
      <c r="S9" s="94" t="s">
        <v>309</v>
      </c>
      <c r="T9" s="94"/>
      <c r="U9" s="94"/>
      <c r="V9" s="94"/>
      <c r="W9" s="94" t="s">
        <v>309</v>
      </c>
      <c r="X9" s="94"/>
      <c r="Y9" s="94"/>
      <c r="Z9" s="94"/>
    </row>
    <row r="10" spans="1:26" s="92" customFormat="1" ht="11.25">
      <c r="A10" s="94" t="s">
        <v>127</v>
      </c>
      <c r="B10" s="95" t="s">
        <v>5</v>
      </c>
      <c r="C10" s="94" t="s">
        <v>6</v>
      </c>
      <c r="D10" s="93">
        <v>90119</v>
      </c>
      <c r="E10" s="93">
        <v>32726</v>
      </c>
      <c r="F10" s="97">
        <f t="shared" si="0"/>
        <v>36.31420677104717</v>
      </c>
      <c r="G10" s="93">
        <v>32726</v>
      </c>
      <c r="H10" s="93">
        <v>0</v>
      </c>
      <c r="I10" s="93">
        <v>57393</v>
      </c>
      <c r="J10" s="97">
        <f t="shared" si="1"/>
        <v>63.685793228952825</v>
      </c>
      <c r="K10" s="93">
        <v>12791</v>
      </c>
      <c r="L10" s="97">
        <f t="shared" si="2"/>
        <v>14.19345532018775</v>
      </c>
      <c r="M10" s="93">
        <v>0</v>
      </c>
      <c r="N10" s="97">
        <f t="shared" si="3"/>
        <v>0</v>
      </c>
      <c r="O10" s="93">
        <v>44602</v>
      </c>
      <c r="P10" s="93">
        <v>19844</v>
      </c>
      <c r="Q10" s="97">
        <f t="shared" si="4"/>
        <v>49.49233790876508</v>
      </c>
      <c r="R10" s="93">
        <v>380</v>
      </c>
      <c r="S10" s="94" t="s">
        <v>309</v>
      </c>
      <c r="T10" s="94"/>
      <c r="U10" s="94"/>
      <c r="V10" s="94"/>
      <c r="W10" s="94" t="s">
        <v>309</v>
      </c>
      <c r="X10" s="94"/>
      <c r="Y10" s="94"/>
      <c r="Z10" s="94"/>
    </row>
    <row r="11" spans="1:26" s="92" customFormat="1" ht="11.25">
      <c r="A11" s="94" t="s">
        <v>127</v>
      </c>
      <c r="B11" s="95" t="s">
        <v>7</v>
      </c>
      <c r="C11" s="94" t="s">
        <v>8</v>
      </c>
      <c r="D11" s="93">
        <v>41008</v>
      </c>
      <c r="E11" s="93">
        <v>11122</v>
      </c>
      <c r="F11" s="97">
        <f t="shared" si="0"/>
        <v>27.121537261022237</v>
      </c>
      <c r="G11" s="93">
        <v>11062</v>
      </c>
      <c r="H11" s="93">
        <v>60</v>
      </c>
      <c r="I11" s="93">
        <v>29886</v>
      </c>
      <c r="J11" s="97">
        <f t="shared" si="1"/>
        <v>72.87846273897776</v>
      </c>
      <c r="K11" s="93">
        <v>20715</v>
      </c>
      <c r="L11" s="97">
        <f t="shared" si="2"/>
        <v>50.51453374951229</v>
      </c>
      <c r="M11" s="93">
        <v>0</v>
      </c>
      <c r="N11" s="97">
        <f t="shared" si="3"/>
        <v>0</v>
      </c>
      <c r="O11" s="93">
        <v>9171</v>
      </c>
      <c r="P11" s="93">
        <v>2684</v>
      </c>
      <c r="Q11" s="97">
        <f t="shared" si="4"/>
        <v>22.36392898946547</v>
      </c>
      <c r="R11" s="93">
        <v>119</v>
      </c>
      <c r="S11" s="94" t="s">
        <v>309</v>
      </c>
      <c r="T11" s="94"/>
      <c r="U11" s="94"/>
      <c r="V11" s="94"/>
      <c r="W11" s="94" t="s">
        <v>309</v>
      </c>
      <c r="X11" s="94"/>
      <c r="Y11" s="94"/>
      <c r="Z11" s="94"/>
    </row>
    <row r="12" spans="1:26" s="92" customFormat="1" ht="11.25">
      <c r="A12" s="94" t="s">
        <v>127</v>
      </c>
      <c r="B12" s="95" t="s">
        <v>9</v>
      </c>
      <c r="C12" s="94" t="s">
        <v>10</v>
      </c>
      <c r="D12" s="93">
        <v>126293</v>
      </c>
      <c r="E12" s="93">
        <v>23239</v>
      </c>
      <c r="F12" s="97">
        <f t="shared" si="0"/>
        <v>18.400861488760263</v>
      </c>
      <c r="G12" s="93">
        <v>23239</v>
      </c>
      <c r="H12" s="93">
        <v>0</v>
      </c>
      <c r="I12" s="93">
        <v>103054</v>
      </c>
      <c r="J12" s="97">
        <f t="shared" si="1"/>
        <v>81.59913851123973</v>
      </c>
      <c r="K12" s="93">
        <v>64374</v>
      </c>
      <c r="L12" s="97">
        <f t="shared" si="2"/>
        <v>50.97194618862486</v>
      </c>
      <c r="M12" s="93">
        <v>0</v>
      </c>
      <c r="N12" s="97">
        <f t="shared" si="3"/>
        <v>0</v>
      </c>
      <c r="O12" s="93">
        <v>38680</v>
      </c>
      <c r="P12" s="93">
        <v>11620</v>
      </c>
      <c r="Q12" s="97">
        <f t="shared" si="4"/>
        <v>30.62719232261487</v>
      </c>
      <c r="R12" s="93">
        <v>970</v>
      </c>
      <c r="S12" s="94" t="s">
        <v>309</v>
      </c>
      <c r="T12" s="94"/>
      <c r="U12" s="94"/>
      <c r="V12" s="94"/>
      <c r="W12" s="94"/>
      <c r="X12" s="94"/>
      <c r="Y12" s="94"/>
      <c r="Z12" s="94" t="s">
        <v>309</v>
      </c>
    </row>
    <row r="13" spans="1:26" s="92" customFormat="1" ht="11.25">
      <c r="A13" s="94" t="s">
        <v>127</v>
      </c>
      <c r="B13" s="95" t="s">
        <v>11</v>
      </c>
      <c r="C13" s="94" t="s">
        <v>12</v>
      </c>
      <c r="D13" s="93">
        <v>115655</v>
      </c>
      <c r="E13" s="93">
        <v>35128</v>
      </c>
      <c r="F13" s="97">
        <f t="shared" si="0"/>
        <v>30.373092386840174</v>
      </c>
      <c r="G13" s="93">
        <v>34921</v>
      </c>
      <c r="H13" s="93">
        <v>207</v>
      </c>
      <c r="I13" s="93">
        <v>80527</v>
      </c>
      <c r="J13" s="97">
        <f t="shared" si="1"/>
        <v>69.62690761315983</v>
      </c>
      <c r="K13" s="93">
        <v>48356</v>
      </c>
      <c r="L13" s="97">
        <f t="shared" si="2"/>
        <v>41.81055726081881</v>
      </c>
      <c r="M13" s="93">
        <v>2136</v>
      </c>
      <c r="N13" s="97">
        <f t="shared" si="3"/>
        <v>1.8468721628982752</v>
      </c>
      <c r="O13" s="93">
        <v>30035</v>
      </c>
      <c r="P13" s="93">
        <v>15135</v>
      </c>
      <c r="Q13" s="97">
        <f t="shared" si="4"/>
        <v>25.96947818944274</v>
      </c>
      <c r="R13" s="93">
        <v>1197</v>
      </c>
      <c r="S13" s="94" t="s">
        <v>309</v>
      </c>
      <c r="T13" s="94"/>
      <c r="U13" s="94"/>
      <c r="V13" s="94"/>
      <c r="W13" s="94" t="s">
        <v>309</v>
      </c>
      <c r="X13" s="94"/>
      <c r="Y13" s="94"/>
      <c r="Z13" s="94"/>
    </row>
    <row r="14" spans="1:26" s="92" customFormat="1" ht="11.25">
      <c r="A14" s="94" t="s">
        <v>127</v>
      </c>
      <c r="B14" s="95" t="s">
        <v>13</v>
      </c>
      <c r="C14" s="94" t="s">
        <v>14</v>
      </c>
      <c r="D14" s="93">
        <v>50790</v>
      </c>
      <c r="E14" s="93">
        <v>17077</v>
      </c>
      <c r="F14" s="97">
        <f t="shared" si="0"/>
        <v>33.62276038590274</v>
      </c>
      <c r="G14" s="93">
        <v>15594</v>
      </c>
      <c r="H14" s="93">
        <v>1483</v>
      </c>
      <c r="I14" s="93">
        <v>33713</v>
      </c>
      <c r="J14" s="97">
        <f t="shared" si="1"/>
        <v>66.37723961409726</v>
      </c>
      <c r="K14" s="93">
        <v>3763</v>
      </c>
      <c r="L14" s="97">
        <f t="shared" si="2"/>
        <v>7.408938767473912</v>
      </c>
      <c r="M14" s="93">
        <v>0</v>
      </c>
      <c r="N14" s="97">
        <f t="shared" si="3"/>
        <v>0</v>
      </c>
      <c r="O14" s="93">
        <v>29950</v>
      </c>
      <c r="P14" s="93">
        <v>17863</v>
      </c>
      <c r="Q14" s="97">
        <f t="shared" si="4"/>
        <v>58.96830084662336</v>
      </c>
      <c r="R14" s="93">
        <v>167</v>
      </c>
      <c r="S14" s="94" t="s">
        <v>309</v>
      </c>
      <c r="T14" s="94"/>
      <c r="U14" s="94"/>
      <c r="V14" s="94"/>
      <c r="W14" s="94" t="s">
        <v>309</v>
      </c>
      <c r="X14" s="94"/>
      <c r="Y14" s="94"/>
      <c r="Z14" s="94"/>
    </row>
    <row r="15" spans="1:26" s="92" customFormat="1" ht="11.25">
      <c r="A15" s="94" t="s">
        <v>127</v>
      </c>
      <c r="B15" s="95" t="s">
        <v>15</v>
      </c>
      <c r="C15" s="94" t="s">
        <v>16</v>
      </c>
      <c r="D15" s="93">
        <v>40258</v>
      </c>
      <c r="E15" s="93">
        <v>8857</v>
      </c>
      <c r="F15" s="97">
        <f t="shared" si="0"/>
        <v>22.00059615480153</v>
      </c>
      <c r="G15" s="93">
        <v>8458</v>
      </c>
      <c r="H15" s="93">
        <v>399</v>
      </c>
      <c r="I15" s="93">
        <v>31401</v>
      </c>
      <c r="J15" s="97">
        <f t="shared" si="1"/>
        <v>77.99940384519847</v>
      </c>
      <c r="K15" s="93">
        <v>15114</v>
      </c>
      <c r="L15" s="97">
        <f t="shared" si="2"/>
        <v>37.54284862635998</v>
      </c>
      <c r="M15" s="93">
        <v>0</v>
      </c>
      <c r="N15" s="97">
        <f t="shared" si="3"/>
        <v>0</v>
      </c>
      <c r="O15" s="93">
        <v>16287</v>
      </c>
      <c r="P15" s="93">
        <v>7380</v>
      </c>
      <c r="Q15" s="97">
        <f t="shared" si="4"/>
        <v>40.45655521883849</v>
      </c>
      <c r="R15" s="93">
        <v>176</v>
      </c>
      <c r="S15" s="94" t="s">
        <v>309</v>
      </c>
      <c r="T15" s="94"/>
      <c r="U15" s="94"/>
      <c r="V15" s="94"/>
      <c r="W15" s="94" t="s">
        <v>309</v>
      </c>
      <c r="X15" s="94"/>
      <c r="Y15" s="94"/>
      <c r="Z15" s="94"/>
    </row>
    <row r="16" spans="1:26" s="92" customFormat="1" ht="11.25">
      <c r="A16" s="94" t="s">
        <v>127</v>
      </c>
      <c r="B16" s="95" t="s">
        <v>17</v>
      </c>
      <c r="C16" s="94" t="s">
        <v>18</v>
      </c>
      <c r="D16" s="93">
        <v>94202</v>
      </c>
      <c r="E16" s="93">
        <v>17409</v>
      </c>
      <c r="F16" s="97">
        <f t="shared" si="0"/>
        <v>18.48049935245536</v>
      </c>
      <c r="G16" s="93">
        <v>17143</v>
      </c>
      <c r="H16" s="93">
        <v>266</v>
      </c>
      <c r="I16" s="93">
        <v>76793</v>
      </c>
      <c r="J16" s="97">
        <f t="shared" si="1"/>
        <v>81.51950064754465</v>
      </c>
      <c r="K16" s="93">
        <v>46643</v>
      </c>
      <c r="L16" s="97">
        <f t="shared" si="2"/>
        <v>49.5138107471179</v>
      </c>
      <c r="M16" s="93">
        <v>728</v>
      </c>
      <c r="N16" s="97">
        <f t="shared" si="3"/>
        <v>0.7728073713933887</v>
      </c>
      <c r="O16" s="93">
        <v>29422</v>
      </c>
      <c r="P16" s="93">
        <v>16609</v>
      </c>
      <c r="Q16" s="97">
        <f t="shared" si="4"/>
        <v>31.23288252903335</v>
      </c>
      <c r="R16" s="93">
        <v>620</v>
      </c>
      <c r="S16" s="94" t="s">
        <v>309</v>
      </c>
      <c r="T16" s="94"/>
      <c r="U16" s="94"/>
      <c r="V16" s="94"/>
      <c r="W16" s="94" t="s">
        <v>309</v>
      </c>
      <c r="X16" s="94"/>
      <c r="Y16" s="94"/>
      <c r="Z16" s="94"/>
    </row>
    <row r="17" spans="1:26" s="92" customFormat="1" ht="11.25">
      <c r="A17" s="94" t="s">
        <v>127</v>
      </c>
      <c r="B17" s="95" t="s">
        <v>19</v>
      </c>
      <c r="C17" s="94" t="s">
        <v>20</v>
      </c>
      <c r="D17" s="93">
        <v>45061</v>
      </c>
      <c r="E17" s="93">
        <v>14901</v>
      </c>
      <c r="F17" s="97">
        <f t="shared" si="0"/>
        <v>33.068507134772865</v>
      </c>
      <c r="G17" s="93">
        <v>14901</v>
      </c>
      <c r="H17" s="93">
        <v>0</v>
      </c>
      <c r="I17" s="93">
        <v>30160</v>
      </c>
      <c r="J17" s="97">
        <f t="shared" si="1"/>
        <v>66.93149286522714</v>
      </c>
      <c r="K17" s="93">
        <v>2251</v>
      </c>
      <c r="L17" s="97">
        <f t="shared" si="2"/>
        <v>4.995450611393444</v>
      </c>
      <c r="M17" s="93">
        <v>0</v>
      </c>
      <c r="N17" s="97">
        <f t="shared" si="3"/>
        <v>0</v>
      </c>
      <c r="O17" s="93">
        <v>27909</v>
      </c>
      <c r="P17" s="93">
        <v>12120</v>
      </c>
      <c r="Q17" s="97">
        <f t="shared" si="4"/>
        <v>61.93604225383369</v>
      </c>
      <c r="R17" s="93">
        <v>293</v>
      </c>
      <c r="S17" s="94" t="s">
        <v>309</v>
      </c>
      <c r="T17" s="94"/>
      <c r="U17" s="94"/>
      <c r="V17" s="94"/>
      <c r="W17" s="94" t="s">
        <v>309</v>
      </c>
      <c r="X17" s="94"/>
      <c r="Y17" s="94"/>
      <c r="Z17" s="94"/>
    </row>
    <row r="18" spans="1:26" s="92" customFormat="1" ht="11.25">
      <c r="A18" s="94" t="s">
        <v>127</v>
      </c>
      <c r="B18" s="95" t="s">
        <v>21</v>
      </c>
      <c r="C18" s="94" t="s">
        <v>22</v>
      </c>
      <c r="D18" s="93">
        <v>34833</v>
      </c>
      <c r="E18" s="93">
        <v>4474</v>
      </c>
      <c r="F18" s="97">
        <f t="shared" si="0"/>
        <v>12.844142049206212</v>
      </c>
      <c r="G18" s="93">
        <v>4162</v>
      </c>
      <c r="H18" s="93">
        <v>312</v>
      </c>
      <c r="I18" s="93">
        <v>30359</v>
      </c>
      <c r="J18" s="97">
        <f t="shared" si="1"/>
        <v>87.15585795079379</v>
      </c>
      <c r="K18" s="93">
        <v>13287</v>
      </c>
      <c r="L18" s="97">
        <f t="shared" si="2"/>
        <v>38.144862630264406</v>
      </c>
      <c r="M18" s="93">
        <v>0</v>
      </c>
      <c r="N18" s="97">
        <f t="shared" si="3"/>
        <v>0</v>
      </c>
      <c r="O18" s="93">
        <v>17072</v>
      </c>
      <c r="P18" s="93">
        <v>9374</v>
      </c>
      <c r="Q18" s="97">
        <f t="shared" si="4"/>
        <v>49.01099532052938</v>
      </c>
      <c r="R18" s="93">
        <v>133</v>
      </c>
      <c r="S18" s="94"/>
      <c r="T18" s="94" t="s">
        <v>309</v>
      </c>
      <c r="U18" s="94"/>
      <c r="V18" s="94"/>
      <c r="W18" s="94"/>
      <c r="X18" s="94" t="s">
        <v>309</v>
      </c>
      <c r="Y18" s="94"/>
      <c r="Z18" s="94"/>
    </row>
    <row r="19" spans="1:26" s="92" customFormat="1" ht="11.25">
      <c r="A19" s="94" t="s">
        <v>127</v>
      </c>
      <c r="B19" s="95" t="s">
        <v>23</v>
      </c>
      <c r="C19" s="94" t="s">
        <v>24</v>
      </c>
      <c r="D19" s="93">
        <v>8009</v>
      </c>
      <c r="E19" s="93">
        <v>870</v>
      </c>
      <c r="F19" s="97">
        <f t="shared" si="0"/>
        <v>10.862779373205145</v>
      </c>
      <c r="G19" s="93">
        <v>869</v>
      </c>
      <c r="H19" s="93">
        <v>1</v>
      </c>
      <c r="I19" s="93">
        <v>7139</v>
      </c>
      <c r="J19" s="97">
        <f t="shared" si="1"/>
        <v>89.13722062679486</v>
      </c>
      <c r="K19" s="93">
        <v>3650</v>
      </c>
      <c r="L19" s="97">
        <f t="shared" si="2"/>
        <v>45.57372955425147</v>
      </c>
      <c r="M19" s="93">
        <v>259</v>
      </c>
      <c r="N19" s="97">
        <f t="shared" si="3"/>
        <v>3.2338619053564743</v>
      </c>
      <c r="O19" s="93">
        <v>3230</v>
      </c>
      <c r="P19" s="93">
        <v>1375</v>
      </c>
      <c r="Q19" s="97">
        <f t="shared" si="4"/>
        <v>40.329629167186916</v>
      </c>
      <c r="R19" s="93">
        <v>297</v>
      </c>
      <c r="S19" s="94" t="s">
        <v>309</v>
      </c>
      <c r="T19" s="94"/>
      <c r="U19" s="94"/>
      <c r="V19" s="94"/>
      <c r="W19" s="94" t="s">
        <v>309</v>
      </c>
      <c r="X19" s="94"/>
      <c r="Y19" s="94"/>
      <c r="Z19" s="94"/>
    </row>
    <row r="20" spans="1:26" s="92" customFormat="1" ht="11.25">
      <c r="A20" s="94" t="s">
        <v>127</v>
      </c>
      <c r="B20" s="95" t="s">
        <v>25</v>
      </c>
      <c r="C20" s="94" t="s">
        <v>26</v>
      </c>
      <c r="D20" s="93">
        <v>11027</v>
      </c>
      <c r="E20" s="93">
        <v>5150</v>
      </c>
      <c r="F20" s="97">
        <f t="shared" si="0"/>
        <v>46.70354584202413</v>
      </c>
      <c r="G20" s="93">
        <v>5120</v>
      </c>
      <c r="H20" s="93">
        <v>30</v>
      </c>
      <c r="I20" s="93">
        <v>5877</v>
      </c>
      <c r="J20" s="97">
        <f t="shared" si="1"/>
        <v>53.29645415797588</v>
      </c>
      <c r="K20" s="93">
        <v>1519</v>
      </c>
      <c r="L20" s="97">
        <f t="shared" si="2"/>
        <v>13.775278860977599</v>
      </c>
      <c r="M20" s="93">
        <v>0</v>
      </c>
      <c r="N20" s="97">
        <f t="shared" si="3"/>
        <v>0</v>
      </c>
      <c r="O20" s="93">
        <v>4358</v>
      </c>
      <c r="P20" s="93">
        <v>1534</v>
      </c>
      <c r="Q20" s="97">
        <f t="shared" si="4"/>
        <v>39.52117529699828</v>
      </c>
      <c r="R20" s="93">
        <v>46</v>
      </c>
      <c r="S20" s="94" t="s">
        <v>309</v>
      </c>
      <c r="T20" s="94"/>
      <c r="U20" s="94"/>
      <c r="V20" s="94"/>
      <c r="W20" s="94" t="s">
        <v>309</v>
      </c>
      <c r="X20" s="94"/>
      <c r="Y20" s="94"/>
      <c r="Z20" s="94"/>
    </row>
    <row r="21" spans="1:26" s="92" customFormat="1" ht="11.25">
      <c r="A21" s="94" t="s">
        <v>127</v>
      </c>
      <c r="B21" s="95" t="s">
        <v>27</v>
      </c>
      <c r="C21" s="94" t="s">
        <v>310</v>
      </c>
      <c r="D21" s="93">
        <v>31468</v>
      </c>
      <c r="E21" s="93">
        <v>12068</v>
      </c>
      <c r="F21" s="97">
        <f t="shared" si="0"/>
        <v>38.35006991229185</v>
      </c>
      <c r="G21" s="93">
        <v>12068</v>
      </c>
      <c r="H21" s="93">
        <v>0</v>
      </c>
      <c r="I21" s="93">
        <v>19400</v>
      </c>
      <c r="J21" s="97">
        <f t="shared" si="1"/>
        <v>61.64993008770815</v>
      </c>
      <c r="K21" s="93">
        <v>3552</v>
      </c>
      <c r="L21" s="97">
        <f t="shared" si="2"/>
        <v>11.287657302656667</v>
      </c>
      <c r="M21" s="93">
        <v>0</v>
      </c>
      <c r="N21" s="97">
        <f t="shared" si="3"/>
        <v>0</v>
      </c>
      <c r="O21" s="93">
        <v>15848</v>
      </c>
      <c r="P21" s="93">
        <v>6955</v>
      </c>
      <c r="Q21" s="97">
        <f t="shared" si="4"/>
        <v>50.36227278505147</v>
      </c>
      <c r="R21" s="93">
        <v>128</v>
      </c>
      <c r="S21" s="94" t="s">
        <v>309</v>
      </c>
      <c r="T21" s="94"/>
      <c r="U21" s="94"/>
      <c r="V21" s="94"/>
      <c r="W21" s="94" t="s">
        <v>309</v>
      </c>
      <c r="X21" s="94"/>
      <c r="Y21" s="94"/>
      <c r="Z21" s="94"/>
    </row>
    <row r="22" spans="1:26" s="92" customFormat="1" ht="11.25">
      <c r="A22" s="94" t="s">
        <v>127</v>
      </c>
      <c r="B22" s="95" t="s">
        <v>28</v>
      </c>
      <c r="C22" s="94" t="s">
        <v>29</v>
      </c>
      <c r="D22" s="93">
        <v>22703</v>
      </c>
      <c r="E22" s="93">
        <v>3129</v>
      </c>
      <c r="F22" s="97">
        <f t="shared" si="0"/>
        <v>13.782319517244417</v>
      </c>
      <c r="G22" s="93">
        <v>2917</v>
      </c>
      <c r="H22" s="93">
        <v>212</v>
      </c>
      <c r="I22" s="93">
        <v>19574</v>
      </c>
      <c r="J22" s="97">
        <f t="shared" si="1"/>
        <v>86.21768048275558</v>
      </c>
      <c r="K22" s="93">
        <v>0</v>
      </c>
      <c r="L22" s="97">
        <f t="shared" si="2"/>
        <v>0</v>
      </c>
      <c r="M22" s="93">
        <v>0</v>
      </c>
      <c r="N22" s="97">
        <f t="shared" si="3"/>
        <v>0</v>
      </c>
      <c r="O22" s="93">
        <v>19574</v>
      </c>
      <c r="P22" s="93">
        <v>11520</v>
      </c>
      <c r="Q22" s="97">
        <f t="shared" si="4"/>
        <v>86.21768048275558</v>
      </c>
      <c r="R22" s="93">
        <v>67</v>
      </c>
      <c r="S22" s="94"/>
      <c r="T22" s="94" t="s">
        <v>309</v>
      </c>
      <c r="U22" s="94"/>
      <c r="V22" s="94"/>
      <c r="W22" s="94"/>
      <c r="X22" s="94" t="s">
        <v>309</v>
      </c>
      <c r="Y22" s="94"/>
      <c r="Z22" s="94"/>
    </row>
    <row r="23" spans="1:26" s="92" customFormat="1" ht="11.25">
      <c r="A23" s="94" t="s">
        <v>127</v>
      </c>
      <c r="B23" s="95" t="s">
        <v>30</v>
      </c>
      <c r="C23" s="94" t="s">
        <v>31</v>
      </c>
      <c r="D23" s="93">
        <v>19824</v>
      </c>
      <c r="E23" s="93">
        <v>7451</v>
      </c>
      <c r="F23" s="97">
        <f t="shared" si="0"/>
        <v>37.58575464083938</v>
      </c>
      <c r="G23" s="93">
        <v>6528</v>
      </c>
      <c r="H23" s="93">
        <v>923</v>
      </c>
      <c r="I23" s="93">
        <v>12373</v>
      </c>
      <c r="J23" s="97">
        <f t="shared" si="1"/>
        <v>62.41424535916062</v>
      </c>
      <c r="K23" s="93">
        <v>5046</v>
      </c>
      <c r="L23" s="97">
        <f t="shared" si="2"/>
        <v>25.45399515738499</v>
      </c>
      <c r="M23" s="93">
        <v>0</v>
      </c>
      <c r="N23" s="97">
        <f t="shared" si="3"/>
        <v>0</v>
      </c>
      <c r="O23" s="93">
        <v>7327</v>
      </c>
      <c r="P23" s="93">
        <v>5710</v>
      </c>
      <c r="Q23" s="97">
        <f t="shared" si="4"/>
        <v>36.96025020177562</v>
      </c>
      <c r="R23" s="93">
        <v>38</v>
      </c>
      <c r="S23" s="94" t="s">
        <v>309</v>
      </c>
      <c r="T23" s="94"/>
      <c r="U23" s="94"/>
      <c r="V23" s="94"/>
      <c r="W23" s="94" t="s">
        <v>309</v>
      </c>
      <c r="X23" s="94"/>
      <c r="Y23" s="94"/>
      <c r="Z23" s="94"/>
    </row>
    <row r="24" spans="1:26" s="92" customFormat="1" ht="11.25">
      <c r="A24" s="94" t="s">
        <v>127</v>
      </c>
      <c r="B24" s="95" t="s">
        <v>32</v>
      </c>
      <c r="C24" s="94" t="s">
        <v>33</v>
      </c>
      <c r="D24" s="93">
        <v>12304</v>
      </c>
      <c r="E24" s="93">
        <v>4376</v>
      </c>
      <c r="F24" s="97">
        <f t="shared" si="0"/>
        <v>35.56566970091028</v>
      </c>
      <c r="G24" s="93">
        <v>4376</v>
      </c>
      <c r="H24" s="93">
        <v>0</v>
      </c>
      <c r="I24" s="93">
        <v>7928</v>
      </c>
      <c r="J24" s="97">
        <f t="shared" si="1"/>
        <v>64.43433029908972</v>
      </c>
      <c r="K24" s="93">
        <v>662</v>
      </c>
      <c r="L24" s="97">
        <f t="shared" si="2"/>
        <v>5.38036410923277</v>
      </c>
      <c r="M24" s="93">
        <v>0</v>
      </c>
      <c r="N24" s="97">
        <f t="shared" si="3"/>
        <v>0</v>
      </c>
      <c r="O24" s="93">
        <v>7266</v>
      </c>
      <c r="P24" s="93">
        <v>1299</v>
      </c>
      <c r="Q24" s="97">
        <f t="shared" si="4"/>
        <v>59.05396618985696</v>
      </c>
      <c r="R24" s="93">
        <v>48</v>
      </c>
      <c r="S24" s="94" t="s">
        <v>309</v>
      </c>
      <c r="T24" s="94"/>
      <c r="U24" s="94"/>
      <c r="V24" s="94"/>
      <c r="W24" s="94" t="s">
        <v>309</v>
      </c>
      <c r="X24" s="94"/>
      <c r="Y24" s="94"/>
      <c r="Z24" s="94"/>
    </row>
    <row r="25" spans="1:26" s="92" customFormat="1" ht="11.25">
      <c r="A25" s="94" t="s">
        <v>127</v>
      </c>
      <c r="B25" s="95" t="s">
        <v>34</v>
      </c>
      <c r="C25" s="94" t="s">
        <v>35</v>
      </c>
      <c r="D25" s="93">
        <v>4723</v>
      </c>
      <c r="E25" s="93">
        <v>2922</v>
      </c>
      <c r="F25" s="97">
        <f t="shared" si="0"/>
        <v>61.86745712470887</v>
      </c>
      <c r="G25" s="93">
        <v>2892</v>
      </c>
      <c r="H25" s="93">
        <v>30</v>
      </c>
      <c r="I25" s="93">
        <v>1801</v>
      </c>
      <c r="J25" s="97">
        <f t="shared" si="1"/>
        <v>38.13254287529113</v>
      </c>
      <c r="K25" s="93">
        <v>0</v>
      </c>
      <c r="L25" s="97">
        <f t="shared" si="2"/>
        <v>0</v>
      </c>
      <c r="M25" s="93">
        <v>0</v>
      </c>
      <c r="N25" s="97">
        <f t="shared" si="3"/>
        <v>0</v>
      </c>
      <c r="O25" s="93">
        <v>1801</v>
      </c>
      <c r="P25" s="93">
        <v>1526</v>
      </c>
      <c r="Q25" s="97">
        <f t="shared" si="4"/>
        <v>38.13254287529113</v>
      </c>
      <c r="R25" s="93">
        <v>31</v>
      </c>
      <c r="S25" s="94" t="s">
        <v>309</v>
      </c>
      <c r="T25" s="94"/>
      <c r="U25" s="94"/>
      <c r="V25" s="94"/>
      <c r="W25" s="94" t="s">
        <v>309</v>
      </c>
      <c r="X25" s="94"/>
      <c r="Y25" s="94"/>
      <c r="Z25" s="94"/>
    </row>
    <row r="26" spans="1:26" s="92" customFormat="1" ht="11.25">
      <c r="A26" s="94" t="s">
        <v>127</v>
      </c>
      <c r="B26" s="95" t="s">
        <v>36</v>
      </c>
      <c r="C26" s="94" t="s">
        <v>37</v>
      </c>
      <c r="D26" s="93">
        <v>12464</v>
      </c>
      <c r="E26" s="93">
        <v>5971</v>
      </c>
      <c r="F26" s="97">
        <f t="shared" si="0"/>
        <v>47.905969191270856</v>
      </c>
      <c r="G26" s="93">
        <v>5971</v>
      </c>
      <c r="H26" s="93">
        <v>0</v>
      </c>
      <c r="I26" s="93">
        <v>6493</v>
      </c>
      <c r="J26" s="97">
        <f t="shared" si="1"/>
        <v>52.094030808729144</v>
      </c>
      <c r="K26" s="93">
        <v>0</v>
      </c>
      <c r="L26" s="97">
        <f t="shared" si="2"/>
        <v>0</v>
      </c>
      <c r="M26" s="93">
        <v>0</v>
      </c>
      <c r="N26" s="97">
        <f t="shared" si="3"/>
        <v>0</v>
      </c>
      <c r="O26" s="93">
        <v>6493</v>
      </c>
      <c r="P26" s="93">
        <v>3934</v>
      </c>
      <c r="Q26" s="97">
        <f t="shared" si="4"/>
        <v>52.094030808729144</v>
      </c>
      <c r="R26" s="93">
        <v>105</v>
      </c>
      <c r="S26" s="94" t="s">
        <v>309</v>
      </c>
      <c r="T26" s="94"/>
      <c r="U26" s="94"/>
      <c r="V26" s="94"/>
      <c r="W26" s="94" t="s">
        <v>309</v>
      </c>
      <c r="X26" s="94"/>
      <c r="Y26" s="94"/>
      <c r="Z26" s="94"/>
    </row>
    <row r="27" spans="1:26" s="92" customFormat="1" ht="11.25">
      <c r="A27" s="94" t="s">
        <v>127</v>
      </c>
      <c r="B27" s="95" t="s">
        <v>38</v>
      </c>
      <c r="C27" s="94" t="s">
        <v>39</v>
      </c>
      <c r="D27" s="93">
        <v>26851</v>
      </c>
      <c r="E27" s="93">
        <v>11822</v>
      </c>
      <c r="F27" s="97">
        <f t="shared" si="0"/>
        <v>44.02815537596365</v>
      </c>
      <c r="G27" s="93">
        <v>11822</v>
      </c>
      <c r="H27" s="93">
        <v>0</v>
      </c>
      <c r="I27" s="93">
        <v>15029</v>
      </c>
      <c r="J27" s="97">
        <f t="shared" si="1"/>
        <v>55.97184462403635</v>
      </c>
      <c r="K27" s="93">
        <v>0</v>
      </c>
      <c r="L27" s="97">
        <f t="shared" si="2"/>
        <v>0</v>
      </c>
      <c r="M27" s="93">
        <v>0</v>
      </c>
      <c r="N27" s="97">
        <f t="shared" si="3"/>
        <v>0</v>
      </c>
      <c r="O27" s="93">
        <v>15029</v>
      </c>
      <c r="P27" s="93">
        <v>7369</v>
      </c>
      <c r="Q27" s="97">
        <f t="shared" si="4"/>
        <v>55.97184462403635</v>
      </c>
      <c r="R27" s="93">
        <v>57</v>
      </c>
      <c r="S27" s="94"/>
      <c r="T27" s="94"/>
      <c r="U27" s="94" t="s">
        <v>309</v>
      </c>
      <c r="V27" s="94"/>
      <c r="W27" s="94"/>
      <c r="X27" s="94"/>
      <c r="Y27" s="94" t="s">
        <v>309</v>
      </c>
      <c r="Z27" s="94"/>
    </row>
    <row r="28" spans="1:26" s="92" customFormat="1" ht="11.25">
      <c r="A28" s="38"/>
      <c r="B28" s="9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105"/>
      <c r="T28" s="105"/>
      <c r="U28" s="105"/>
      <c r="V28" s="105"/>
      <c r="W28" s="105"/>
      <c r="X28" s="105"/>
      <c r="Y28" s="105"/>
      <c r="Z28" s="105"/>
    </row>
    <row r="29" spans="1:26" s="92" customFormat="1" ht="11.25">
      <c r="A29" s="38"/>
      <c r="B29" s="9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105"/>
      <c r="T29" s="105"/>
      <c r="U29" s="105"/>
      <c r="V29" s="105"/>
      <c r="W29" s="105"/>
      <c r="X29" s="105"/>
      <c r="Y29" s="105"/>
      <c r="Z29" s="105"/>
    </row>
    <row r="30" spans="1:26" s="92" customFormat="1" ht="11.25">
      <c r="A30" s="38"/>
      <c r="B30" s="9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105"/>
      <c r="T30" s="105"/>
      <c r="U30" s="105"/>
      <c r="V30" s="105"/>
      <c r="W30" s="105"/>
      <c r="X30" s="105"/>
      <c r="Y30" s="105"/>
      <c r="Z30" s="105"/>
    </row>
    <row r="31" spans="1:26" s="92" customFormat="1" ht="11.25">
      <c r="A31" s="38"/>
      <c r="B31" s="9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105"/>
      <c r="T31" s="105"/>
      <c r="U31" s="105"/>
      <c r="V31" s="105"/>
      <c r="W31" s="105"/>
      <c r="X31" s="105"/>
      <c r="Y31" s="105"/>
      <c r="Z31" s="105"/>
    </row>
    <row r="32" spans="1:26" s="92" customFormat="1" ht="11.25">
      <c r="A32" s="38"/>
      <c r="B32" s="9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105"/>
      <c r="T32" s="105"/>
      <c r="U32" s="105"/>
      <c r="V32" s="105"/>
      <c r="W32" s="105"/>
      <c r="X32" s="105"/>
      <c r="Y32" s="105"/>
      <c r="Z32" s="105"/>
    </row>
    <row r="33" spans="1:26" s="92" customFormat="1" ht="11.25">
      <c r="A33" s="38"/>
      <c r="B33" s="9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105"/>
      <c r="T33" s="105"/>
      <c r="U33" s="105"/>
      <c r="V33" s="105"/>
      <c r="W33" s="105"/>
      <c r="X33" s="105"/>
      <c r="Y33" s="105"/>
      <c r="Z33" s="105"/>
    </row>
    <row r="34" spans="1:26" s="92" customFormat="1" ht="11.25">
      <c r="A34" s="38"/>
      <c r="B34" s="9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105"/>
      <c r="T34" s="105"/>
      <c r="U34" s="105"/>
      <c r="V34" s="105"/>
      <c r="W34" s="105"/>
      <c r="X34" s="105"/>
      <c r="Y34" s="105"/>
      <c r="Z34" s="105"/>
    </row>
    <row r="35" spans="1:26" s="92" customFormat="1" ht="11.25">
      <c r="A35" s="38"/>
      <c r="B35" s="9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05"/>
      <c r="T35" s="105"/>
      <c r="U35" s="105"/>
      <c r="V35" s="105"/>
      <c r="W35" s="105"/>
      <c r="X35" s="105"/>
      <c r="Y35" s="105"/>
      <c r="Z35" s="105"/>
    </row>
    <row r="36" spans="1:26" s="92" customFormat="1" ht="11.25">
      <c r="A36" s="38"/>
      <c r="B36" s="9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05"/>
      <c r="T36" s="105"/>
      <c r="U36" s="105"/>
      <c r="V36" s="105"/>
      <c r="W36" s="105"/>
      <c r="X36" s="105"/>
      <c r="Y36" s="105"/>
      <c r="Z36" s="105"/>
    </row>
    <row r="37" spans="1:26" s="92" customFormat="1" ht="11.25">
      <c r="A37" s="38"/>
      <c r="B37" s="9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105"/>
      <c r="T37" s="105"/>
      <c r="U37" s="105"/>
      <c r="V37" s="105"/>
      <c r="W37" s="105"/>
      <c r="X37" s="105"/>
      <c r="Y37" s="105"/>
      <c r="Z37" s="105"/>
    </row>
    <row r="38" spans="1:26" s="92" customFormat="1" ht="11.25">
      <c r="A38" s="38"/>
      <c r="B38" s="9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05"/>
      <c r="T38" s="105"/>
      <c r="U38" s="105"/>
      <c r="V38" s="105"/>
      <c r="W38" s="105"/>
      <c r="X38" s="105"/>
      <c r="Y38" s="105"/>
      <c r="Z38" s="105"/>
    </row>
    <row r="39" spans="1:26" s="92" customFormat="1" ht="11.25">
      <c r="A39" s="38"/>
      <c r="B39" s="9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5"/>
      <c r="T39" s="105"/>
      <c r="U39" s="105"/>
      <c r="V39" s="105"/>
      <c r="W39" s="105"/>
      <c r="X39" s="105"/>
      <c r="Y39" s="105"/>
      <c r="Z39" s="105"/>
    </row>
    <row r="40" spans="1:26" s="92" customFormat="1" ht="11.25">
      <c r="A40" s="38"/>
      <c r="B40" s="9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05"/>
      <c r="T40" s="105"/>
      <c r="U40" s="105"/>
      <c r="V40" s="105"/>
      <c r="W40" s="105"/>
      <c r="X40" s="105"/>
      <c r="Y40" s="105"/>
      <c r="Z40" s="105"/>
    </row>
    <row r="41" spans="1:26" s="92" customFormat="1" ht="11.25">
      <c r="A41" s="38"/>
      <c r="B41" s="9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05"/>
      <c r="T41" s="105"/>
      <c r="U41" s="105"/>
      <c r="V41" s="105"/>
      <c r="W41" s="105"/>
      <c r="X41" s="105"/>
      <c r="Y41" s="105"/>
      <c r="Z41" s="105"/>
    </row>
    <row r="42" spans="1:26" s="92" customFormat="1" ht="11.25">
      <c r="A42" s="38"/>
      <c r="B42" s="9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2" customFormat="1" ht="11.25">
      <c r="A43" s="38"/>
      <c r="B43" s="9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2" customFormat="1" ht="11.25">
      <c r="A44" s="38"/>
      <c r="B44" s="9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2" customFormat="1" ht="11.25">
      <c r="A45" s="38"/>
      <c r="B45" s="9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57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169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52</v>
      </c>
      <c r="B2" s="112" t="s">
        <v>296</v>
      </c>
      <c r="C2" s="114" t="s">
        <v>297</v>
      </c>
      <c r="D2" s="19" t="s">
        <v>53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298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54</v>
      </c>
      <c r="AG2" s="128"/>
      <c r="AH2" s="128"/>
      <c r="AI2" s="129"/>
      <c r="AJ2" s="127" t="s">
        <v>168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55</v>
      </c>
      <c r="AU2" s="131"/>
      <c r="AV2" s="131"/>
      <c r="AW2" s="131"/>
      <c r="AX2" s="131"/>
      <c r="AY2" s="131"/>
      <c r="AZ2" s="127" t="s">
        <v>56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57</v>
      </c>
      <c r="E3" s="135" t="s">
        <v>58</v>
      </c>
      <c r="F3" s="136"/>
      <c r="G3" s="137"/>
      <c r="H3" s="138" t="s">
        <v>59</v>
      </c>
      <c r="I3" s="139"/>
      <c r="J3" s="140"/>
      <c r="K3" s="135" t="s">
        <v>60</v>
      </c>
      <c r="L3" s="139"/>
      <c r="M3" s="140"/>
      <c r="N3" s="24" t="s">
        <v>57</v>
      </c>
      <c r="O3" s="25" t="s">
        <v>166</v>
      </c>
      <c r="P3" s="22"/>
      <c r="Q3" s="22"/>
      <c r="R3" s="22"/>
      <c r="S3" s="22"/>
      <c r="T3" s="22"/>
      <c r="U3" s="23"/>
      <c r="V3" s="25" t="s">
        <v>167</v>
      </c>
      <c r="W3" s="22"/>
      <c r="X3" s="22"/>
      <c r="Y3" s="22"/>
      <c r="Z3" s="22"/>
      <c r="AA3" s="22"/>
      <c r="AB3" s="23"/>
      <c r="AC3" s="25" t="s">
        <v>61</v>
      </c>
      <c r="AD3" s="22"/>
      <c r="AE3" s="23"/>
      <c r="AF3" s="126" t="s">
        <v>57</v>
      </c>
      <c r="AG3" s="124" t="s">
        <v>62</v>
      </c>
      <c r="AH3" s="124" t="s">
        <v>63</v>
      </c>
      <c r="AI3" s="124" t="s">
        <v>64</v>
      </c>
      <c r="AJ3" s="125" t="s">
        <v>57</v>
      </c>
      <c r="AK3" s="124" t="s">
        <v>299</v>
      </c>
      <c r="AL3" s="124" t="s">
        <v>65</v>
      </c>
      <c r="AM3" s="124" t="s">
        <v>66</v>
      </c>
      <c r="AN3" s="124" t="s">
        <v>63</v>
      </c>
      <c r="AO3" s="124" t="s">
        <v>67</v>
      </c>
      <c r="AP3" s="124" t="s">
        <v>68</v>
      </c>
      <c r="AQ3" s="124" t="s">
        <v>69</v>
      </c>
      <c r="AR3" s="124" t="s">
        <v>70</v>
      </c>
      <c r="AS3" s="124" t="s">
        <v>71</v>
      </c>
      <c r="AT3" s="126" t="s">
        <v>57</v>
      </c>
      <c r="AU3" s="124" t="s">
        <v>299</v>
      </c>
      <c r="AV3" s="124" t="s">
        <v>65</v>
      </c>
      <c r="AW3" s="124" t="s">
        <v>66</v>
      </c>
      <c r="AX3" s="124" t="s">
        <v>63</v>
      </c>
      <c r="AY3" s="124" t="s">
        <v>67</v>
      </c>
      <c r="AZ3" s="126" t="s">
        <v>57</v>
      </c>
      <c r="BA3" s="124" t="s">
        <v>62</v>
      </c>
      <c r="BB3" s="124" t="s">
        <v>63</v>
      </c>
      <c r="BC3" s="124" t="s">
        <v>64</v>
      </c>
    </row>
    <row r="4" spans="1:55" s="8" customFormat="1" ht="26.25" customHeight="1">
      <c r="A4" s="111"/>
      <c r="B4" s="133"/>
      <c r="C4" s="134"/>
      <c r="D4" s="26"/>
      <c r="E4" s="24" t="s">
        <v>57</v>
      </c>
      <c r="F4" s="27" t="s">
        <v>300</v>
      </c>
      <c r="G4" s="27" t="s">
        <v>301</v>
      </c>
      <c r="H4" s="24" t="s">
        <v>57</v>
      </c>
      <c r="I4" s="27" t="s">
        <v>300</v>
      </c>
      <c r="J4" s="27" t="s">
        <v>301</v>
      </c>
      <c r="K4" s="24" t="s">
        <v>57</v>
      </c>
      <c r="L4" s="27" t="s">
        <v>300</v>
      </c>
      <c r="M4" s="27" t="s">
        <v>301</v>
      </c>
      <c r="N4" s="26"/>
      <c r="O4" s="24" t="s">
        <v>57</v>
      </c>
      <c r="P4" s="27" t="s">
        <v>302</v>
      </c>
      <c r="Q4" s="28" t="s">
        <v>63</v>
      </c>
      <c r="R4" s="28" t="s">
        <v>64</v>
      </c>
      <c r="S4" s="27" t="s">
        <v>303</v>
      </c>
      <c r="T4" s="27" t="s">
        <v>304</v>
      </c>
      <c r="U4" s="27" t="s">
        <v>305</v>
      </c>
      <c r="V4" s="24" t="s">
        <v>57</v>
      </c>
      <c r="W4" s="27" t="s">
        <v>302</v>
      </c>
      <c r="X4" s="28" t="s">
        <v>63</v>
      </c>
      <c r="Y4" s="28" t="s">
        <v>64</v>
      </c>
      <c r="Z4" s="27" t="s">
        <v>303</v>
      </c>
      <c r="AA4" s="27" t="s">
        <v>304</v>
      </c>
      <c r="AB4" s="27" t="s">
        <v>305</v>
      </c>
      <c r="AC4" s="24" t="s">
        <v>57</v>
      </c>
      <c r="AD4" s="27" t="s">
        <v>300</v>
      </c>
      <c r="AE4" s="27" t="s">
        <v>301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306</v>
      </c>
      <c r="E6" s="24" t="s">
        <v>306</v>
      </c>
      <c r="F6" s="24" t="s">
        <v>306</v>
      </c>
      <c r="G6" s="24" t="s">
        <v>306</v>
      </c>
      <c r="H6" s="24" t="s">
        <v>306</v>
      </c>
      <c r="I6" s="24" t="s">
        <v>306</v>
      </c>
      <c r="J6" s="24" t="s">
        <v>306</v>
      </c>
      <c r="K6" s="24" t="s">
        <v>306</v>
      </c>
      <c r="L6" s="24" t="s">
        <v>306</v>
      </c>
      <c r="M6" s="24" t="s">
        <v>306</v>
      </c>
      <c r="N6" s="24" t="s">
        <v>306</v>
      </c>
      <c r="O6" s="24" t="s">
        <v>306</v>
      </c>
      <c r="P6" s="24" t="s">
        <v>306</v>
      </c>
      <c r="Q6" s="24" t="s">
        <v>306</v>
      </c>
      <c r="R6" s="24" t="s">
        <v>306</v>
      </c>
      <c r="S6" s="24" t="s">
        <v>306</v>
      </c>
      <c r="T6" s="24" t="s">
        <v>306</v>
      </c>
      <c r="U6" s="24" t="s">
        <v>306</v>
      </c>
      <c r="V6" s="24" t="s">
        <v>306</v>
      </c>
      <c r="W6" s="24" t="s">
        <v>306</v>
      </c>
      <c r="X6" s="24" t="s">
        <v>72</v>
      </c>
      <c r="Y6" s="24" t="s">
        <v>72</v>
      </c>
      <c r="Z6" s="24" t="s">
        <v>306</v>
      </c>
      <c r="AA6" s="24" t="s">
        <v>306</v>
      </c>
      <c r="AB6" s="24" t="s">
        <v>306</v>
      </c>
      <c r="AC6" s="24" t="s">
        <v>306</v>
      </c>
      <c r="AD6" s="24" t="s">
        <v>306</v>
      </c>
      <c r="AE6" s="24" t="s">
        <v>306</v>
      </c>
      <c r="AF6" s="12" t="s">
        <v>307</v>
      </c>
      <c r="AG6" s="12" t="s">
        <v>307</v>
      </c>
      <c r="AH6" s="12" t="s">
        <v>307</v>
      </c>
      <c r="AI6" s="12" t="s">
        <v>307</v>
      </c>
      <c r="AJ6" s="12" t="s">
        <v>307</v>
      </c>
      <c r="AK6" s="12" t="s">
        <v>307</v>
      </c>
      <c r="AL6" s="12" t="s">
        <v>307</v>
      </c>
      <c r="AM6" s="12" t="s">
        <v>307</v>
      </c>
      <c r="AN6" s="12" t="s">
        <v>307</v>
      </c>
      <c r="AO6" s="12" t="s">
        <v>307</v>
      </c>
      <c r="AP6" s="12" t="s">
        <v>307</v>
      </c>
      <c r="AQ6" s="12" t="s">
        <v>307</v>
      </c>
      <c r="AR6" s="12" t="s">
        <v>307</v>
      </c>
      <c r="AS6" s="12" t="s">
        <v>307</v>
      </c>
      <c r="AT6" s="12" t="s">
        <v>307</v>
      </c>
      <c r="AU6" s="12" t="s">
        <v>307</v>
      </c>
      <c r="AV6" s="12" t="s">
        <v>307</v>
      </c>
      <c r="AW6" s="12" t="s">
        <v>307</v>
      </c>
      <c r="AX6" s="12" t="s">
        <v>307</v>
      </c>
      <c r="AY6" s="12" t="s">
        <v>307</v>
      </c>
      <c r="AZ6" s="12" t="s">
        <v>307</v>
      </c>
      <c r="BA6" s="12" t="s">
        <v>307</v>
      </c>
      <c r="BB6" s="12" t="s">
        <v>307</v>
      </c>
      <c r="BC6" s="12" t="s">
        <v>307</v>
      </c>
    </row>
    <row r="7" spans="1:55" s="92" customFormat="1" ht="11.25">
      <c r="A7" s="176" t="s">
        <v>127</v>
      </c>
      <c r="B7" s="177" t="s">
        <v>0</v>
      </c>
      <c r="C7" s="173" t="s">
        <v>308</v>
      </c>
      <c r="D7" s="99">
        <f>SUM(D8:D300)</f>
        <v>431408</v>
      </c>
      <c r="E7" s="99">
        <f>SUM(E8:E300)</f>
        <v>2581</v>
      </c>
      <c r="F7" s="99">
        <f>SUM(F8:F300)</f>
        <v>1127</v>
      </c>
      <c r="G7" s="99">
        <f>SUM(G8:G300)</f>
        <v>1454</v>
      </c>
      <c r="H7" s="99">
        <f>SUM(H8:H300)</f>
        <v>21806</v>
      </c>
      <c r="I7" s="99">
        <f>SUM(I8:I300)</f>
        <v>15620</v>
      </c>
      <c r="J7" s="99">
        <f>SUM(J8:J300)</f>
        <v>6186</v>
      </c>
      <c r="K7" s="99">
        <f>SUM(K8:K300)</f>
        <v>407021</v>
      </c>
      <c r="L7" s="99">
        <f>SUM(L8:L300)</f>
        <v>154964</v>
      </c>
      <c r="M7" s="99">
        <f>SUM(M8:M300)</f>
        <v>252057</v>
      </c>
      <c r="N7" s="99">
        <f>SUM(N8:N300)</f>
        <v>429606</v>
      </c>
      <c r="O7" s="99">
        <f>SUM(O8:O300)</f>
        <v>168836</v>
      </c>
      <c r="P7" s="99">
        <f>SUM(P8:P300)</f>
        <v>168836</v>
      </c>
      <c r="Q7" s="99">
        <f>SUM(Q8:Q300)</f>
        <v>0</v>
      </c>
      <c r="R7" s="99">
        <f>SUM(R8:R300)</f>
        <v>0</v>
      </c>
      <c r="S7" s="99">
        <f>SUM(S8:S300)</f>
        <v>0</v>
      </c>
      <c r="T7" s="99">
        <f>SUM(T8:T300)</f>
        <v>0</v>
      </c>
      <c r="U7" s="99">
        <f>SUM(U8:U300)</f>
        <v>0</v>
      </c>
      <c r="V7" s="99">
        <f>SUM(V8:V300)</f>
        <v>258116</v>
      </c>
      <c r="W7" s="99">
        <f>SUM(W8:W300)</f>
        <v>257538</v>
      </c>
      <c r="X7" s="99">
        <f>SUM(X8:X300)</f>
        <v>578</v>
      </c>
      <c r="Y7" s="99">
        <f>SUM(Y8:Y300)</f>
        <v>0</v>
      </c>
      <c r="Z7" s="99">
        <f>SUM(Z8:Z300)</f>
        <v>0</v>
      </c>
      <c r="AA7" s="99">
        <f>SUM(AA8:AA300)</f>
        <v>0</v>
      </c>
      <c r="AB7" s="99">
        <f>SUM(AB8:AB300)</f>
        <v>0</v>
      </c>
      <c r="AC7" s="99">
        <f>SUM(AC8:AC300)</f>
        <v>2654</v>
      </c>
      <c r="AD7" s="99">
        <f>SUM(AD8:AD300)</f>
        <v>2654</v>
      </c>
      <c r="AE7" s="99">
        <f>SUM(AE8:AE300)</f>
        <v>0</v>
      </c>
      <c r="AF7" s="99">
        <f>SUM(AF8:AF300)</f>
        <v>4826</v>
      </c>
      <c r="AG7" s="99">
        <f>SUM(AG8:AG300)</f>
        <v>4826</v>
      </c>
      <c r="AH7" s="99">
        <f>SUM(AH8:AH300)</f>
        <v>0</v>
      </c>
      <c r="AI7" s="99">
        <f>SUM(AI8:AI300)</f>
        <v>0</v>
      </c>
      <c r="AJ7" s="99">
        <f>SUM(AJ8:AJ300)</f>
        <v>49331</v>
      </c>
      <c r="AK7" s="99">
        <f>SUM(AK8:AK300)</f>
        <v>45552</v>
      </c>
      <c r="AL7" s="99">
        <f>SUM(AL8:AL300)</f>
        <v>99</v>
      </c>
      <c r="AM7" s="99">
        <f>SUM(AM8:AM300)</f>
        <v>0</v>
      </c>
      <c r="AN7" s="99">
        <f>SUM(AN8:AN300)</f>
        <v>0</v>
      </c>
      <c r="AO7" s="99">
        <f>SUM(AO8:AO300)</f>
        <v>0</v>
      </c>
      <c r="AP7" s="99">
        <f>SUM(AP8:AP300)</f>
        <v>0</v>
      </c>
      <c r="AQ7" s="99">
        <f>SUM(AQ8:AQ300)</f>
        <v>4</v>
      </c>
      <c r="AR7" s="99">
        <f>SUM(AR8:AR300)</f>
        <v>2325</v>
      </c>
      <c r="AS7" s="99">
        <f>SUM(AS8:AS300)</f>
        <v>1351</v>
      </c>
      <c r="AT7" s="99">
        <f>SUM(AT8:AT300)</f>
        <v>1146</v>
      </c>
      <c r="AU7" s="99">
        <f>SUM(AU8:AU300)</f>
        <v>1146</v>
      </c>
      <c r="AV7" s="99">
        <f>SUM(AV8:AV300)</f>
        <v>0</v>
      </c>
      <c r="AW7" s="99">
        <f>SUM(AW8:AW300)</f>
        <v>0</v>
      </c>
      <c r="AX7" s="99">
        <f>SUM(AX8:AX300)</f>
        <v>0</v>
      </c>
      <c r="AY7" s="99">
        <f>SUM(AY8:AY300)</f>
        <v>0</v>
      </c>
      <c r="AZ7" s="99">
        <f>SUM(AZ8:AZ300)</f>
        <v>291</v>
      </c>
      <c r="BA7" s="99">
        <f>SUM(BA8:BA300)</f>
        <v>171</v>
      </c>
      <c r="BB7" s="99">
        <f>SUM(BB8:BB300)</f>
        <v>120</v>
      </c>
      <c r="BC7" s="99">
        <f>SUM(BC8:BC300)</f>
        <v>0</v>
      </c>
    </row>
    <row r="8" spans="1:55" s="92" customFormat="1" ht="11.25">
      <c r="A8" s="101" t="s">
        <v>127</v>
      </c>
      <c r="B8" s="102" t="s">
        <v>1</v>
      </c>
      <c r="C8" s="94" t="s">
        <v>2</v>
      </c>
      <c r="D8" s="100">
        <f aca="true" t="shared" si="0" ref="D7:D27">E8+H8+K8</f>
        <v>120533</v>
      </c>
      <c r="E8" s="100">
        <f aca="true" t="shared" si="1" ref="E7:E27">SUM(F8:G8)</f>
        <v>0</v>
      </c>
      <c r="F8" s="93">
        <v>0</v>
      </c>
      <c r="G8" s="93">
        <v>0</v>
      </c>
      <c r="H8" s="100">
        <f aca="true" t="shared" si="2" ref="H7:H27">SUM(I8:J8)</f>
        <v>72</v>
      </c>
      <c r="I8" s="93">
        <v>61</v>
      </c>
      <c r="J8" s="93">
        <v>11</v>
      </c>
      <c r="K8" s="100">
        <f aca="true" t="shared" si="3" ref="K7:K27">SUM(L8:M8)</f>
        <v>120461</v>
      </c>
      <c r="L8" s="93">
        <v>18703</v>
      </c>
      <c r="M8" s="93">
        <v>101758</v>
      </c>
      <c r="N8" s="100">
        <f aca="true" t="shared" si="4" ref="N7:N27">O8+V8+AC8</f>
        <v>121119</v>
      </c>
      <c r="O8" s="100">
        <f aca="true" t="shared" si="5" ref="O7:O27">SUM(P8:U8)</f>
        <v>18704</v>
      </c>
      <c r="P8" s="93">
        <v>18704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100">
        <f aca="true" t="shared" si="6" ref="V7:V27">SUM(W8:AB8)</f>
        <v>101758</v>
      </c>
      <c r="W8" s="93">
        <v>101758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100">
        <f aca="true" t="shared" si="7" ref="AC7:AC27">SUM(AD8:AE8)</f>
        <v>657</v>
      </c>
      <c r="AD8" s="93">
        <v>657</v>
      </c>
      <c r="AE8" s="93">
        <v>0</v>
      </c>
      <c r="AF8" s="100">
        <f aca="true" t="shared" si="8" ref="AF7:AF27">SUM(AG8:AI8)</f>
        <v>372</v>
      </c>
      <c r="AG8" s="93">
        <v>372</v>
      </c>
      <c r="AH8" s="93">
        <v>0</v>
      </c>
      <c r="AI8" s="93">
        <v>0</v>
      </c>
      <c r="AJ8" s="100">
        <f aca="true" t="shared" si="9" ref="AJ7:AJ27">SUM(AK8:AS8)</f>
        <v>7904</v>
      </c>
      <c r="AK8" s="93">
        <v>7904</v>
      </c>
      <c r="AL8" s="93">
        <v>0</v>
      </c>
      <c r="AM8" s="93">
        <v>0</v>
      </c>
      <c r="AN8" s="93">
        <v>0</v>
      </c>
      <c r="AO8" s="93">
        <v>0</v>
      </c>
      <c r="AP8" s="93">
        <v>0</v>
      </c>
      <c r="AQ8" s="93">
        <v>0</v>
      </c>
      <c r="AR8" s="93">
        <v>0</v>
      </c>
      <c r="AS8" s="93">
        <v>0</v>
      </c>
      <c r="AT8" s="100">
        <f aca="true" t="shared" si="10" ref="AT7:AT27">SUM(AU8:AY8)</f>
        <v>372</v>
      </c>
      <c r="AU8" s="93">
        <v>372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27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127</v>
      </c>
      <c r="B9" s="102" t="s">
        <v>3</v>
      </c>
      <c r="C9" s="94" t="s">
        <v>4</v>
      </c>
      <c r="D9" s="100">
        <f t="shared" si="0"/>
        <v>36180</v>
      </c>
      <c r="E9" s="100">
        <f t="shared" si="1"/>
        <v>0</v>
      </c>
      <c r="F9" s="93">
        <v>0</v>
      </c>
      <c r="G9" s="93">
        <v>0</v>
      </c>
      <c r="H9" s="100">
        <f t="shared" si="2"/>
        <v>0</v>
      </c>
      <c r="I9" s="93">
        <v>0</v>
      </c>
      <c r="J9" s="93">
        <v>0</v>
      </c>
      <c r="K9" s="100">
        <f t="shared" si="3"/>
        <v>36180</v>
      </c>
      <c r="L9" s="93">
        <v>10562</v>
      </c>
      <c r="M9" s="93">
        <v>25618</v>
      </c>
      <c r="N9" s="100">
        <f t="shared" si="4"/>
        <v>36870</v>
      </c>
      <c r="O9" s="100">
        <f t="shared" si="5"/>
        <v>10562</v>
      </c>
      <c r="P9" s="93">
        <v>10562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26196</v>
      </c>
      <c r="W9" s="93">
        <v>25618</v>
      </c>
      <c r="X9" s="93">
        <v>578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112</v>
      </c>
      <c r="AD9" s="93">
        <v>112</v>
      </c>
      <c r="AE9" s="93">
        <v>0</v>
      </c>
      <c r="AF9" s="100">
        <f t="shared" si="8"/>
        <v>1235</v>
      </c>
      <c r="AG9" s="93">
        <v>1235</v>
      </c>
      <c r="AH9" s="93">
        <v>0</v>
      </c>
      <c r="AI9" s="93">
        <v>0</v>
      </c>
      <c r="AJ9" s="100">
        <f t="shared" si="9"/>
        <v>1279</v>
      </c>
      <c r="AK9" s="93">
        <v>0</v>
      </c>
      <c r="AL9" s="93">
        <v>44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1235</v>
      </c>
      <c r="AT9" s="100">
        <f t="shared" si="10"/>
        <v>0</v>
      </c>
      <c r="AU9" s="93">
        <v>0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164</v>
      </c>
      <c r="BA9" s="93">
        <v>44</v>
      </c>
      <c r="BB9" s="93">
        <v>120</v>
      </c>
      <c r="BC9" s="93">
        <v>0</v>
      </c>
    </row>
    <row r="10" spans="1:55" s="92" customFormat="1" ht="11.25">
      <c r="A10" s="101" t="s">
        <v>127</v>
      </c>
      <c r="B10" s="102" t="s">
        <v>5</v>
      </c>
      <c r="C10" s="94" t="s">
        <v>6</v>
      </c>
      <c r="D10" s="100">
        <f t="shared" si="0"/>
        <v>29679</v>
      </c>
      <c r="E10" s="100">
        <f t="shared" si="1"/>
        <v>0</v>
      </c>
      <c r="F10" s="93">
        <v>0</v>
      </c>
      <c r="G10" s="93">
        <v>0</v>
      </c>
      <c r="H10" s="100">
        <f t="shared" si="2"/>
        <v>0</v>
      </c>
      <c r="I10" s="93">
        <v>0</v>
      </c>
      <c r="J10" s="93">
        <v>0</v>
      </c>
      <c r="K10" s="100">
        <f t="shared" si="3"/>
        <v>29679</v>
      </c>
      <c r="L10" s="93">
        <v>20278</v>
      </c>
      <c r="M10" s="93">
        <v>9401</v>
      </c>
      <c r="N10" s="100">
        <f t="shared" si="4"/>
        <v>29679</v>
      </c>
      <c r="O10" s="100">
        <f t="shared" si="5"/>
        <v>20278</v>
      </c>
      <c r="P10" s="93">
        <v>20278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9401</v>
      </c>
      <c r="W10" s="93">
        <v>9401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0</v>
      </c>
      <c r="AD10" s="93">
        <v>0</v>
      </c>
      <c r="AE10" s="93">
        <v>0</v>
      </c>
      <c r="AF10" s="100">
        <f t="shared" si="8"/>
        <v>2020</v>
      </c>
      <c r="AG10" s="93">
        <v>2020</v>
      </c>
      <c r="AH10" s="93">
        <v>0</v>
      </c>
      <c r="AI10" s="93">
        <v>0</v>
      </c>
      <c r="AJ10" s="100">
        <f t="shared" si="9"/>
        <v>2020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2020</v>
      </c>
      <c r="AS10" s="93">
        <v>0</v>
      </c>
      <c r="AT10" s="100">
        <f t="shared" si="10"/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127</v>
      </c>
      <c r="B11" s="102" t="s">
        <v>7</v>
      </c>
      <c r="C11" s="94" t="s">
        <v>8</v>
      </c>
      <c r="D11" s="100">
        <f t="shared" si="0"/>
        <v>10547</v>
      </c>
      <c r="E11" s="100">
        <f t="shared" si="1"/>
        <v>0</v>
      </c>
      <c r="F11" s="93">
        <v>0</v>
      </c>
      <c r="G11" s="93">
        <v>0</v>
      </c>
      <c r="H11" s="100">
        <f t="shared" si="2"/>
        <v>0</v>
      </c>
      <c r="I11" s="93">
        <v>0</v>
      </c>
      <c r="J11" s="93">
        <v>0</v>
      </c>
      <c r="K11" s="100">
        <f t="shared" si="3"/>
        <v>10547</v>
      </c>
      <c r="L11" s="93">
        <v>4590</v>
      </c>
      <c r="M11" s="93">
        <v>5957</v>
      </c>
      <c r="N11" s="100">
        <f t="shared" si="4"/>
        <v>10571</v>
      </c>
      <c r="O11" s="100">
        <f t="shared" si="5"/>
        <v>4590</v>
      </c>
      <c r="P11" s="93">
        <v>4590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5957</v>
      </c>
      <c r="W11" s="93">
        <v>5957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24</v>
      </c>
      <c r="AD11" s="93">
        <v>24</v>
      </c>
      <c r="AE11" s="93">
        <v>0</v>
      </c>
      <c r="AF11" s="100">
        <f t="shared" si="8"/>
        <v>27</v>
      </c>
      <c r="AG11" s="93">
        <v>27</v>
      </c>
      <c r="AH11" s="93">
        <v>0</v>
      </c>
      <c r="AI11" s="93">
        <v>0</v>
      </c>
      <c r="AJ11" s="100">
        <f t="shared" si="9"/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100">
        <f t="shared" si="10"/>
        <v>27</v>
      </c>
      <c r="AU11" s="93">
        <v>27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127</v>
      </c>
      <c r="B12" s="102" t="s">
        <v>9</v>
      </c>
      <c r="C12" s="94" t="s">
        <v>10</v>
      </c>
      <c r="D12" s="100">
        <f t="shared" si="0"/>
        <v>38458</v>
      </c>
      <c r="E12" s="100">
        <f t="shared" si="1"/>
        <v>0</v>
      </c>
      <c r="F12" s="93">
        <v>0</v>
      </c>
      <c r="G12" s="93">
        <v>0</v>
      </c>
      <c r="H12" s="100">
        <f t="shared" si="2"/>
        <v>3295</v>
      </c>
      <c r="I12" s="93">
        <v>3295</v>
      </c>
      <c r="J12" s="93">
        <v>0</v>
      </c>
      <c r="K12" s="100">
        <f t="shared" si="3"/>
        <v>35163</v>
      </c>
      <c r="L12" s="93">
        <v>21583</v>
      </c>
      <c r="M12" s="93">
        <v>13580</v>
      </c>
      <c r="N12" s="100">
        <f t="shared" si="4"/>
        <v>38458</v>
      </c>
      <c r="O12" s="100">
        <f t="shared" si="5"/>
        <v>24878</v>
      </c>
      <c r="P12" s="93">
        <v>24878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13580</v>
      </c>
      <c r="W12" s="93">
        <v>13580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142</v>
      </c>
      <c r="AG12" s="93">
        <v>142</v>
      </c>
      <c r="AH12" s="93">
        <v>0</v>
      </c>
      <c r="AI12" s="93">
        <v>0</v>
      </c>
      <c r="AJ12" s="100">
        <f t="shared" si="9"/>
        <v>1497</v>
      </c>
      <c r="AK12" s="93">
        <v>1497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100">
        <f t="shared" si="10"/>
        <v>142</v>
      </c>
      <c r="AU12" s="93">
        <v>142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127</v>
      </c>
      <c r="B13" s="102" t="s">
        <v>11</v>
      </c>
      <c r="C13" s="94" t="s">
        <v>12</v>
      </c>
      <c r="D13" s="100">
        <f t="shared" si="0"/>
        <v>27790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27790</v>
      </c>
      <c r="L13" s="93">
        <v>13836</v>
      </c>
      <c r="M13" s="93">
        <v>13954</v>
      </c>
      <c r="N13" s="100">
        <f t="shared" si="4"/>
        <v>27896</v>
      </c>
      <c r="O13" s="100">
        <f t="shared" si="5"/>
        <v>13836</v>
      </c>
      <c r="P13" s="93">
        <v>13836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13954</v>
      </c>
      <c r="W13" s="93">
        <v>13954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106</v>
      </c>
      <c r="AD13" s="93">
        <v>106</v>
      </c>
      <c r="AE13" s="93">
        <v>0</v>
      </c>
      <c r="AF13" s="100">
        <f t="shared" si="8"/>
        <v>135</v>
      </c>
      <c r="AG13" s="93">
        <v>135</v>
      </c>
      <c r="AH13" s="93">
        <v>0</v>
      </c>
      <c r="AI13" s="93">
        <v>0</v>
      </c>
      <c r="AJ13" s="100">
        <f t="shared" si="9"/>
        <v>2790</v>
      </c>
      <c r="AK13" s="93">
        <v>2790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135</v>
      </c>
      <c r="AU13" s="93">
        <v>135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127</v>
      </c>
      <c r="B14" s="102" t="s">
        <v>13</v>
      </c>
      <c r="C14" s="94" t="s">
        <v>14</v>
      </c>
      <c r="D14" s="100">
        <f t="shared" si="0"/>
        <v>19350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19350</v>
      </c>
      <c r="L14" s="93">
        <v>8310</v>
      </c>
      <c r="M14" s="93">
        <v>11040</v>
      </c>
      <c r="N14" s="100">
        <f t="shared" si="4"/>
        <v>19916</v>
      </c>
      <c r="O14" s="100">
        <f t="shared" si="5"/>
        <v>8310</v>
      </c>
      <c r="P14" s="93">
        <v>8310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11040</v>
      </c>
      <c r="W14" s="93">
        <v>11040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566</v>
      </c>
      <c r="AD14" s="93">
        <v>566</v>
      </c>
      <c r="AE14" s="93">
        <v>0</v>
      </c>
      <c r="AF14" s="100">
        <f t="shared" si="8"/>
        <v>47</v>
      </c>
      <c r="AG14" s="93">
        <v>47</v>
      </c>
      <c r="AH14" s="93">
        <v>0</v>
      </c>
      <c r="AI14" s="93">
        <v>0</v>
      </c>
      <c r="AJ14" s="100">
        <f t="shared" si="9"/>
        <v>19350</v>
      </c>
      <c r="AK14" s="93">
        <v>19313</v>
      </c>
      <c r="AL14" s="93">
        <v>37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100">
        <f t="shared" si="10"/>
        <v>47</v>
      </c>
      <c r="AU14" s="93">
        <v>47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37</v>
      </c>
      <c r="BA14" s="93">
        <v>37</v>
      </c>
      <c r="BB14" s="93">
        <v>0</v>
      </c>
      <c r="BC14" s="93">
        <v>0</v>
      </c>
    </row>
    <row r="15" spans="1:55" s="92" customFormat="1" ht="11.25">
      <c r="A15" s="101" t="s">
        <v>127</v>
      </c>
      <c r="B15" s="102" t="s">
        <v>15</v>
      </c>
      <c r="C15" s="94" t="s">
        <v>16</v>
      </c>
      <c r="D15" s="100">
        <f t="shared" si="0"/>
        <v>13528</v>
      </c>
      <c r="E15" s="100">
        <f t="shared" si="1"/>
        <v>0</v>
      </c>
      <c r="F15" s="93">
        <v>0</v>
      </c>
      <c r="G15" s="93">
        <v>0</v>
      </c>
      <c r="H15" s="100">
        <f t="shared" si="2"/>
        <v>0</v>
      </c>
      <c r="I15" s="93">
        <v>0</v>
      </c>
      <c r="J15" s="93">
        <v>0</v>
      </c>
      <c r="K15" s="100">
        <f t="shared" si="3"/>
        <v>13528</v>
      </c>
      <c r="L15" s="93">
        <v>4385</v>
      </c>
      <c r="M15" s="93">
        <v>9143</v>
      </c>
      <c r="N15" s="100">
        <f t="shared" si="4"/>
        <v>13781</v>
      </c>
      <c r="O15" s="100">
        <f t="shared" si="5"/>
        <v>4385</v>
      </c>
      <c r="P15" s="93">
        <v>4385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9143</v>
      </c>
      <c r="W15" s="93">
        <v>9143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253</v>
      </c>
      <c r="AD15" s="93">
        <v>253</v>
      </c>
      <c r="AE15" s="93">
        <v>0</v>
      </c>
      <c r="AF15" s="100">
        <f t="shared" si="8"/>
        <v>40</v>
      </c>
      <c r="AG15" s="93">
        <v>40</v>
      </c>
      <c r="AH15" s="93">
        <v>0</v>
      </c>
      <c r="AI15" s="93">
        <v>0</v>
      </c>
      <c r="AJ15" s="100">
        <f t="shared" si="9"/>
        <v>40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4</v>
      </c>
      <c r="AR15" s="93">
        <v>36</v>
      </c>
      <c r="AS15" s="93">
        <v>0</v>
      </c>
      <c r="AT15" s="100">
        <f t="shared" si="10"/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35</v>
      </c>
      <c r="BA15" s="93">
        <v>35</v>
      </c>
      <c r="BB15" s="93">
        <v>0</v>
      </c>
      <c r="BC15" s="93">
        <v>0</v>
      </c>
    </row>
    <row r="16" spans="1:55" s="92" customFormat="1" ht="11.25">
      <c r="A16" s="101" t="s">
        <v>127</v>
      </c>
      <c r="B16" s="102" t="s">
        <v>17</v>
      </c>
      <c r="C16" s="94" t="s">
        <v>18</v>
      </c>
      <c r="D16" s="100">
        <f t="shared" si="0"/>
        <v>22951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22951</v>
      </c>
      <c r="L16" s="93">
        <v>10944</v>
      </c>
      <c r="M16" s="93">
        <v>12007</v>
      </c>
      <c r="N16" s="100">
        <f t="shared" si="4"/>
        <v>23085</v>
      </c>
      <c r="O16" s="100">
        <f t="shared" si="5"/>
        <v>10944</v>
      </c>
      <c r="P16" s="93">
        <v>10944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12007</v>
      </c>
      <c r="W16" s="93">
        <v>12007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134</v>
      </c>
      <c r="AD16" s="93">
        <v>134</v>
      </c>
      <c r="AE16" s="93">
        <v>0</v>
      </c>
      <c r="AF16" s="100">
        <f t="shared" si="8"/>
        <v>144</v>
      </c>
      <c r="AG16" s="93">
        <v>144</v>
      </c>
      <c r="AH16" s="93">
        <v>0</v>
      </c>
      <c r="AI16" s="93">
        <v>0</v>
      </c>
      <c r="AJ16" s="100">
        <f t="shared" si="9"/>
        <v>4970</v>
      </c>
      <c r="AK16" s="93">
        <v>4953</v>
      </c>
      <c r="AL16" s="93">
        <v>17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144</v>
      </c>
      <c r="AU16" s="93">
        <v>144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17</v>
      </c>
      <c r="BA16" s="93">
        <v>17</v>
      </c>
      <c r="BB16" s="93">
        <v>0</v>
      </c>
      <c r="BC16" s="93">
        <v>0</v>
      </c>
    </row>
    <row r="17" spans="1:55" s="92" customFormat="1" ht="11.25">
      <c r="A17" s="101" t="s">
        <v>127</v>
      </c>
      <c r="B17" s="102" t="s">
        <v>19</v>
      </c>
      <c r="C17" s="94" t="s">
        <v>20</v>
      </c>
      <c r="D17" s="100">
        <f t="shared" si="0"/>
        <v>19717</v>
      </c>
      <c r="E17" s="100">
        <f t="shared" si="1"/>
        <v>0</v>
      </c>
      <c r="F17" s="93">
        <v>0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19717</v>
      </c>
      <c r="L17" s="93">
        <v>12580</v>
      </c>
      <c r="M17" s="93">
        <v>7137</v>
      </c>
      <c r="N17" s="100">
        <f t="shared" si="4"/>
        <v>19717</v>
      </c>
      <c r="O17" s="100">
        <f t="shared" si="5"/>
        <v>12580</v>
      </c>
      <c r="P17" s="93">
        <v>12580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7137</v>
      </c>
      <c r="W17" s="93">
        <v>7137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0</v>
      </c>
      <c r="AD17" s="93">
        <v>0</v>
      </c>
      <c r="AE17" s="93">
        <v>0</v>
      </c>
      <c r="AF17" s="100">
        <f t="shared" si="8"/>
        <v>185</v>
      </c>
      <c r="AG17" s="93">
        <v>185</v>
      </c>
      <c r="AH17" s="93">
        <v>0</v>
      </c>
      <c r="AI17" s="93">
        <v>0</v>
      </c>
      <c r="AJ17" s="100">
        <f t="shared" si="9"/>
        <v>280</v>
      </c>
      <c r="AK17" s="93">
        <v>177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103</v>
      </c>
      <c r="AS17" s="93">
        <v>0</v>
      </c>
      <c r="AT17" s="100">
        <f t="shared" si="10"/>
        <v>82</v>
      </c>
      <c r="AU17" s="93">
        <v>82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127</v>
      </c>
      <c r="B18" s="102" t="s">
        <v>21</v>
      </c>
      <c r="C18" s="94" t="s">
        <v>22</v>
      </c>
      <c r="D18" s="100">
        <f t="shared" si="0"/>
        <v>15071</v>
      </c>
      <c r="E18" s="100">
        <f t="shared" si="1"/>
        <v>0</v>
      </c>
      <c r="F18" s="93">
        <v>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15071</v>
      </c>
      <c r="L18" s="93">
        <v>3448</v>
      </c>
      <c r="M18" s="93">
        <v>11623</v>
      </c>
      <c r="N18" s="100">
        <f t="shared" si="4"/>
        <v>15329</v>
      </c>
      <c r="O18" s="100">
        <f t="shared" si="5"/>
        <v>3448</v>
      </c>
      <c r="P18" s="93">
        <v>3448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11623</v>
      </c>
      <c r="W18" s="93">
        <v>11623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258</v>
      </c>
      <c r="AD18" s="93">
        <v>258</v>
      </c>
      <c r="AE18" s="93">
        <v>0</v>
      </c>
      <c r="AF18" s="100">
        <f t="shared" si="8"/>
        <v>47</v>
      </c>
      <c r="AG18" s="93">
        <v>47</v>
      </c>
      <c r="AH18" s="93">
        <v>0</v>
      </c>
      <c r="AI18" s="93">
        <v>0</v>
      </c>
      <c r="AJ18" s="100">
        <f t="shared" si="9"/>
        <v>1003</v>
      </c>
      <c r="AK18" s="93">
        <v>1003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100">
        <f t="shared" si="10"/>
        <v>47</v>
      </c>
      <c r="AU18" s="93">
        <v>47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127</v>
      </c>
      <c r="B19" s="102" t="s">
        <v>23</v>
      </c>
      <c r="C19" s="94" t="s">
        <v>24</v>
      </c>
      <c r="D19" s="100">
        <f t="shared" si="0"/>
        <v>2581</v>
      </c>
      <c r="E19" s="100">
        <f t="shared" si="1"/>
        <v>2581</v>
      </c>
      <c r="F19" s="93">
        <v>1127</v>
      </c>
      <c r="G19" s="93">
        <v>1454</v>
      </c>
      <c r="H19" s="100">
        <f t="shared" si="2"/>
        <v>0</v>
      </c>
      <c r="I19" s="93">
        <v>0</v>
      </c>
      <c r="J19" s="93">
        <v>0</v>
      </c>
      <c r="K19" s="100">
        <f t="shared" si="3"/>
        <v>0</v>
      </c>
      <c r="L19" s="93">
        <v>0</v>
      </c>
      <c r="M19" s="93">
        <v>0</v>
      </c>
      <c r="N19" s="100">
        <f t="shared" si="4"/>
        <v>2582</v>
      </c>
      <c r="O19" s="100">
        <f t="shared" si="5"/>
        <v>1127</v>
      </c>
      <c r="P19" s="93">
        <v>1127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1454</v>
      </c>
      <c r="W19" s="93">
        <v>1454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1</v>
      </c>
      <c r="AD19" s="93">
        <v>1</v>
      </c>
      <c r="AE19" s="93">
        <v>0</v>
      </c>
      <c r="AF19" s="100">
        <f t="shared" si="8"/>
        <v>116</v>
      </c>
      <c r="AG19" s="93">
        <v>116</v>
      </c>
      <c r="AH19" s="93">
        <v>0</v>
      </c>
      <c r="AI19" s="93">
        <v>0</v>
      </c>
      <c r="AJ19" s="100">
        <f t="shared" si="9"/>
        <v>116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116</v>
      </c>
      <c r="AT19" s="100">
        <f t="shared" si="10"/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127</v>
      </c>
      <c r="B20" s="102" t="s">
        <v>25</v>
      </c>
      <c r="C20" s="94" t="s">
        <v>26</v>
      </c>
      <c r="D20" s="100">
        <f t="shared" si="0"/>
        <v>5207</v>
      </c>
      <c r="E20" s="100">
        <f t="shared" si="1"/>
        <v>0</v>
      </c>
      <c r="F20" s="93">
        <v>0</v>
      </c>
      <c r="G20" s="93">
        <v>0</v>
      </c>
      <c r="H20" s="100">
        <f t="shared" si="2"/>
        <v>3399</v>
      </c>
      <c r="I20" s="93">
        <v>3399</v>
      </c>
      <c r="J20" s="93">
        <v>0</v>
      </c>
      <c r="K20" s="100">
        <f t="shared" si="3"/>
        <v>1808</v>
      </c>
      <c r="L20" s="93">
        <v>0</v>
      </c>
      <c r="M20" s="93">
        <v>1808</v>
      </c>
      <c r="N20" s="100">
        <f t="shared" si="4"/>
        <v>5227</v>
      </c>
      <c r="O20" s="100">
        <f t="shared" si="5"/>
        <v>3399</v>
      </c>
      <c r="P20" s="93">
        <v>3399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1808</v>
      </c>
      <c r="W20" s="93">
        <v>1808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20</v>
      </c>
      <c r="AD20" s="93">
        <v>20</v>
      </c>
      <c r="AE20" s="93">
        <v>0</v>
      </c>
      <c r="AF20" s="100">
        <f t="shared" si="8"/>
        <v>18</v>
      </c>
      <c r="AG20" s="93">
        <v>18</v>
      </c>
      <c r="AH20" s="93">
        <v>0</v>
      </c>
      <c r="AI20" s="93">
        <v>0</v>
      </c>
      <c r="AJ20" s="100">
        <f t="shared" si="9"/>
        <v>5207</v>
      </c>
      <c r="AK20" s="93">
        <v>5207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100">
        <f t="shared" si="10"/>
        <v>18</v>
      </c>
      <c r="AU20" s="93">
        <v>18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127</v>
      </c>
      <c r="B21" s="102" t="s">
        <v>27</v>
      </c>
      <c r="C21" s="94" t="s">
        <v>310</v>
      </c>
      <c r="D21" s="100">
        <f t="shared" si="0"/>
        <v>12762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12762</v>
      </c>
      <c r="L21" s="93">
        <v>5347</v>
      </c>
      <c r="M21" s="93">
        <v>7415</v>
      </c>
      <c r="N21" s="100">
        <f t="shared" si="4"/>
        <v>12762</v>
      </c>
      <c r="O21" s="100">
        <f t="shared" si="5"/>
        <v>5347</v>
      </c>
      <c r="P21" s="93">
        <v>5347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7415</v>
      </c>
      <c r="W21" s="93">
        <v>7415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39</v>
      </c>
      <c r="AG21" s="93">
        <v>39</v>
      </c>
      <c r="AH21" s="93">
        <v>0</v>
      </c>
      <c r="AI21" s="93">
        <v>0</v>
      </c>
      <c r="AJ21" s="100">
        <f t="shared" si="9"/>
        <v>39</v>
      </c>
      <c r="AK21" s="93">
        <v>39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39</v>
      </c>
      <c r="AU21" s="93">
        <v>39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37</v>
      </c>
      <c r="BA21" s="93">
        <v>37</v>
      </c>
      <c r="BB21" s="93">
        <v>0</v>
      </c>
      <c r="BC21" s="93">
        <v>0</v>
      </c>
    </row>
    <row r="22" spans="1:55" s="92" customFormat="1" ht="11.25">
      <c r="A22" s="101" t="s">
        <v>127</v>
      </c>
      <c r="B22" s="102" t="s">
        <v>28</v>
      </c>
      <c r="C22" s="94" t="s">
        <v>29</v>
      </c>
      <c r="D22" s="100">
        <f t="shared" si="0"/>
        <v>12871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12871</v>
      </c>
      <c r="L22" s="93">
        <v>1897</v>
      </c>
      <c r="M22" s="93">
        <v>10974</v>
      </c>
      <c r="N22" s="100">
        <f t="shared" si="4"/>
        <v>12971</v>
      </c>
      <c r="O22" s="100">
        <f t="shared" si="5"/>
        <v>1897</v>
      </c>
      <c r="P22" s="93">
        <v>1897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10974</v>
      </c>
      <c r="W22" s="93">
        <v>10974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100</v>
      </c>
      <c r="AD22" s="93">
        <v>100</v>
      </c>
      <c r="AE22" s="93">
        <v>0</v>
      </c>
      <c r="AF22" s="100">
        <f t="shared" si="8"/>
        <v>39</v>
      </c>
      <c r="AG22" s="93">
        <v>39</v>
      </c>
      <c r="AH22" s="93">
        <v>0</v>
      </c>
      <c r="AI22" s="93">
        <v>0</v>
      </c>
      <c r="AJ22" s="100">
        <f t="shared" si="9"/>
        <v>1419</v>
      </c>
      <c r="AK22" s="93">
        <v>1418</v>
      </c>
      <c r="AL22" s="93">
        <v>1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100">
        <f t="shared" si="10"/>
        <v>39</v>
      </c>
      <c r="AU22" s="93">
        <v>39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1</v>
      </c>
      <c r="BA22" s="93">
        <v>1</v>
      </c>
      <c r="BB22" s="93">
        <v>0</v>
      </c>
      <c r="BC22" s="93">
        <v>0</v>
      </c>
    </row>
    <row r="23" spans="1:55" s="92" customFormat="1" ht="11.25">
      <c r="A23" s="101" t="s">
        <v>127</v>
      </c>
      <c r="B23" s="102" t="s">
        <v>30</v>
      </c>
      <c r="C23" s="94" t="s">
        <v>31</v>
      </c>
      <c r="D23" s="100">
        <f t="shared" si="0"/>
        <v>6165</v>
      </c>
      <c r="E23" s="100">
        <f t="shared" si="1"/>
        <v>0</v>
      </c>
      <c r="F23" s="93">
        <v>0</v>
      </c>
      <c r="G23" s="93">
        <v>0</v>
      </c>
      <c r="H23" s="100">
        <f t="shared" si="2"/>
        <v>4963</v>
      </c>
      <c r="I23" s="93">
        <v>2815</v>
      </c>
      <c r="J23" s="93">
        <v>2148</v>
      </c>
      <c r="K23" s="100">
        <f t="shared" si="3"/>
        <v>1202</v>
      </c>
      <c r="L23" s="93">
        <v>575</v>
      </c>
      <c r="M23" s="93">
        <v>627</v>
      </c>
      <c r="N23" s="100">
        <f t="shared" si="4"/>
        <v>1612</v>
      </c>
      <c r="O23" s="100">
        <f t="shared" si="5"/>
        <v>575</v>
      </c>
      <c r="P23" s="93">
        <v>575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627</v>
      </c>
      <c r="W23" s="93">
        <v>627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410</v>
      </c>
      <c r="AD23" s="93">
        <v>410</v>
      </c>
      <c r="AE23" s="93">
        <v>0</v>
      </c>
      <c r="AF23" s="100">
        <f t="shared" si="8"/>
        <v>5</v>
      </c>
      <c r="AG23" s="93">
        <v>5</v>
      </c>
      <c r="AH23" s="93">
        <v>0</v>
      </c>
      <c r="AI23" s="93">
        <v>0</v>
      </c>
      <c r="AJ23" s="100">
        <f t="shared" si="9"/>
        <v>1202</v>
      </c>
      <c r="AK23" s="93">
        <v>1202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100">
        <f t="shared" si="10"/>
        <v>5</v>
      </c>
      <c r="AU23" s="93">
        <v>5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127</v>
      </c>
      <c r="B24" s="102" t="s">
        <v>32</v>
      </c>
      <c r="C24" s="94" t="s">
        <v>33</v>
      </c>
      <c r="D24" s="100">
        <f t="shared" si="0"/>
        <v>6321</v>
      </c>
      <c r="E24" s="100">
        <f t="shared" si="1"/>
        <v>0</v>
      </c>
      <c r="F24" s="93">
        <v>0</v>
      </c>
      <c r="G24" s="93">
        <v>0</v>
      </c>
      <c r="H24" s="100">
        <f t="shared" si="2"/>
        <v>0</v>
      </c>
      <c r="I24" s="93">
        <v>0</v>
      </c>
      <c r="J24" s="93">
        <v>0</v>
      </c>
      <c r="K24" s="100">
        <f t="shared" si="3"/>
        <v>6321</v>
      </c>
      <c r="L24" s="93">
        <v>2714</v>
      </c>
      <c r="M24" s="93">
        <v>3607</v>
      </c>
      <c r="N24" s="100">
        <f t="shared" si="4"/>
        <v>6321</v>
      </c>
      <c r="O24" s="100">
        <f t="shared" si="5"/>
        <v>2714</v>
      </c>
      <c r="P24" s="93">
        <v>2714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3607</v>
      </c>
      <c r="W24" s="93">
        <v>3607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0</v>
      </c>
      <c r="AD24" s="93">
        <v>0</v>
      </c>
      <c r="AE24" s="93">
        <v>0</v>
      </c>
      <c r="AF24" s="100">
        <f t="shared" si="8"/>
        <v>0</v>
      </c>
      <c r="AG24" s="93">
        <v>0</v>
      </c>
      <c r="AH24" s="93">
        <v>0</v>
      </c>
      <c r="AI24" s="93">
        <v>0</v>
      </c>
      <c r="AJ24" s="100">
        <f t="shared" si="9"/>
        <v>0</v>
      </c>
      <c r="AK24" s="93">
        <v>0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100">
        <f t="shared" si="10"/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127</v>
      </c>
      <c r="B25" s="102" t="s">
        <v>34</v>
      </c>
      <c r="C25" s="94" t="s">
        <v>35</v>
      </c>
      <c r="D25" s="100">
        <f t="shared" si="0"/>
        <v>4079</v>
      </c>
      <c r="E25" s="100">
        <f t="shared" si="1"/>
        <v>0</v>
      </c>
      <c r="F25" s="93">
        <v>0</v>
      </c>
      <c r="G25" s="93">
        <v>0</v>
      </c>
      <c r="H25" s="100">
        <f t="shared" si="2"/>
        <v>0</v>
      </c>
      <c r="I25" s="93">
        <v>0</v>
      </c>
      <c r="J25" s="93">
        <v>0</v>
      </c>
      <c r="K25" s="100">
        <f t="shared" si="3"/>
        <v>4079</v>
      </c>
      <c r="L25" s="93">
        <v>3669</v>
      </c>
      <c r="M25" s="93">
        <v>410</v>
      </c>
      <c r="N25" s="100">
        <f t="shared" si="4"/>
        <v>4092</v>
      </c>
      <c r="O25" s="100">
        <f t="shared" si="5"/>
        <v>3669</v>
      </c>
      <c r="P25" s="93">
        <v>3669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410</v>
      </c>
      <c r="W25" s="93">
        <v>410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13</v>
      </c>
      <c r="AD25" s="93">
        <v>13</v>
      </c>
      <c r="AE25" s="93">
        <v>0</v>
      </c>
      <c r="AF25" s="100">
        <f t="shared" si="8"/>
        <v>166</v>
      </c>
      <c r="AG25" s="93">
        <v>166</v>
      </c>
      <c r="AH25" s="93">
        <v>0</v>
      </c>
      <c r="AI25" s="93">
        <v>0</v>
      </c>
      <c r="AJ25" s="100">
        <f t="shared" si="9"/>
        <v>166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166</v>
      </c>
      <c r="AS25" s="93">
        <v>0</v>
      </c>
      <c r="AT25" s="100">
        <f t="shared" si="10"/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127</v>
      </c>
      <c r="B26" s="102" t="s">
        <v>36</v>
      </c>
      <c r="C26" s="94" t="s">
        <v>37</v>
      </c>
      <c r="D26" s="100">
        <f t="shared" si="0"/>
        <v>10077</v>
      </c>
      <c r="E26" s="100">
        <f t="shared" si="1"/>
        <v>0</v>
      </c>
      <c r="F26" s="93">
        <v>0</v>
      </c>
      <c r="G26" s="93">
        <v>0</v>
      </c>
      <c r="H26" s="100">
        <f t="shared" si="2"/>
        <v>10077</v>
      </c>
      <c r="I26" s="93">
        <v>6050</v>
      </c>
      <c r="J26" s="93">
        <v>4027</v>
      </c>
      <c r="K26" s="100">
        <f t="shared" si="3"/>
        <v>0</v>
      </c>
      <c r="L26" s="93">
        <v>0</v>
      </c>
      <c r="M26" s="93">
        <v>0</v>
      </c>
      <c r="N26" s="100">
        <f t="shared" si="4"/>
        <v>10077</v>
      </c>
      <c r="O26" s="100">
        <f t="shared" si="5"/>
        <v>6050</v>
      </c>
      <c r="P26" s="93">
        <v>6050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4027</v>
      </c>
      <c r="W26" s="93">
        <v>4027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0</v>
      </c>
      <c r="AG26" s="93">
        <v>0</v>
      </c>
      <c r="AH26" s="93">
        <v>0</v>
      </c>
      <c r="AI26" s="93">
        <v>0</v>
      </c>
      <c r="AJ26" s="100">
        <f t="shared" si="9"/>
        <v>0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100">
        <f t="shared" si="10"/>
        <v>0</v>
      </c>
      <c r="AU26" s="93">
        <v>0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127</v>
      </c>
      <c r="B27" s="102" t="s">
        <v>38</v>
      </c>
      <c r="C27" s="94" t="s">
        <v>39</v>
      </c>
      <c r="D27" s="100">
        <f t="shared" si="0"/>
        <v>17541</v>
      </c>
      <c r="E27" s="100">
        <f t="shared" si="1"/>
        <v>0</v>
      </c>
      <c r="F27" s="93">
        <v>0</v>
      </c>
      <c r="G27" s="93">
        <v>0</v>
      </c>
      <c r="H27" s="100">
        <f t="shared" si="2"/>
        <v>0</v>
      </c>
      <c r="I27" s="93">
        <v>0</v>
      </c>
      <c r="J27" s="93">
        <v>0</v>
      </c>
      <c r="K27" s="100">
        <f t="shared" si="3"/>
        <v>17541</v>
      </c>
      <c r="L27" s="93">
        <v>11543</v>
      </c>
      <c r="M27" s="93">
        <v>5998</v>
      </c>
      <c r="N27" s="100">
        <f t="shared" si="4"/>
        <v>17541</v>
      </c>
      <c r="O27" s="100">
        <f t="shared" si="5"/>
        <v>11543</v>
      </c>
      <c r="P27" s="93">
        <v>11543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5998</v>
      </c>
      <c r="W27" s="93">
        <v>5998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0</v>
      </c>
      <c r="AD27" s="93">
        <v>0</v>
      </c>
      <c r="AE27" s="93">
        <v>0</v>
      </c>
      <c r="AF27" s="100">
        <f t="shared" si="8"/>
        <v>49</v>
      </c>
      <c r="AG27" s="93">
        <v>49</v>
      </c>
      <c r="AH27" s="93">
        <v>0</v>
      </c>
      <c r="AI27" s="93">
        <v>0</v>
      </c>
      <c r="AJ27" s="100">
        <f t="shared" si="9"/>
        <v>49</v>
      </c>
      <c r="AK27" s="93">
        <v>49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100">
        <f t="shared" si="10"/>
        <v>49</v>
      </c>
      <c r="AU27" s="93">
        <v>49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3"/>
      <c r="B28" s="10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s="92" customFormat="1" ht="11.25">
      <c r="A29" s="103"/>
      <c r="B29" s="104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s="92" customFormat="1" ht="11.25">
      <c r="A30" s="103"/>
      <c r="B30" s="104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s="92" customFormat="1" ht="11.25">
      <c r="A31" s="103"/>
      <c r="B31" s="104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s="92" customFormat="1" ht="11.25">
      <c r="A32" s="103"/>
      <c r="B32" s="104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</row>
    <row r="33" spans="1:55" s="92" customFormat="1" ht="11.25">
      <c r="A33" s="103"/>
      <c r="B33" s="104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1:55" s="92" customFormat="1" ht="11.25">
      <c r="A34" s="103"/>
      <c r="B34" s="10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s="92" customFormat="1" ht="11.25">
      <c r="A35" s="103"/>
      <c r="B35" s="10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92" customFormat="1" ht="11.25">
      <c r="A36" s="103"/>
      <c r="B36" s="10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92" customFormat="1" ht="11.25">
      <c r="A37" s="103"/>
      <c r="B37" s="10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92" customFormat="1" ht="11.25">
      <c r="A38" s="103"/>
      <c r="B38" s="10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92" customFormat="1" ht="11.25">
      <c r="A39" s="103"/>
      <c r="B39" s="10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92" customFormat="1" ht="11.25">
      <c r="A40" s="103"/>
      <c r="B40" s="10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92" customFormat="1" ht="11.25">
      <c r="A41" s="103"/>
      <c r="B41" s="10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92" customFormat="1" ht="11.25">
      <c r="A42" s="103"/>
      <c r="B42" s="10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2" customFormat="1" ht="11.25">
      <c r="A43" s="103"/>
      <c r="B43" s="10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2" customFormat="1" ht="11.25">
      <c r="A44" s="103"/>
      <c r="B44" s="10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2" customFormat="1" ht="11.25">
      <c r="A45" s="103"/>
      <c r="B45" s="10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117</v>
      </c>
      <c r="C2" s="86" t="str">
        <f>'水洗化人口等'!B7</f>
        <v>38000</v>
      </c>
      <c r="D2" s="56" t="s">
        <v>218</v>
      </c>
      <c r="E2" s="45"/>
      <c r="F2" s="45"/>
      <c r="G2" s="45"/>
      <c r="H2" s="45"/>
      <c r="I2" s="45"/>
      <c r="J2" s="45"/>
      <c r="K2" s="45"/>
      <c r="L2" s="45" t="str">
        <f>LEFT(C2,2)</f>
        <v>38</v>
      </c>
      <c r="M2" s="45" t="str">
        <f>IF(L2&lt;&gt;"",VLOOKUP(L2,$AI$6:$AJ$52,2,FALSE),"-")</f>
        <v>愛媛県</v>
      </c>
      <c r="AA2" s="44">
        <f>IF(C2=0,0,1)</f>
        <v>1</v>
      </c>
      <c r="AB2" s="45" t="str">
        <f>IF(AA2=0,"",VLOOKUP(C2,'水洗化人口等'!B7:C27,2,FALSE))</f>
        <v>合計</v>
      </c>
      <c r="AC2" s="45"/>
      <c r="AD2" s="44">
        <f>IF(AA2=0,1,IF(ISERROR(AB2),1,0))</f>
        <v>0</v>
      </c>
      <c r="AF2" s="87">
        <f>COUNTA('水洗化人口等'!B7:B27)+6</f>
        <v>27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73</v>
      </c>
      <c r="G6" s="163"/>
      <c r="H6" s="82" t="s">
        <v>228</v>
      </c>
      <c r="I6" s="82" t="s">
        <v>229</v>
      </c>
      <c r="J6" s="82" t="s">
        <v>230</v>
      </c>
      <c r="K6" s="47" t="s">
        <v>74</v>
      </c>
      <c r="L6" s="88" t="s">
        <v>231</v>
      </c>
      <c r="M6" s="89" t="s">
        <v>232</v>
      </c>
      <c r="AF6" s="54">
        <f>'水洗化人口等'!B6</f>
        <v>0</v>
      </c>
      <c r="AG6" s="45">
        <v>6</v>
      </c>
      <c r="AI6" s="87" t="s">
        <v>249</v>
      </c>
      <c r="AJ6" s="45" t="s">
        <v>164</v>
      </c>
    </row>
    <row r="7" spans="2:36" ht="16.5" customHeight="1">
      <c r="B7" s="164" t="s">
        <v>75</v>
      </c>
      <c r="C7" s="48" t="s">
        <v>76</v>
      </c>
      <c r="D7" s="60">
        <f>AD7</f>
        <v>265314</v>
      </c>
      <c r="F7" s="170" t="s">
        <v>77</v>
      </c>
      <c r="G7" s="49" t="s">
        <v>78</v>
      </c>
      <c r="H7" s="61">
        <f aca="true" t="shared" si="0" ref="H7:H12">AD14</f>
        <v>168836</v>
      </c>
      <c r="I7" s="61">
        <f aca="true" t="shared" si="1" ref="I7:I12">AD24</f>
        <v>257538</v>
      </c>
      <c r="J7" s="61">
        <f aca="true" t="shared" si="2" ref="J7:J12">SUM(H7:I7)</f>
        <v>426374</v>
      </c>
      <c r="K7" s="62">
        <f aca="true" t="shared" si="3" ref="K7:K12">IF(J$13&gt;0,J7/J$13,0)</f>
        <v>0.9986462178418183</v>
      </c>
      <c r="L7" s="63">
        <f>AD34</f>
        <v>4826</v>
      </c>
      <c r="M7" s="64">
        <f>AD37</f>
        <v>171</v>
      </c>
      <c r="AA7" s="46" t="s">
        <v>76</v>
      </c>
      <c r="AB7" s="46" t="s">
        <v>114</v>
      </c>
      <c r="AC7" s="46" t="s">
        <v>173</v>
      </c>
      <c r="AD7" s="45">
        <f aca="true" ca="1" t="shared" si="4" ref="AD7:AD53">IF(AD$2=0,INDIRECT(AB7&amp;"!"&amp;AC7&amp;$AG$2),0)</f>
        <v>265314</v>
      </c>
      <c r="AF7" s="54" t="str">
        <f>'水洗化人口等'!B7</f>
        <v>38000</v>
      </c>
      <c r="AG7" s="45">
        <v>7</v>
      </c>
      <c r="AI7" s="87" t="s">
        <v>250</v>
      </c>
      <c r="AJ7" s="45" t="s">
        <v>163</v>
      </c>
    </row>
    <row r="8" spans="2:36" ht="16.5" customHeight="1">
      <c r="B8" s="165"/>
      <c r="C8" s="49" t="s">
        <v>79</v>
      </c>
      <c r="D8" s="65">
        <f>AD8</f>
        <v>5181</v>
      </c>
      <c r="F8" s="171"/>
      <c r="G8" s="49" t="s">
        <v>80</v>
      </c>
      <c r="H8" s="61">
        <f t="shared" si="0"/>
        <v>0</v>
      </c>
      <c r="I8" s="61">
        <f t="shared" si="1"/>
        <v>578</v>
      </c>
      <c r="J8" s="61">
        <f t="shared" si="2"/>
        <v>578</v>
      </c>
      <c r="K8" s="62">
        <f t="shared" si="3"/>
        <v>0.001353782158181716</v>
      </c>
      <c r="L8" s="63">
        <f>AD35</f>
        <v>0</v>
      </c>
      <c r="M8" s="64">
        <f>AD38</f>
        <v>120</v>
      </c>
      <c r="AA8" s="46" t="s">
        <v>79</v>
      </c>
      <c r="AB8" s="46" t="s">
        <v>114</v>
      </c>
      <c r="AC8" s="46" t="s">
        <v>174</v>
      </c>
      <c r="AD8" s="45">
        <f ca="1" t="shared" si="4"/>
        <v>5181</v>
      </c>
      <c r="AF8" s="54" t="str">
        <f>'水洗化人口等'!B8</f>
        <v>38201</v>
      </c>
      <c r="AG8" s="45">
        <v>8</v>
      </c>
      <c r="AI8" s="87" t="s">
        <v>251</v>
      </c>
      <c r="AJ8" s="45" t="s">
        <v>162</v>
      </c>
    </row>
    <row r="9" spans="2:36" ht="16.5" customHeight="1">
      <c r="B9" s="166"/>
      <c r="C9" s="50" t="s">
        <v>81</v>
      </c>
      <c r="D9" s="66">
        <f>SUM(D7:D8)</f>
        <v>270495</v>
      </c>
      <c r="F9" s="171"/>
      <c r="G9" s="49" t="s">
        <v>82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84</v>
      </c>
      <c r="AB9" s="46" t="s">
        <v>114</v>
      </c>
      <c r="AC9" s="46" t="s">
        <v>175</v>
      </c>
      <c r="AD9" s="45">
        <f ca="1" t="shared" si="4"/>
        <v>608128</v>
      </c>
      <c r="AF9" s="54" t="str">
        <f>'水洗化人口等'!B9</f>
        <v>38202</v>
      </c>
      <c r="AG9" s="45">
        <v>9</v>
      </c>
      <c r="AI9" s="87" t="s">
        <v>252</v>
      </c>
      <c r="AJ9" s="45" t="s">
        <v>161</v>
      </c>
    </row>
    <row r="10" spans="2:36" ht="16.5" customHeight="1">
      <c r="B10" s="167" t="s">
        <v>83</v>
      </c>
      <c r="C10" s="51" t="s">
        <v>84</v>
      </c>
      <c r="D10" s="65">
        <f>AD9</f>
        <v>608128</v>
      </c>
      <c r="F10" s="171"/>
      <c r="G10" s="49" t="s">
        <v>85</v>
      </c>
      <c r="H10" s="61">
        <f t="shared" si="0"/>
        <v>0</v>
      </c>
      <c r="I10" s="61">
        <f t="shared" si="1"/>
        <v>0</v>
      </c>
      <c r="J10" s="61">
        <f t="shared" si="2"/>
        <v>0</v>
      </c>
      <c r="K10" s="62">
        <f t="shared" si="3"/>
        <v>0</v>
      </c>
      <c r="L10" s="67" t="s">
        <v>176</v>
      </c>
      <c r="M10" s="68" t="s">
        <v>176</v>
      </c>
      <c r="AA10" s="46" t="s">
        <v>86</v>
      </c>
      <c r="AB10" s="46" t="s">
        <v>114</v>
      </c>
      <c r="AC10" s="46" t="s">
        <v>177</v>
      </c>
      <c r="AD10" s="45">
        <f ca="1" t="shared" si="4"/>
        <v>6657</v>
      </c>
      <c r="AF10" s="54" t="str">
        <f>'水洗化人口等'!B10</f>
        <v>38203</v>
      </c>
      <c r="AG10" s="45">
        <v>10</v>
      </c>
      <c r="AI10" s="87" t="s">
        <v>253</v>
      </c>
      <c r="AJ10" s="45" t="s">
        <v>160</v>
      </c>
    </row>
    <row r="11" spans="2:36" ht="16.5" customHeight="1">
      <c r="B11" s="168"/>
      <c r="C11" s="49" t="s">
        <v>86</v>
      </c>
      <c r="D11" s="65">
        <f>AD10</f>
        <v>6657</v>
      </c>
      <c r="F11" s="171"/>
      <c r="G11" s="49" t="s">
        <v>88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178</v>
      </c>
      <c r="M11" s="68" t="s">
        <v>178</v>
      </c>
      <c r="AA11" s="46" t="s">
        <v>87</v>
      </c>
      <c r="AB11" s="46" t="s">
        <v>114</v>
      </c>
      <c r="AC11" s="46" t="s">
        <v>179</v>
      </c>
      <c r="AD11" s="45">
        <f ca="1" t="shared" si="4"/>
        <v>591798</v>
      </c>
      <c r="AF11" s="54" t="str">
        <f>'水洗化人口等'!B11</f>
        <v>38204</v>
      </c>
      <c r="AG11" s="45">
        <v>11</v>
      </c>
      <c r="AI11" s="87" t="s">
        <v>254</v>
      </c>
      <c r="AJ11" s="45" t="s">
        <v>159</v>
      </c>
    </row>
    <row r="12" spans="2:36" ht="16.5" customHeight="1">
      <c r="B12" s="168"/>
      <c r="C12" s="49" t="s">
        <v>87</v>
      </c>
      <c r="D12" s="65">
        <f>AD11</f>
        <v>591798</v>
      </c>
      <c r="F12" s="171"/>
      <c r="G12" s="49" t="s">
        <v>89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180</v>
      </c>
      <c r="M12" s="68" t="s">
        <v>180</v>
      </c>
      <c r="AA12" s="46" t="s">
        <v>116</v>
      </c>
      <c r="AB12" s="46" t="s">
        <v>114</v>
      </c>
      <c r="AC12" s="46" t="s">
        <v>181</v>
      </c>
      <c r="AD12" s="45">
        <f ca="1" t="shared" si="4"/>
        <v>284054</v>
      </c>
      <c r="AF12" s="54" t="str">
        <f>'水洗化人口等'!B12</f>
        <v>38205</v>
      </c>
      <c r="AG12" s="45">
        <v>12</v>
      </c>
      <c r="AI12" s="87" t="s">
        <v>255</v>
      </c>
      <c r="AJ12" s="45" t="s">
        <v>158</v>
      </c>
    </row>
    <row r="13" spans="2:36" ht="16.5" customHeight="1">
      <c r="B13" s="169"/>
      <c r="C13" s="50" t="s">
        <v>81</v>
      </c>
      <c r="D13" s="66">
        <f>SUM(D10:D12)</f>
        <v>1206583</v>
      </c>
      <c r="F13" s="172"/>
      <c r="G13" s="49" t="s">
        <v>81</v>
      </c>
      <c r="H13" s="61">
        <f>SUM(H7:H12)</f>
        <v>168836</v>
      </c>
      <c r="I13" s="61">
        <f>SUM(I7:I12)</f>
        <v>258116</v>
      </c>
      <c r="J13" s="61">
        <f>SUM(J7:J12)</f>
        <v>426952</v>
      </c>
      <c r="K13" s="62">
        <v>1</v>
      </c>
      <c r="L13" s="67" t="s">
        <v>182</v>
      </c>
      <c r="M13" s="68" t="s">
        <v>182</v>
      </c>
      <c r="AA13" s="46" t="s">
        <v>170</v>
      </c>
      <c r="AB13" s="46" t="s">
        <v>114</v>
      </c>
      <c r="AC13" s="46" t="s">
        <v>183</v>
      </c>
      <c r="AD13" s="45">
        <f ca="1" t="shared" si="4"/>
        <v>9626</v>
      </c>
      <c r="AF13" s="54" t="str">
        <f>'水洗化人口等'!B13</f>
        <v>38206</v>
      </c>
      <c r="AG13" s="45">
        <v>13</v>
      </c>
      <c r="AI13" s="87" t="s">
        <v>256</v>
      </c>
      <c r="AJ13" s="45" t="s">
        <v>157</v>
      </c>
    </row>
    <row r="14" spans="2:36" ht="16.5" customHeight="1" thickBot="1">
      <c r="B14" s="146" t="s">
        <v>90</v>
      </c>
      <c r="C14" s="147"/>
      <c r="D14" s="69">
        <f>SUM(D9,D13)</f>
        <v>1477078</v>
      </c>
      <c r="F14" s="141" t="s">
        <v>91</v>
      </c>
      <c r="G14" s="142"/>
      <c r="H14" s="61">
        <f>AD20</f>
        <v>2654</v>
      </c>
      <c r="I14" s="61">
        <f>AD30</f>
        <v>0</v>
      </c>
      <c r="J14" s="61">
        <f>SUM(H14:I14)</f>
        <v>2654</v>
      </c>
      <c r="K14" s="70" t="s">
        <v>184</v>
      </c>
      <c r="L14" s="67" t="s">
        <v>184</v>
      </c>
      <c r="M14" s="68" t="s">
        <v>184</v>
      </c>
      <c r="AA14" s="46" t="s">
        <v>78</v>
      </c>
      <c r="AB14" s="46" t="s">
        <v>115</v>
      </c>
      <c r="AC14" s="46" t="s">
        <v>185</v>
      </c>
      <c r="AD14" s="45">
        <f ca="1" t="shared" si="4"/>
        <v>168836</v>
      </c>
      <c r="AF14" s="54" t="str">
        <f>'水洗化人口等'!B14</f>
        <v>38207</v>
      </c>
      <c r="AG14" s="45">
        <v>14</v>
      </c>
      <c r="AI14" s="87" t="s">
        <v>257</v>
      </c>
      <c r="AJ14" s="45" t="s">
        <v>156</v>
      </c>
    </row>
    <row r="15" spans="2:36" ht="16.5" customHeight="1" thickBot="1">
      <c r="B15" s="146" t="s">
        <v>172</v>
      </c>
      <c r="C15" s="147"/>
      <c r="D15" s="69">
        <f>AD13</f>
        <v>9626</v>
      </c>
      <c r="F15" s="146" t="s">
        <v>45</v>
      </c>
      <c r="G15" s="147"/>
      <c r="H15" s="71">
        <f>SUM(H13:H14)</f>
        <v>171490</v>
      </c>
      <c r="I15" s="71">
        <f>SUM(I13:I14)</f>
        <v>258116</v>
      </c>
      <c r="J15" s="71">
        <f>SUM(J13:J14)</f>
        <v>429606</v>
      </c>
      <c r="K15" s="72" t="s">
        <v>186</v>
      </c>
      <c r="L15" s="73">
        <f>SUM(L7:L9)</f>
        <v>4826</v>
      </c>
      <c r="M15" s="74">
        <f>SUM(M7:M9)</f>
        <v>291</v>
      </c>
      <c r="AA15" s="46" t="s">
        <v>80</v>
      </c>
      <c r="AB15" s="46" t="s">
        <v>115</v>
      </c>
      <c r="AC15" s="46" t="s">
        <v>187</v>
      </c>
      <c r="AD15" s="45">
        <f ca="1" t="shared" si="4"/>
        <v>0</v>
      </c>
      <c r="AF15" s="54" t="str">
        <f>'水洗化人口等'!B15</f>
        <v>38210</v>
      </c>
      <c r="AG15" s="45">
        <v>15</v>
      </c>
      <c r="AI15" s="87" t="s">
        <v>258</v>
      </c>
      <c r="AJ15" s="45" t="s">
        <v>155</v>
      </c>
    </row>
    <row r="16" spans="2:36" ht="16.5" customHeight="1" thickBot="1">
      <c r="B16" s="52" t="s">
        <v>92</v>
      </c>
      <c r="AA16" s="46" t="s">
        <v>82</v>
      </c>
      <c r="AB16" s="46" t="s">
        <v>115</v>
      </c>
      <c r="AC16" s="46" t="s">
        <v>188</v>
      </c>
      <c r="AD16" s="45">
        <f ca="1" t="shared" si="4"/>
        <v>0</v>
      </c>
      <c r="AF16" s="54" t="str">
        <f>'水洗化人口等'!B16</f>
        <v>38213</v>
      </c>
      <c r="AG16" s="45">
        <v>16</v>
      </c>
      <c r="AI16" s="87" t="s">
        <v>259</v>
      </c>
      <c r="AJ16" s="45" t="s">
        <v>154</v>
      </c>
    </row>
    <row r="17" spans="3:36" ht="16.5" customHeight="1" thickBot="1">
      <c r="C17" s="75">
        <f>AD12</f>
        <v>284054</v>
      </c>
      <c r="D17" s="46" t="s">
        <v>93</v>
      </c>
      <c r="J17" s="59"/>
      <c r="AA17" s="46" t="s">
        <v>85</v>
      </c>
      <c r="AB17" s="46" t="s">
        <v>115</v>
      </c>
      <c r="AC17" s="46" t="s">
        <v>189</v>
      </c>
      <c r="AD17" s="45">
        <f ca="1" t="shared" si="4"/>
        <v>0</v>
      </c>
      <c r="AF17" s="54" t="str">
        <f>'水洗化人口等'!B17</f>
        <v>38214</v>
      </c>
      <c r="AG17" s="45">
        <v>17</v>
      </c>
      <c r="AI17" s="87" t="s">
        <v>260</v>
      </c>
      <c r="AJ17" s="45" t="s">
        <v>153</v>
      </c>
    </row>
    <row r="18" spans="6:36" ht="30" customHeight="1">
      <c r="F18" s="162" t="s">
        <v>95</v>
      </c>
      <c r="G18" s="163"/>
      <c r="H18" s="82" t="s">
        <v>228</v>
      </c>
      <c r="I18" s="82" t="s">
        <v>229</v>
      </c>
      <c r="J18" s="85" t="s">
        <v>230</v>
      </c>
      <c r="AA18" s="46" t="s">
        <v>88</v>
      </c>
      <c r="AB18" s="46" t="s">
        <v>115</v>
      </c>
      <c r="AC18" s="46" t="s">
        <v>190</v>
      </c>
      <c r="AD18" s="45">
        <f ca="1" t="shared" si="4"/>
        <v>0</v>
      </c>
      <c r="AF18" s="54" t="str">
        <f>'水洗化人口等'!B18</f>
        <v>38215</v>
      </c>
      <c r="AG18" s="45">
        <v>18</v>
      </c>
      <c r="AI18" s="87" t="s">
        <v>261</v>
      </c>
      <c r="AJ18" s="45" t="s">
        <v>152</v>
      </c>
    </row>
    <row r="19" spans="3:36" ht="16.5" customHeight="1">
      <c r="C19" s="83" t="s">
        <v>94</v>
      </c>
      <c r="D19" s="53">
        <f>IF(D$14&gt;0,D13/D$14,0)</f>
        <v>0.8168715531610382</v>
      </c>
      <c r="F19" s="141" t="s">
        <v>97</v>
      </c>
      <c r="G19" s="142"/>
      <c r="H19" s="61">
        <f>AD21</f>
        <v>1127</v>
      </c>
      <c r="I19" s="61">
        <f>AD31</f>
        <v>1454</v>
      </c>
      <c r="J19" s="65">
        <f>SUM(H19:I19)</f>
        <v>2581</v>
      </c>
      <c r="AA19" s="46" t="s">
        <v>89</v>
      </c>
      <c r="AB19" s="46" t="s">
        <v>115</v>
      </c>
      <c r="AC19" s="46" t="s">
        <v>191</v>
      </c>
      <c r="AD19" s="45">
        <f ca="1" t="shared" si="4"/>
        <v>0</v>
      </c>
      <c r="AF19" s="54" t="str">
        <f>'水洗化人口等'!B19</f>
        <v>38356</v>
      </c>
      <c r="AG19" s="45">
        <v>19</v>
      </c>
      <c r="AI19" s="87" t="s">
        <v>262</v>
      </c>
      <c r="AJ19" s="45" t="s">
        <v>151</v>
      </c>
    </row>
    <row r="20" spans="3:36" ht="16.5" customHeight="1">
      <c r="C20" s="83" t="s">
        <v>96</v>
      </c>
      <c r="D20" s="53">
        <f>IF(D$14&gt;0,D9/D$14,0)</f>
        <v>0.1831284468389618</v>
      </c>
      <c r="F20" s="141" t="s">
        <v>99</v>
      </c>
      <c r="G20" s="142"/>
      <c r="H20" s="61">
        <f>AD22</f>
        <v>15620</v>
      </c>
      <c r="I20" s="61">
        <f>AD32</f>
        <v>6186</v>
      </c>
      <c r="J20" s="65">
        <f>SUM(H20:I20)</f>
        <v>21806</v>
      </c>
      <c r="AA20" s="46" t="s">
        <v>91</v>
      </c>
      <c r="AB20" s="46" t="s">
        <v>115</v>
      </c>
      <c r="AC20" s="46" t="s">
        <v>192</v>
      </c>
      <c r="AD20" s="45">
        <f ca="1" t="shared" si="4"/>
        <v>2654</v>
      </c>
      <c r="AF20" s="54" t="str">
        <f>'水洗化人口等'!B20</f>
        <v>38386</v>
      </c>
      <c r="AG20" s="45">
        <v>20</v>
      </c>
      <c r="AI20" s="87" t="s">
        <v>263</v>
      </c>
      <c r="AJ20" s="45" t="s">
        <v>150</v>
      </c>
    </row>
    <row r="21" spans="3:36" ht="16.5" customHeight="1">
      <c r="C21" s="84" t="s">
        <v>98</v>
      </c>
      <c r="D21" s="53">
        <f>IF(D$14&gt;0,D10/D$14,0)</f>
        <v>0.41171014665440825</v>
      </c>
      <c r="F21" s="141" t="s">
        <v>101</v>
      </c>
      <c r="G21" s="142"/>
      <c r="H21" s="61">
        <f>AD23</f>
        <v>154964</v>
      </c>
      <c r="I21" s="61">
        <f>AD33</f>
        <v>252057</v>
      </c>
      <c r="J21" s="65">
        <f>SUM(H21:I21)</f>
        <v>407021</v>
      </c>
      <c r="AA21" s="46" t="s">
        <v>97</v>
      </c>
      <c r="AB21" s="46" t="s">
        <v>115</v>
      </c>
      <c r="AC21" s="46" t="s">
        <v>193</v>
      </c>
      <c r="AD21" s="45">
        <f ca="1" t="shared" si="4"/>
        <v>1127</v>
      </c>
      <c r="AF21" s="54" t="str">
        <f>'水洗化人口等'!B21</f>
        <v>38401</v>
      </c>
      <c r="AG21" s="45">
        <v>21</v>
      </c>
      <c r="AI21" s="87" t="s">
        <v>264</v>
      </c>
      <c r="AJ21" s="45" t="s">
        <v>149</v>
      </c>
    </row>
    <row r="22" spans="3:36" ht="16.5" customHeight="1" thickBot="1">
      <c r="C22" s="83" t="s">
        <v>100</v>
      </c>
      <c r="D22" s="53">
        <f>IF(D$14&gt;0,D12/D$14,0)</f>
        <v>0.40065453550861907</v>
      </c>
      <c r="F22" s="146" t="s">
        <v>45</v>
      </c>
      <c r="G22" s="147"/>
      <c r="H22" s="71">
        <f>SUM(H19:H21)</f>
        <v>171711</v>
      </c>
      <c r="I22" s="71">
        <f>SUM(I19:I21)</f>
        <v>259697</v>
      </c>
      <c r="J22" s="76">
        <f>SUM(J19:J21)</f>
        <v>431408</v>
      </c>
      <c r="AA22" s="46" t="s">
        <v>99</v>
      </c>
      <c r="AB22" s="46" t="s">
        <v>115</v>
      </c>
      <c r="AC22" s="46" t="s">
        <v>194</v>
      </c>
      <c r="AD22" s="45">
        <f ca="1" t="shared" si="4"/>
        <v>15620</v>
      </c>
      <c r="AF22" s="54" t="str">
        <f>'水洗化人口等'!B22</f>
        <v>38402</v>
      </c>
      <c r="AG22" s="45">
        <v>22</v>
      </c>
      <c r="AI22" s="87" t="s">
        <v>265</v>
      </c>
      <c r="AJ22" s="45" t="s">
        <v>148</v>
      </c>
    </row>
    <row r="23" spans="3:36" ht="16.5" customHeight="1">
      <c r="C23" s="83" t="s">
        <v>102</v>
      </c>
      <c r="D23" s="53">
        <f>IF(D$14&gt;0,C17/D$14,0)</f>
        <v>0.19230805685278637</v>
      </c>
      <c r="F23" s="52"/>
      <c r="J23" s="77"/>
      <c r="AA23" s="46" t="s">
        <v>101</v>
      </c>
      <c r="AB23" s="46" t="s">
        <v>115</v>
      </c>
      <c r="AC23" s="46" t="s">
        <v>195</v>
      </c>
      <c r="AD23" s="45">
        <f ca="1" t="shared" si="4"/>
        <v>154964</v>
      </c>
      <c r="AF23" s="54" t="str">
        <f>'水洗化人口等'!B23</f>
        <v>38422</v>
      </c>
      <c r="AG23" s="45">
        <v>23</v>
      </c>
      <c r="AI23" s="87" t="s">
        <v>266</v>
      </c>
      <c r="AJ23" s="45" t="s">
        <v>147</v>
      </c>
    </row>
    <row r="24" spans="3:36" ht="16.5" customHeight="1" thickBot="1">
      <c r="C24" s="83" t="s">
        <v>233</v>
      </c>
      <c r="D24" s="53">
        <f>IF(D$9&gt;0,D7/D$9,0)</f>
        <v>0.9808462263627793</v>
      </c>
      <c r="J24" s="78" t="s">
        <v>103</v>
      </c>
      <c r="AA24" s="46" t="s">
        <v>78</v>
      </c>
      <c r="AB24" s="46" t="s">
        <v>115</v>
      </c>
      <c r="AC24" s="46" t="s">
        <v>196</v>
      </c>
      <c r="AD24" s="45">
        <f ca="1" t="shared" si="4"/>
        <v>257538</v>
      </c>
      <c r="AF24" s="54" t="str">
        <f>'水洗化人口等'!B24</f>
        <v>38442</v>
      </c>
      <c r="AG24" s="45">
        <v>24</v>
      </c>
      <c r="AI24" s="87" t="s">
        <v>267</v>
      </c>
      <c r="AJ24" s="45" t="s">
        <v>146</v>
      </c>
    </row>
    <row r="25" spans="3:36" ht="16.5" customHeight="1">
      <c r="C25" s="83" t="s">
        <v>234</v>
      </c>
      <c r="D25" s="53">
        <f>IF(D$9&gt;0,D8/D$9,0)</f>
        <v>0.01915377363722065</v>
      </c>
      <c r="F25" s="158" t="s">
        <v>104</v>
      </c>
      <c r="G25" s="159"/>
      <c r="H25" s="159"/>
      <c r="I25" s="151" t="s">
        <v>105</v>
      </c>
      <c r="J25" s="153" t="s">
        <v>106</v>
      </c>
      <c r="AA25" s="46" t="s">
        <v>80</v>
      </c>
      <c r="AB25" s="46" t="s">
        <v>115</v>
      </c>
      <c r="AC25" s="46" t="s">
        <v>197</v>
      </c>
      <c r="AD25" s="45">
        <f ca="1" t="shared" si="4"/>
        <v>578</v>
      </c>
      <c r="AF25" s="54" t="str">
        <f>'水洗化人口等'!B25</f>
        <v>38484</v>
      </c>
      <c r="AG25" s="45">
        <v>25</v>
      </c>
      <c r="AI25" s="87" t="s">
        <v>268</v>
      </c>
      <c r="AJ25" s="45" t="s">
        <v>145</v>
      </c>
    </row>
    <row r="26" spans="6:36" ht="16.5" customHeight="1">
      <c r="F26" s="160"/>
      <c r="G26" s="161"/>
      <c r="H26" s="161"/>
      <c r="I26" s="152"/>
      <c r="J26" s="154"/>
      <c r="AA26" s="46" t="s">
        <v>82</v>
      </c>
      <c r="AB26" s="46" t="s">
        <v>115</v>
      </c>
      <c r="AC26" s="46" t="s">
        <v>198</v>
      </c>
      <c r="AD26" s="45">
        <f ca="1" t="shared" si="4"/>
        <v>0</v>
      </c>
      <c r="AF26" s="54" t="str">
        <f>'水洗化人口等'!B26</f>
        <v>38488</v>
      </c>
      <c r="AG26" s="45">
        <v>26</v>
      </c>
      <c r="AI26" s="87" t="s">
        <v>269</v>
      </c>
      <c r="AJ26" s="45" t="s">
        <v>144</v>
      </c>
    </row>
    <row r="27" spans="6:36" ht="16.5" customHeight="1">
      <c r="F27" s="143" t="s">
        <v>107</v>
      </c>
      <c r="G27" s="144"/>
      <c r="H27" s="145"/>
      <c r="I27" s="63">
        <f aca="true" t="shared" si="5" ref="I27:I35">AD40</f>
        <v>45552</v>
      </c>
      <c r="J27" s="79">
        <f>AD49</f>
        <v>1146</v>
      </c>
      <c r="AA27" s="46" t="s">
        <v>85</v>
      </c>
      <c r="AB27" s="46" t="s">
        <v>115</v>
      </c>
      <c r="AC27" s="46" t="s">
        <v>199</v>
      </c>
      <c r="AD27" s="45">
        <f ca="1" t="shared" si="4"/>
        <v>0</v>
      </c>
      <c r="AF27" s="54" t="str">
        <f>'水洗化人口等'!B27</f>
        <v>38506</v>
      </c>
      <c r="AG27" s="45">
        <v>27</v>
      </c>
      <c r="AI27" s="87" t="s">
        <v>270</v>
      </c>
      <c r="AJ27" s="45" t="s">
        <v>143</v>
      </c>
    </row>
    <row r="28" spans="6:36" ht="16.5" customHeight="1">
      <c r="F28" s="155" t="s">
        <v>108</v>
      </c>
      <c r="G28" s="156"/>
      <c r="H28" s="157"/>
      <c r="I28" s="63">
        <f t="shared" si="5"/>
        <v>99</v>
      </c>
      <c r="J28" s="79">
        <f>AD50</f>
        <v>0</v>
      </c>
      <c r="AA28" s="46" t="s">
        <v>88</v>
      </c>
      <c r="AB28" s="46" t="s">
        <v>115</v>
      </c>
      <c r="AC28" s="46" t="s">
        <v>200</v>
      </c>
      <c r="AD28" s="45">
        <f ca="1" t="shared" si="4"/>
        <v>0</v>
      </c>
      <c r="AF28" s="54" t="e">
        <f>水洗化人口等!#REF!</f>
        <v>#REF!</v>
      </c>
      <c r="AG28" s="45">
        <v>28</v>
      </c>
      <c r="AI28" s="87" t="s">
        <v>271</v>
      </c>
      <c r="AJ28" s="45" t="s">
        <v>142</v>
      </c>
    </row>
    <row r="29" spans="6:36" ht="16.5" customHeight="1">
      <c r="F29" s="143" t="s">
        <v>109</v>
      </c>
      <c r="G29" s="144"/>
      <c r="H29" s="145"/>
      <c r="I29" s="63">
        <f t="shared" si="5"/>
        <v>0</v>
      </c>
      <c r="J29" s="79">
        <f>AD51</f>
        <v>0</v>
      </c>
      <c r="AA29" s="46" t="s">
        <v>89</v>
      </c>
      <c r="AB29" s="46" t="s">
        <v>115</v>
      </c>
      <c r="AC29" s="46" t="s">
        <v>201</v>
      </c>
      <c r="AD29" s="45">
        <f ca="1" t="shared" si="4"/>
        <v>0</v>
      </c>
      <c r="AF29" s="54" t="e">
        <f>水洗化人口等!#REF!</f>
        <v>#REF!</v>
      </c>
      <c r="AG29" s="45">
        <v>29</v>
      </c>
      <c r="AI29" s="87" t="s">
        <v>272</v>
      </c>
      <c r="AJ29" s="45" t="s">
        <v>141</v>
      </c>
    </row>
    <row r="30" spans="6:36" ht="16.5" customHeight="1">
      <c r="F30" s="143" t="s">
        <v>63</v>
      </c>
      <c r="G30" s="144"/>
      <c r="H30" s="145"/>
      <c r="I30" s="63">
        <f t="shared" si="5"/>
        <v>0</v>
      </c>
      <c r="J30" s="79">
        <f>AD52</f>
        <v>0</v>
      </c>
      <c r="AA30" s="46" t="s">
        <v>91</v>
      </c>
      <c r="AB30" s="46" t="s">
        <v>115</v>
      </c>
      <c r="AC30" s="46" t="s">
        <v>202</v>
      </c>
      <c r="AD30" s="45">
        <f ca="1" t="shared" si="4"/>
        <v>0</v>
      </c>
      <c r="AF30" s="54" t="e">
        <f>水洗化人口等!#REF!</f>
        <v>#REF!</v>
      </c>
      <c r="AG30" s="45">
        <v>30</v>
      </c>
      <c r="AI30" s="87" t="s">
        <v>273</v>
      </c>
      <c r="AJ30" s="45" t="s">
        <v>140</v>
      </c>
    </row>
    <row r="31" spans="6:36" ht="16.5" customHeight="1">
      <c r="F31" s="143" t="s">
        <v>64</v>
      </c>
      <c r="G31" s="144"/>
      <c r="H31" s="145"/>
      <c r="I31" s="63">
        <f t="shared" si="5"/>
        <v>0</v>
      </c>
      <c r="J31" s="79">
        <f>AD53</f>
        <v>0</v>
      </c>
      <c r="AA31" s="46" t="s">
        <v>97</v>
      </c>
      <c r="AB31" s="46" t="s">
        <v>115</v>
      </c>
      <c r="AC31" s="46" t="s">
        <v>203</v>
      </c>
      <c r="AD31" s="45">
        <f ca="1" t="shared" si="4"/>
        <v>1454</v>
      </c>
      <c r="AF31" s="54" t="e">
        <f>水洗化人口等!#REF!</f>
        <v>#REF!</v>
      </c>
      <c r="AG31" s="45">
        <v>31</v>
      </c>
      <c r="AI31" s="87" t="s">
        <v>274</v>
      </c>
      <c r="AJ31" s="45" t="s">
        <v>139</v>
      </c>
    </row>
    <row r="32" spans="6:36" ht="16.5" customHeight="1">
      <c r="F32" s="143" t="s">
        <v>110</v>
      </c>
      <c r="G32" s="144"/>
      <c r="H32" s="145"/>
      <c r="I32" s="63">
        <f t="shared" si="5"/>
        <v>0</v>
      </c>
      <c r="J32" s="68" t="s">
        <v>176</v>
      </c>
      <c r="AA32" s="46" t="s">
        <v>99</v>
      </c>
      <c r="AB32" s="46" t="s">
        <v>115</v>
      </c>
      <c r="AC32" s="46" t="s">
        <v>204</v>
      </c>
      <c r="AD32" s="45">
        <f ca="1" t="shared" si="4"/>
        <v>6186</v>
      </c>
      <c r="AF32" s="54" t="e">
        <f>水洗化人口等!#REF!</f>
        <v>#REF!</v>
      </c>
      <c r="AG32" s="45">
        <v>32</v>
      </c>
      <c r="AI32" s="87" t="s">
        <v>275</v>
      </c>
      <c r="AJ32" s="45" t="s">
        <v>138</v>
      </c>
    </row>
    <row r="33" spans="6:36" ht="16.5" customHeight="1">
      <c r="F33" s="143" t="s">
        <v>111</v>
      </c>
      <c r="G33" s="144"/>
      <c r="H33" s="145"/>
      <c r="I33" s="63">
        <f t="shared" si="5"/>
        <v>4</v>
      </c>
      <c r="J33" s="68" t="s">
        <v>178</v>
      </c>
      <c r="AA33" s="46" t="s">
        <v>101</v>
      </c>
      <c r="AB33" s="46" t="s">
        <v>115</v>
      </c>
      <c r="AC33" s="46" t="s">
        <v>205</v>
      </c>
      <c r="AD33" s="45">
        <f ca="1" t="shared" si="4"/>
        <v>252057</v>
      </c>
      <c r="AF33" s="54" t="e">
        <f>水洗化人口等!#REF!</f>
        <v>#REF!</v>
      </c>
      <c r="AG33" s="45">
        <v>33</v>
      </c>
      <c r="AI33" s="87" t="s">
        <v>276</v>
      </c>
      <c r="AJ33" s="45" t="s">
        <v>137</v>
      </c>
    </row>
    <row r="34" spans="6:36" ht="16.5" customHeight="1">
      <c r="F34" s="143" t="s">
        <v>112</v>
      </c>
      <c r="G34" s="144"/>
      <c r="H34" s="145"/>
      <c r="I34" s="63">
        <f t="shared" si="5"/>
        <v>2325</v>
      </c>
      <c r="J34" s="68" t="s">
        <v>206</v>
      </c>
      <c r="AA34" s="46" t="s">
        <v>78</v>
      </c>
      <c r="AB34" s="46" t="s">
        <v>115</v>
      </c>
      <c r="AC34" s="46" t="s">
        <v>207</v>
      </c>
      <c r="AD34" s="46">
        <f ca="1" t="shared" si="4"/>
        <v>4826</v>
      </c>
      <c r="AF34" s="54" t="e">
        <f>水洗化人口等!#REF!</f>
        <v>#REF!</v>
      </c>
      <c r="AG34" s="45">
        <v>34</v>
      </c>
      <c r="AI34" s="87" t="s">
        <v>277</v>
      </c>
      <c r="AJ34" s="45" t="s">
        <v>136</v>
      </c>
    </row>
    <row r="35" spans="6:36" ht="16.5" customHeight="1">
      <c r="F35" s="143" t="s">
        <v>113</v>
      </c>
      <c r="G35" s="144"/>
      <c r="H35" s="145"/>
      <c r="I35" s="63">
        <f t="shared" si="5"/>
        <v>1351</v>
      </c>
      <c r="J35" s="68" t="s">
        <v>180</v>
      </c>
      <c r="AA35" s="46" t="s">
        <v>80</v>
      </c>
      <c r="AB35" s="46" t="s">
        <v>115</v>
      </c>
      <c r="AC35" s="46" t="s">
        <v>208</v>
      </c>
      <c r="AD35" s="46">
        <f ca="1" t="shared" si="4"/>
        <v>0</v>
      </c>
      <c r="AF35" s="54" t="e">
        <f>水洗化人口等!#REF!</f>
        <v>#REF!</v>
      </c>
      <c r="AG35" s="45">
        <v>35</v>
      </c>
      <c r="AI35" s="87" t="s">
        <v>278</v>
      </c>
      <c r="AJ35" s="45" t="s">
        <v>135</v>
      </c>
    </row>
    <row r="36" spans="6:36" ht="16.5" customHeight="1" thickBot="1">
      <c r="F36" s="148" t="s">
        <v>57</v>
      </c>
      <c r="G36" s="149"/>
      <c r="H36" s="150"/>
      <c r="I36" s="80">
        <f>SUM(I27:I35)</f>
        <v>49331</v>
      </c>
      <c r="J36" s="81">
        <f>SUM(J27:J31)</f>
        <v>1146</v>
      </c>
      <c r="AA36" s="46" t="s">
        <v>82</v>
      </c>
      <c r="AB36" s="46" t="s">
        <v>115</v>
      </c>
      <c r="AC36" s="46" t="s">
        <v>209</v>
      </c>
      <c r="AD36" s="46">
        <f ca="1" t="shared" si="4"/>
        <v>0</v>
      </c>
      <c r="AF36" s="54" t="e">
        <f>水洗化人口等!#REF!</f>
        <v>#REF!</v>
      </c>
      <c r="AG36" s="45">
        <v>36</v>
      </c>
      <c r="AI36" s="87" t="s">
        <v>279</v>
      </c>
      <c r="AJ36" s="45" t="s">
        <v>134</v>
      </c>
    </row>
    <row r="37" spans="27:36" ht="13.5">
      <c r="AA37" s="46" t="s">
        <v>78</v>
      </c>
      <c r="AB37" s="46" t="s">
        <v>115</v>
      </c>
      <c r="AC37" s="46" t="s">
        <v>210</v>
      </c>
      <c r="AD37" s="46">
        <f ca="1" t="shared" si="4"/>
        <v>171</v>
      </c>
      <c r="AF37" s="54" t="e">
        <f>水洗化人口等!#REF!</f>
        <v>#REF!</v>
      </c>
      <c r="AG37" s="45">
        <v>37</v>
      </c>
      <c r="AI37" s="87" t="s">
        <v>280</v>
      </c>
      <c r="AJ37" s="45" t="s">
        <v>133</v>
      </c>
    </row>
    <row r="38" spans="27:36" ht="13.5">
      <c r="AA38" s="46" t="s">
        <v>80</v>
      </c>
      <c r="AB38" s="46" t="s">
        <v>115</v>
      </c>
      <c r="AC38" s="46" t="s">
        <v>211</v>
      </c>
      <c r="AD38" s="46">
        <f ca="1" t="shared" si="4"/>
        <v>120</v>
      </c>
      <c r="AF38" s="54" t="e">
        <f>水洗化人口等!#REF!</f>
        <v>#REF!</v>
      </c>
      <c r="AG38" s="45">
        <v>38</v>
      </c>
      <c r="AI38" s="87" t="s">
        <v>281</v>
      </c>
      <c r="AJ38" s="45" t="s">
        <v>132</v>
      </c>
    </row>
    <row r="39" spans="27:36" ht="13.5">
      <c r="AA39" s="46" t="s">
        <v>82</v>
      </c>
      <c r="AB39" s="46" t="s">
        <v>115</v>
      </c>
      <c r="AC39" s="46" t="s">
        <v>212</v>
      </c>
      <c r="AD39" s="46">
        <f ca="1" t="shared" si="4"/>
        <v>0</v>
      </c>
      <c r="AF39" s="54" t="e">
        <f>水洗化人口等!#REF!</f>
        <v>#REF!</v>
      </c>
      <c r="AG39" s="45">
        <v>39</v>
      </c>
      <c r="AI39" s="87" t="s">
        <v>282</v>
      </c>
      <c r="AJ39" s="45" t="s">
        <v>131</v>
      </c>
    </row>
    <row r="40" spans="27:36" ht="13.5">
      <c r="AA40" s="46" t="s">
        <v>107</v>
      </c>
      <c r="AB40" s="46" t="s">
        <v>115</v>
      </c>
      <c r="AC40" s="46" t="s">
        <v>213</v>
      </c>
      <c r="AD40" s="46">
        <f ca="1" t="shared" si="4"/>
        <v>45552</v>
      </c>
      <c r="AF40" s="54" t="e">
        <f>水洗化人口等!#REF!</f>
        <v>#REF!</v>
      </c>
      <c r="AG40" s="45">
        <v>40</v>
      </c>
      <c r="AI40" s="87" t="s">
        <v>283</v>
      </c>
      <c r="AJ40" s="45" t="s">
        <v>130</v>
      </c>
    </row>
    <row r="41" spans="27:36" ht="13.5">
      <c r="AA41" s="46" t="s">
        <v>108</v>
      </c>
      <c r="AB41" s="46" t="s">
        <v>115</v>
      </c>
      <c r="AC41" s="46" t="s">
        <v>214</v>
      </c>
      <c r="AD41" s="46">
        <f ca="1" t="shared" si="4"/>
        <v>99</v>
      </c>
      <c r="AF41" s="54" t="e">
        <f>水洗化人口等!#REF!</f>
        <v>#REF!</v>
      </c>
      <c r="AG41" s="45">
        <v>41</v>
      </c>
      <c r="AI41" s="87" t="s">
        <v>284</v>
      </c>
      <c r="AJ41" s="45" t="s">
        <v>129</v>
      </c>
    </row>
    <row r="42" spans="27:36" ht="13.5">
      <c r="AA42" s="46" t="s">
        <v>109</v>
      </c>
      <c r="AB42" s="46" t="s">
        <v>115</v>
      </c>
      <c r="AC42" s="46" t="s">
        <v>215</v>
      </c>
      <c r="AD42" s="46">
        <f ca="1" t="shared" si="4"/>
        <v>0</v>
      </c>
      <c r="AF42" s="54" t="e">
        <f>水洗化人口等!#REF!</f>
        <v>#REF!</v>
      </c>
      <c r="AG42" s="45">
        <v>42</v>
      </c>
      <c r="AI42" s="87" t="s">
        <v>285</v>
      </c>
      <c r="AJ42" s="45" t="s">
        <v>128</v>
      </c>
    </row>
    <row r="43" spans="27:36" ht="13.5">
      <c r="AA43" s="46" t="s">
        <v>63</v>
      </c>
      <c r="AB43" s="46" t="s">
        <v>115</v>
      </c>
      <c r="AC43" s="46" t="s">
        <v>216</v>
      </c>
      <c r="AD43" s="46">
        <f ca="1" t="shared" si="4"/>
        <v>0</v>
      </c>
      <c r="AF43" s="54" t="e">
        <f>水洗化人口等!#REF!</f>
        <v>#REF!</v>
      </c>
      <c r="AG43" s="45">
        <v>43</v>
      </c>
      <c r="AI43" s="87" t="s">
        <v>286</v>
      </c>
      <c r="AJ43" s="45" t="s">
        <v>127</v>
      </c>
    </row>
    <row r="44" spans="27:36" ht="13.5">
      <c r="AA44" s="46" t="s">
        <v>64</v>
      </c>
      <c r="AB44" s="46" t="s">
        <v>115</v>
      </c>
      <c r="AC44" s="46" t="s">
        <v>217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287</v>
      </c>
      <c r="AJ44" s="45" t="s">
        <v>126</v>
      </c>
    </row>
    <row r="45" spans="27:36" ht="13.5">
      <c r="AA45" s="46" t="s">
        <v>110</v>
      </c>
      <c r="AB45" s="46" t="s">
        <v>115</v>
      </c>
      <c r="AC45" s="46" t="s">
        <v>219</v>
      </c>
      <c r="AD45" s="46">
        <f ca="1" t="shared" si="4"/>
        <v>0</v>
      </c>
      <c r="AF45" s="54" t="e">
        <f>水洗化人口等!#REF!</f>
        <v>#REF!</v>
      </c>
      <c r="AG45" s="45">
        <v>45</v>
      </c>
      <c r="AI45" s="87" t="s">
        <v>288</v>
      </c>
      <c r="AJ45" s="45" t="s">
        <v>125</v>
      </c>
    </row>
    <row r="46" spans="27:36" ht="13.5">
      <c r="AA46" s="46" t="s">
        <v>111</v>
      </c>
      <c r="AB46" s="46" t="s">
        <v>115</v>
      </c>
      <c r="AC46" s="46" t="s">
        <v>220</v>
      </c>
      <c r="AD46" s="46">
        <f ca="1" t="shared" si="4"/>
        <v>4</v>
      </c>
      <c r="AF46" s="54" t="e">
        <f>水洗化人口等!#REF!</f>
        <v>#REF!</v>
      </c>
      <c r="AG46" s="45">
        <v>46</v>
      </c>
      <c r="AI46" s="87" t="s">
        <v>289</v>
      </c>
      <c r="AJ46" s="45" t="s">
        <v>124</v>
      </c>
    </row>
    <row r="47" spans="27:36" ht="13.5">
      <c r="AA47" s="46" t="s">
        <v>112</v>
      </c>
      <c r="AB47" s="46" t="s">
        <v>115</v>
      </c>
      <c r="AC47" s="46" t="s">
        <v>221</v>
      </c>
      <c r="AD47" s="46">
        <f ca="1" t="shared" si="4"/>
        <v>2325</v>
      </c>
      <c r="AF47" s="54" t="e">
        <f>水洗化人口等!#REF!</f>
        <v>#REF!</v>
      </c>
      <c r="AG47" s="45">
        <v>47</v>
      </c>
      <c r="AI47" s="87" t="s">
        <v>290</v>
      </c>
      <c r="AJ47" s="45" t="s">
        <v>123</v>
      </c>
    </row>
    <row r="48" spans="27:36" ht="13.5">
      <c r="AA48" s="46" t="s">
        <v>113</v>
      </c>
      <c r="AB48" s="46" t="s">
        <v>115</v>
      </c>
      <c r="AC48" s="46" t="s">
        <v>222</v>
      </c>
      <c r="AD48" s="46">
        <f ca="1" t="shared" si="4"/>
        <v>1351</v>
      </c>
      <c r="AF48" s="54" t="e">
        <f>水洗化人口等!#REF!</f>
        <v>#REF!</v>
      </c>
      <c r="AG48" s="45">
        <v>48</v>
      </c>
      <c r="AI48" s="87" t="s">
        <v>291</v>
      </c>
      <c r="AJ48" s="45" t="s">
        <v>122</v>
      </c>
    </row>
    <row r="49" spans="27:36" ht="13.5">
      <c r="AA49" s="46" t="s">
        <v>107</v>
      </c>
      <c r="AB49" s="46" t="s">
        <v>115</v>
      </c>
      <c r="AC49" s="46" t="s">
        <v>223</v>
      </c>
      <c r="AD49" s="46">
        <f ca="1" t="shared" si="4"/>
        <v>1146</v>
      </c>
      <c r="AF49" s="54" t="e">
        <f>水洗化人口等!#REF!</f>
        <v>#REF!</v>
      </c>
      <c r="AG49" s="45">
        <v>49</v>
      </c>
      <c r="AI49" s="87" t="s">
        <v>292</v>
      </c>
      <c r="AJ49" s="45" t="s">
        <v>121</v>
      </c>
    </row>
    <row r="50" spans="27:36" ht="13.5">
      <c r="AA50" s="46" t="s">
        <v>108</v>
      </c>
      <c r="AB50" s="46" t="s">
        <v>115</v>
      </c>
      <c r="AC50" s="46" t="s">
        <v>224</v>
      </c>
      <c r="AD50" s="46">
        <f ca="1" t="shared" si="4"/>
        <v>0</v>
      </c>
      <c r="AF50" s="54" t="e">
        <f>水洗化人口等!#REF!</f>
        <v>#REF!</v>
      </c>
      <c r="AG50" s="45">
        <v>50</v>
      </c>
      <c r="AI50" s="87" t="s">
        <v>293</v>
      </c>
      <c r="AJ50" s="45" t="s">
        <v>120</v>
      </c>
    </row>
    <row r="51" spans="27:36" ht="13.5">
      <c r="AA51" s="46" t="s">
        <v>109</v>
      </c>
      <c r="AB51" s="46" t="s">
        <v>115</v>
      </c>
      <c r="AC51" s="46" t="s">
        <v>225</v>
      </c>
      <c r="AD51" s="46">
        <f ca="1" t="shared" si="4"/>
        <v>0</v>
      </c>
      <c r="AF51" s="54" t="e">
        <f>水洗化人口等!#REF!</f>
        <v>#REF!</v>
      </c>
      <c r="AG51" s="45">
        <v>51</v>
      </c>
      <c r="AI51" s="87" t="s">
        <v>294</v>
      </c>
      <c r="AJ51" s="45" t="s">
        <v>119</v>
      </c>
    </row>
    <row r="52" spans="27:36" ht="13.5">
      <c r="AA52" s="46" t="s">
        <v>63</v>
      </c>
      <c r="AB52" s="46" t="s">
        <v>115</v>
      </c>
      <c r="AC52" s="46" t="s">
        <v>226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295</v>
      </c>
      <c r="AJ52" s="45" t="s">
        <v>118</v>
      </c>
    </row>
    <row r="53" spans="27:33" ht="13.5">
      <c r="AA53" s="46" t="s">
        <v>64</v>
      </c>
      <c r="AB53" s="46" t="s">
        <v>115</v>
      </c>
      <c r="AC53" s="46" t="s">
        <v>227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