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<sst xmlns="http://schemas.openxmlformats.org/spreadsheetml/2006/main" count="796" uniqueCount="349">
  <si>
    <t>29450</t>
  </si>
  <si>
    <t>下北山村</t>
  </si>
  <si>
    <t>29451</t>
  </si>
  <si>
    <t>上北山村</t>
  </si>
  <si>
    <t>29452</t>
  </si>
  <si>
    <t>29453</t>
  </si>
  <si>
    <t>東吉野村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</si>
  <si>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</si>
  <si>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</si>
  <si>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</si>
  <si>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</si>
  <si>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</si>
  <si>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</si>
  <si>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</si>
  <si>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</si>
  <si>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</si>
  <si>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</si>
  <si>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</si>
  <si>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</si>
  <si>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</si>
  <si>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</si>
  <si>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</si>
  <si>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</si>
  <si>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</si>
  <si>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</si>
  <si>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</si>
  <si>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</si>
  <si>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</si>
  <si>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</si>
  <si>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</si>
  <si>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</si>
  <si>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</si>
  <si>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</si>
  <si>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</si>
  <si>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</si>
  <si>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</si>
  <si>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</si>
  <si>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</si>
  <si>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</si>
  <si>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</si>
  <si>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</si>
  <si>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</si>
  <si>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</si>
  <si>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</si>
  <si>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</si>
  <si>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</si>
  <si>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</si>
  <si>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</si>
  <si>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</si>
  <si>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</si>
  <si>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</si>
  <si>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</si>
  <si>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</si>
  <si>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</si>
  <si>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</si>
  <si>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</si>
  <si>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</si>
  <si>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</si>
  <si>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</si>
  <si>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</si>
  <si>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</si>
  <si>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</si>
  <si>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</si>
  <si>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</si>
  <si>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</si>
  <si>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</si>
  <si>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</si>
  <si>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</si>
  <si>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</si>
  <si>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</si>
  <si>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</si>
  <si>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</si>
  <si>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</si>
  <si>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</si>
  <si>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</si>
  <si>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</si>
  <si>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</si>
  <si>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</si>
  <si>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</si>
  <si>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</si>
  <si>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</si>
  <si>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</si>
  <si>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</si>
  <si>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</si>
  <si>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</si>
  <si>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</si>
  <si>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</si>
  <si>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</si>
  <si>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</si>
  <si>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</si>
  <si>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</si>
  <si>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</si>
  <si>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</si>
  <si>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</si>
  <si>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</si>
  <si>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</si>
  <si>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</si>
  <si>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</si>
  <si>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</si>
  <si>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</si>
  <si>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</si>
  <si>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</si>
  <si>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</si>
  <si>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</si>
  <si>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</si>
  <si>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</si>
  <si>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</si>
  <si>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</si>
  <si>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</si>
  <si>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</si>
  <si>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</si>
  <si>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</si>
  <si>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</si>
  <si>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</si>
  <si>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</si>
  <si>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</si>
  <si>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</si>
  <si>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</si>
  <si>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</si>
  <si>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</si>
  <si>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</si>
  <si>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</si>
  <si>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</si>
  <si>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</si>
  <si>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</si>
  <si>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</si>
  <si>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</si>
  <si>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</si>
  <si>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</si>
  <si>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</si>
  <si>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</si>
  <si>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</si>
  <si>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</si>
  <si>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</si>
  <si>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</si>
  <si>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</si>
  <si>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</si>
  <si>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</si>
  <si>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</si>
  <si>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</si>
  <si>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</si>
  <si>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</si>
  <si>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</si>
  <si>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</si>
  <si>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</si>
  <si>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</si>
  <si>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</si>
  <si>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</si>
  <si>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</si>
  <si>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</si>
  <si>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</si>
  <si>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</si>
  <si>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</si>
  <si>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</si>
  <si>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</si>
  <si>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</si>
  <si>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</si>
  <si>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</si>
  <si>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</si>
  <si>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</si>
  <si>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</si>
  <si>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</si>
  <si>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</si>
  <si>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</si>
  <si>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</si>
  <si>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</si>
  <si>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</si>
  <si>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</si>
  <si>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</si>
  <si>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</si>
  <si>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</si>
  <si>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</si>
  <si>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</si>
  <si>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</si>
  <si>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</si>
  <si>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</si>
  <si>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</si>
  <si>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</si>
  <si>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</si>
  <si>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</si>
  <si>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</si>
  <si>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</si>
  <si>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</si>
  <si>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</si>
  <si>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</si>
  <si>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</si>
  <si>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</si>
  <si>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</si>
  <si>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</si>
  <si>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</si>
  <si>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</si>
  <si>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</si>
  <si>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</si>
  <si>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</si>
  <si>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</si>
  <si>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</si>
  <si>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</si>
  <si>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</si>
  <si>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</si>
  <si>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</si>
  <si>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</si>
  <si>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</si>
  <si>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</si>
  <si>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</si>
  <si>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</si>
  <si>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</si>
  <si>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</si>
  <si>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</si>
  <si>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</si>
  <si>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</si>
  <si>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</si>
  <si>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</si>
  <si>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</si>
  <si>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</si>
  <si>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</si>
  <si>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</si>
  <si>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</si>
  <si>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</si>
  <si>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</si>
  <si>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</si>
  <si>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</si>
  <si>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</si>
  <si>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</si>
  <si>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</si>
  <si>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</si>
  <si>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</si>
  <si>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</si>
  <si>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</si>
  <si>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</si>
  <si>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</si>
  <si>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</si>
  <si>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</si>
  <si>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</si>
  <si>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</si>
  <si>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</si>
  <si>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</si>
  <si>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</si>
  <si>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</si>
  <si>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</si>
  <si>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</si>
  <si>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</si>
  <si>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</si>
  <si>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</si>
  <si>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</si>
  <si>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</si>
  <si>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</si>
  <si>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</si>
  <si>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</si>
  <si>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</si>
  <si>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</si>
  <si>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</si>
  <si>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</si>
  <si>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</si>
  <si>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</si>
  <si>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</si>
  <si>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</si>
  <si>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</si>
  <si>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</si>
  <si>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</si>
  <si>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</si>
  <si>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</si>
  <si>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</si>
  <si>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</si>
  <si>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</si>
  <si>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</si>
  <si>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</si>
  <si>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</si>
  <si>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</si>
  <si>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</si>
  <si>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</si>
  <si>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</si>
  <si>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</si>
  <si>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</si>
  <si>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</si>
  <si>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</si>
  <si>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</si>
  <si>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</si>
  <si>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川西町</t>
  </si>
  <si>
    <t>川上村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</si>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</sst>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7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132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7</v>
      </c>
      <c r="B2" s="112" t="s">
        <v>202</v>
      </c>
      <c r="C2" s="114" t="s">
        <v>203</v>
      </c>
      <c r="D2" s="6" t="s">
        <v>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137</v>
      </c>
      <c r="S2" s="116" t="s">
        <v>9</v>
      </c>
      <c r="T2" s="106"/>
      <c r="U2" s="106"/>
      <c r="V2" s="107"/>
      <c r="W2" s="122" t="s">
        <v>10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11</v>
      </c>
      <c r="F3" s="7"/>
      <c r="G3" s="7"/>
      <c r="H3" s="11"/>
      <c r="I3" s="10" t="s">
        <v>204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12</v>
      </c>
      <c r="F4" s="118" t="s">
        <v>205</v>
      </c>
      <c r="G4" s="118" t="s">
        <v>206</v>
      </c>
      <c r="H4" s="118" t="s">
        <v>207</v>
      </c>
      <c r="I4" s="12" t="s">
        <v>12</v>
      </c>
      <c r="J4" s="118" t="s">
        <v>208</v>
      </c>
      <c r="K4" s="118" t="s">
        <v>209</v>
      </c>
      <c r="L4" s="118" t="s">
        <v>210</v>
      </c>
      <c r="M4" s="118" t="s">
        <v>211</v>
      </c>
      <c r="N4" s="118" t="s">
        <v>212</v>
      </c>
      <c r="O4" s="123" t="s">
        <v>213</v>
      </c>
      <c r="P4" s="13"/>
      <c r="Q4" s="118" t="s">
        <v>214</v>
      </c>
      <c r="R4" s="41"/>
      <c r="S4" s="118" t="s">
        <v>13</v>
      </c>
      <c r="T4" s="118" t="s">
        <v>14</v>
      </c>
      <c r="U4" s="120" t="s">
        <v>15</v>
      </c>
      <c r="V4" s="120" t="s">
        <v>16</v>
      </c>
      <c r="W4" s="118" t="s">
        <v>13</v>
      </c>
      <c r="X4" s="118" t="s">
        <v>14</v>
      </c>
      <c r="Y4" s="120" t="s">
        <v>15</v>
      </c>
      <c r="Z4" s="120" t="s">
        <v>16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17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18</v>
      </c>
      <c r="E6" s="37" t="s">
        <v>18</v>
      </c>
      <c r="F6" s="14" t="s">
        <v>215</v>
      </c>
      <c r="G6" s="37" t="s">
        <v>18</v>
      </c>
      <c r="H6" s="37" t="s">
        <v>18</v>
      </c>
      <c r="I6" s="37" t="s">
        <v>18</v>
      </c>
      <c r="J6" s="14" t="s">
        <v>215</v>
      </c>
      <c r="K6" s="37" t="s">
        <v>18</v>
      </c>
      <c r="L6" s="14" t="s">
        <v>215</v>
      </c>
      <c r="M6" s="37" t="s">
        <v>18</v>
      </c>
      <c r="N6" s="14" t="s">
        <v>215</v>
      </c>
      <c r="O6" s="37" t="s">
        <v>18</v>
      </c>
      <c r="P6" s="37" t="s">
        <v>18</v>
      </c>
      <c r="Q6" s="14" t="s">
        <v>215</v>
      </c>
      <c r="R6" s="43" t="s">
        <v>138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103</v>
      </c>
      <c r="B7" s="174" t="s">
        <v>279</v>
      </c>
      <c r="C7" s="173" t="s">
        <v>275</v>
      </c>
      <c r="D7" s="99">
        <f>SUM(D8:D300)</f>
        <v>1427714</v>
      </c>
      <c r="E7" s="99">
        <f>SUM(E8:E300)</f>
        <v>127253</v>
      </c>
      <c r="F7" s="96">
        <f>IF(D7&gt;0,E7/D7*100,0)</f>
        <v>8.913059618382954</v>
      </c>
      <c r="G7" s="99">
        <f>SUM(G8:G300)</f>
        <v>126373</v>
      </c>
      <c r="H7" s="99">
        <f>SUM(H8:H300)</f>
        <v>880</v>
      </c>
      <c r="I7" s="99">
        <f>SUM(I8:I300)</f>
        <v>1300461</v>
      </c>
      <c r="J7" s="96">
        <f>IF($D7&gt;0,I7/$D7*100,0)</f>
        <v>91.08694038161704</v>
      </c>
      <c r="K7" s="99">
        <f>SUM(K8:K300)</f>
        <v>884039</v>
      </c>
      <c r="L7" s="96">
        <f>IF($D7&gt;0,K7/$D7*100,0)</f>
        <v>61.91989432057121</v>
      </c>
      <c r="M7" s="99">
        <f>SUM(M8:M300)</f>
        <v>5088</v>
      </c>
      <c r="N7" s="96">
        <f>IF($D7&gt;0,M7/$D7*100,0)</f>
        <v>0.3563738956121464</v>
      </c>
      <c r="O7" s="99">
        <f>SUM(O8:O300)</f>
        <v>411334</v>
      </c>
      <c r="P7" s="99">
        <f>SUM(P8:P300)</f>
        <v>153202</v>
      </c>
      <c r="Q7" s="96">
        <f>IF($D7&gt;0,O7/$D7*100,0)</f>
        <v>28.810672165433694</v>
      </c>
      <c r="R7" s="99">
        <f>SUM(R8:R300)</f>
        <v>11390</v>
      </c>
      <c r="S7" s="175">
        <f>COUNTIF(S8:S300,"○")</f>
        <v>27</v>
      </c>
      <c r="T7" s="175">
        <f>COUNTIF(T8:T300,"○")</f>
        <v>12</v>
      </c>
      <c r="U7" s="175">
        <f>COUNTIF(U8:U300,"○")</f>
        <v>0</v>
      </c>
      <c r="V7" s="175">
        <f>COUNTIF(V8:V300,"○")</f>
        <v>0</v>
      </c>
      <c r="W7" s="175">
        <f>COUNTIF(W8:W300,"○")</f>
        <v>26</v>
      </c>
      <c r="X7" s="175">
        <f>COUNTIF(X8:X300,"○")</f>
        <v>6</v>
      </c>
      <c r="Y7" s="175">
        <f>COUNTIF(Y8:Y300,"○")</f>
        <v>2</v>
      </c>
      <c r="Z7" s="175">
        <f>COUNTIF(Z8:Z300,"○")</f>
        <v>5</v>
      </c>
    </row>
    <row r="8" spans="1:26" s="92" customFormat="1" ht="11.25">
      <c r="A8" s="94" t="s">
        <v>103</v>
      </c>
      <c r="B8" s="95" t="s">
        <v>280</v>
      </c>
      <c r="C8" s="94" t="s">
        <v>281</v>
      </c>
      <c r="D8" s="93">
        <v>367821</v>
      </c>
      <c r="E8" s="93">
        <v>10896</v>
      </c>
      <c r="F8" s="97">
        <f aca="true" t="shared" si="0" ref="F7:F46">IF(D8&gt;0,E8/D8*100,0)</f>
        <v>2.9623104716696433</v>
      </c>
      <c r="G8" s="93">
        <v>10896</v>
      </c>
      <c r="H8" s="93">
        <v>0</v>
      </c>
      <c r="I8" s="93">
        <v>356925</v>
      </c>
      <c r="J8" s="97">
        <f aca="true" t="shared" si="1" ref="J7:J46">IF($D8&gt;0,I8/$D8*100,0)</f>
        <v>97.03768952833035</v>
      </c>
      <c r="K8" s="93">
        <v>307115</v>
      </c>
      <c r="L8" s="97">
        <f aca="true" t="shared" si="2" ref="L7:L46">IF($D8&gt;0,K8/$D8*100,0)</f>
        <v>83.49577647823261</v>
      </c>
      <c r="M8" s="93">
        <v>0</v>
      </c>
      <c r="N8" s="97">
        <f aca="true" t="shared" si="3" ref="N7:N46">IF($D8&gt;0,M8/$D8*100,0)</f>
        <v>0</v>
      </c>
      <c r="O8" s="93">
        <v>49810</v>
      </c>
      <c r="P8" s="93">
        <v>21048</v>
      </c>
      <c r="Q8" s="97">
        <f aca="true" t="shared" si="4" ref="Q7:Q46">IF($D8&gt;0,O8/$D8*100,0)</f>
        <v>13.541913050097737</v>
      </c>
      <c r="R8" s="93">
        <v>2943</v>
      </c>
      <c r="S8" s="94" t="s">
        <v>276</v>
      </c>
      <c r="T8" s="94"/>
      <c r="U8" s="94"/>
      <c r="V8" s="94"/>
      <c r="W8" s="94" t="s">
        <v>276</v>
      </c>
      <c r="X8" s="94"/>
      <c r="Y8" s="94"/>
      <c r="Z8" s="94"/>
    </row>
    <row r="9" spans="1:26" s="92" customFormat="1" ht="11.25">
      <c r="A9" s="94" t="s">
        <v>103</v>
      </c>
      <c r="B9" s="95" t="s">
        <v>282</v>
      </c>
      <c r="C9" s="94" t="s">
        <v>283</v>
      </c>
      <c r="D9" s="93">
        <v>71477</v>
      </c>
      <c r="E9" s="93">
        <v>8737</v>
      </c>
      <c r="F9" s="97">
        <f t="shared" si="0"/>
        <v>12.2235124585531</v>
      </c>
      <c r="G9" s="93">
        <v>8737</v>
      </c>
      <c r="H9" s="93">
        <v>0</v>
      </c>
      <c r="I9" s="93">
        <v>62740</v>
      </c>
      <c r="J9" s="97">
        <f t="shared" si="1"/>
        <v>87.7764875414469</v>
      </c>
      <c r="K9" s="93">
        <v>28858</v>
      </c>
      <c r="L9" s="97">
        <f t="shared" si="2"/>
        <v>40.37382654560208</v>
      </c>
      <c r="M9" s="93">
        <v>0</v>
      </c>
      <c r="N9" s="97">
        <f t="shared" si="3"/>
        <v>0</v>
      </c>
      <c r="O9" s="93">
        <v>33882</v>
      </c>
      <c r="P9" s="93">
        <v>7161</v>
      </c>
      <c r="Q9" s="97">
        <f t="shared" si="4"/>
        <v>47.40266099584482</v>
      </c>
      <c r="R9" s="93">
        <v>678</v>
      </c>
      <c r="S9" s="94"/>
      <c r="T9" s="94" t="s">
        <v>276</v>
      </c>
      <c r="U9" s="94"/>
      <c r="V9" s="94"/>
      <c r="W9" s="94"/>
      <c r="X9" s="94" t="s">
        <v>276</v>
      </c>
      <c r="Y9" s="94"/>
      <c r="Z9" s="94"/>
    </row>
    <row r="10" spans="1:26" s="92" customFormat="1" ht="11.25">
      <c r="A10" s="94" t="s">
        <v>103</v>
      </c>
      <c r="B10" s="95" t="s">
        <v>284</v>
      </c>
      <c r="C10" s="94" t="s">
        <v>285</v>
      </c>
      <c r="D10" s="93">
        <v>92075</v>
      </c>
      <c r="E10" s="93">
        <v>4733</v>
      </c>
      <c r="F10" s="97">
        <f t="shared" si="0"/>
        <v>5.140374694542492</v>
      </c>
      <c r="G10" s="93">
        <v>4733</v>
      </c>
      <c r="H10" s="93">
        <v>0</v>
      </c>
      <c r="I10" s="93">
        <v>87342</v>
      </c>
      <c r="J10" s="97">
        <f t="shared" si="1"/>
        <v>94.85962530545751</v>
      </c>
      <c r="K10" s="93">
        <v>68907</v>
      </c>
      <c r="L10" s="97">
        <f t="shared" si="2"/>
        <v>74.83790388270431</v>
      </c>
      <c r="M10" s="93">
        <v>1919</v>
      </c>
      <c r="N10" s="97">
        <f t="shared" si="3"/>
        <v>2.084170513168613</v>
      </c>
      <c r="O10" s="93">
        <v>16516</v>
      </c>
      <c r="P10" s="93">
        <v>5115</v>
      </c>
      <c r="Q10" s="97">
        <f t="shared" si="4"/>
        <v>17.937550909584576</v>
      </c>
      <c r="R10" s="93">
        <v>921</v>
      </c>
      <c r="S10" s="94" t="s">
        <v>276</v>
      </c>
      <c r="T10" s="94"/>
      <c r="U10" s="94"/>
      <c r="V10" s="94"/>
      <c r="W10" s="94" t="s">
        <v>276</v>
      </c>
      <c r="X10" s="94"/>
      <c r="Y10" s="94"/>
      <c r="Z10" s="94"/>
    </row>
    <row r="11" spans="1:26" s="92" customFormat="1" ht="11.25">
      <c r="A11" s="94" t="s">
        <v>103</v>
      </c>
      <c r="B11" s="95" t="s">
        <v>286</v>
      </c>
      <c r="C11" s="94" t="s">
        <v>287</v>
      </c>
      <c r="D11" s="93">
        <v>69118</v>
      </c>
      <c r="E11" s="93">
        <v>3185</v>
      </c>
      <c r="F11" s="97">
        <f t="shared" si="0"/>
        <v>4.608061575855783</v>
      </c>
      <c r="G11" s="93">
        <v>3160</v>
      </c>
      <c r="H11" s="93">
        <v>25</v>
      </c>
      <c r="I11" s="93">
        <v>65933</v>
      </c>
      <c r="J11" s="97">
        <f t="shared" si="1"/>
        <v>95.39193842414421</v>
      </c>
      <c r="K11" s="93">
        <v>56714</v>
      </c>
      <c r="L11" s="97">
        <f t="shared" si="2"/>
        <v>82.05387887381</v>
      </c>
      <c r="M11" s="93">
        <v>0</v>
      </c>
      <c r="N11" s="97">
        <f t="shared" si="3"/>
        <v>0</v>
      </c>
      <c r="O11" s="93">
        <v>9219</v>
      </c>
      <c r="P11" s="93">
        <v>2068</v>
      </c>
      <c r="Q11" s="97">
        <f t="shared" si="4"/>
        <v>13.338059550334211</v>
      </c>
      <c r="R11" s="93">
        <v>859</v>
      </c>
      <c r="S11" s="94" t="s">
        <v>276</v>
      </c>
      <c r="T11" s="94"/>
      <c r="U11" s="94"/>
      <c r="V11" s="94"/>
      <c r="W11" s="94"/>
      <c r="X11" s="94"/>
      <c r="Y11" s="94" t="s">
        <v>276</v>
      </c>
      <c r="Z11" s="94"/>
    </row>
    <row r="12" spans="1:26" s="92" customFormat="1" ht="11.25">
      <c r="A12" s="94" t="s">
        <v>103</v>
      </c>
      <c r="B12" s="95" t="s">
        <v>288</v>
      </c>
      <c r="C12" s="94" t="s">
        <v>289</v>
      </c>
      <c r="D12" s="93">
        <v>125515</v>
      </c>
      <c r="E12" s="93">
        <v>15115</v>
      </c>
      <c r="F12" s="97">
        <f t="shared" si="0"/>
        <v>12.042385372266263</v>
      </c>
      <c r="G12" s="93">
        <v>15115</v>
      </c>
      <c r="H12" s="93">
        <v>0</v>
      </c>
      <c r="I12" s="93">
        <v>110400</v>
      </c>
      <c r="J12" s="97">
        <f t="shared" si="1"/>
        <v>87.95761462773373</v>
      </c>
      <c r="K12" s="93">
        <v>68539</v>
      </c>
      <c r="L12" s="97">
        <f t="shared" si="2"/>
        <v>54.60622236386089</v>
      </c>
      <c r="M12" s="93">
        <v>0</v>
      </c>
      <c r="N12" s="97">
        <f t="shared" si="3"/>
        <v>0</v>
      </c>
      <c r="O12" s="93">
        <v>41861</v>
      </c>
      <c r="P12" s="93">
        <v>11788</v>
      </c>
      <c r="Q12" s="97">
        <f t="shared" si="4"/>
        <v>33.35139226387284</v>
      </c>
      <c r="R12" s="93">
        <v>1077</v>
      </c>
      <c r="S12" s="94"/>
      <c r="T12" s="94" t="s">
        <v>276</v>
      </c>
      <c r="U12" s="94"/>
      <c r="V12" s="94"/>
      <c r="W12" s="94"/>
      <c r="X12" s="94" t="s">
        <v>276</v>
      </c>
      <c r="Y12" s="94"/>
      <c r="Z12" s="94"/>
    </row>
    <row r="13" spans="1:26" s="92" customFormat="1" ht="11.25">
      <c r="A13" s="94" t="s">
        <v>103</v>
      </c>
      <c r="B13" s="95" t="s">
        <v>290</v>
      </c>
      <c r="C13" s="94" t="s">
        <v>291</v>
      </c>
      <c r="D13" s="93">
        <v>62126</v>
      </c>
      <c r="E13" s="93">
        <v>8670</v>
      </c>
      <c r="F13" s="97">
        <f t="shared" si="0"/>
        <v>13.95550977046647</v>
      </c>
      <c r="G13" s="93">
        <v>8670</v>
      </c>
      <c r="H13" s="93">
        <v>0</v>
      </c>
      <c r="I13" s="93">
        <v>53456</v>
      </c>
      <c r="J13" s="97">
        <f t="shared" si="1"/>
        <v>86.04449022953354</v>
      </c>
      <c r="K13" s="93">
        <v>35080</v>
      </c>
      <c r="L13" s="97">
        <f t="shared" si="2"/>
        <v>56.46589189711232</v>
      </c>
      <c r="M13" s="93">
        <v>0</v>
      </c>
      <c r="N13" s="97">
        <f t="shared" si="3"/>
        <v>0</v>
      </c>
      <c r="O13" s="93">
        <v>18376</v>
      </c>
      <c r="P13" s="93">
        <v>3331</v>
      </c>
      <c r="Q13" s="97">
        <f t="shared" si="4"/>
        <v>29.57859833242121</v>
      </c>
      <c r="R13" s="93">
        <v>700</v>
      </c>
      <c r="S13" s="94"/>
      <c r="T13" s="94" t="s">
        <v>276</v>
      </c>
      <c r="U13" s="94"/>
      <c r="V13" s="94"/>
      <c r="W13" s="94" t="s">
        <v>276</v>
      </c>
      <c r="X13" s="94"/>
      <c r="Y13" s="94"/>
      <c r="Z13" s="94"/>
    </row>
    <row r="14" spans="1:26" s="92" customFormat="1" ht="11.25">
      <c r="A14" s="94" t="s">
        <v>103</v>
      </c>
      <c r="B14" s="95" t="s">
        <v>292</v>
      </c>
      <c r="C14" s="94" t="s">
        <v>293</v>
      </c>
      <c r="D14" s="93">
        <v>37405</v>
      </c>
      <c r="E14" s="93">
        <v>14184</v>
      </c>
      <c r="F14" s="97">
        <f t="shared" si="0"/>
        <v>37.92006416254512</v>
      </c>
      <c r="G14" s="93">
        <v>14000</v>
      </c>
      <c r="H14" s="93">
        <v>184</v>
      </c>
      <c r="I14" s="93">
        <v>23221</v>
      </c>
      <c r="J14" s="97">
        <f t="shared" si="1"/>
        <v>62.07993583745488</v>
      </c>
      <c r="K14" s="93">
        <v>13519</v>
      </c>
      <c r="L14" s="97">
        <f t="shared" si="2"/>
        <v>36.14222697500335</v>
      </c>
      <c r="M14" s="93">
        <v>0</v>
      </c>
      <c r="N14" s="97">
        <f t="shared" si="3"/>
        <v>0</v>
      </c>
      <c r="O14" s="93">
        <v>9702</v>
      </c>
      <c r="P14" s="93">
        <v>3043</v>
      </c>
      <c r="Q14" s="97">
        <f t="shared" si="4"/>
        <v>25.93770886245154</v>
      </c>
      <c r="R14" s="93">
        <v>197</v>
      </c>
      <c r="S14" s="94" t="s">
        <v>276</v>
      </c>
      <c r="T14" s="94"/>
      <c r="U14" s="94"/>
      <c r="V14" s="94"/>
      <c r="W14" s="94" t="s">
        <v>276</v>
      </c>
      <c r="X14" s="94"/>
      <c r="Y14" s="94"/>
      <c r="Z14" s="94"/>
    </row>
    <row r="15" spans="1:26" s="92" customFormat="1" ht="11.25">
      <c r="A15" s="94" t="s">
        <v>103</v>
      </c>
      <c r="B15" s="95" t="s">
        <v>294</v>
      </c>
      <c r="C15" s="94" t="s">
        <v>295</v>
      </c>
      <c r="D15" s="93">
        <v>31891</v>
      </c>
      <c r="E15" s="93">
        <v>9641</v>
      </c>
      <c r="F15" s="97">
        <f t="shared" si="0"/>
        <v>30.231099683296225</v>
      </c>
      <c r="G15" s="93">
        <v>9631</v>
      </c>
      <c r="H15" s="93">
        <v>10</v>
      </c>
      <c r="I15" s="93">
        <v>22250</v>
      </c>
      <c r="J15" s="97">
        <f t="shared" si="1"/>
        <v>69.76890031670378</v>
      </c>
      <c r="K15" s="93">
        <v>6795</v>
      </c>
      <c r="L15" s="97">
        <f t="shared" si="2"/>
        <v>21.306951804584365</v>
      </c>
      <c r="M15" s="93">
        <v>0</v>
      </c>
      <c r="N15" s="97">
        <f t="shared" si="3"/>
        <v>0</v>
      </c>
      <c r="O15" s="93">
        <v>15455</v>
      </c>
      <c r="P15" s="93">
        <v>4997</v>
      </c>
      <c r="Q15" s="97">
        <f t="shared" si="4"/>
        <v>48.461948512119406</v>
      </c>
      <c r="R15" s="93">
        <v>222</v>
      </c>
      <c r="S15" s="94"/>
      <c r="T15" s="94" t="s">
        <v>276</v>
      </c>
      <c r="U15" s="94"/>
      <c r="V15" s="94"/>
      <c r="W15" s="94"/>
      <c r="X15" s="94" t="s">
        <v>276</v>
      </c>
      <c r="Y15" s="94"/>
      <c r="Z15" s="94"/>
    </row>
    <row r="16" spans="1:26" s="92" customFormat="1" ht="11.25">
      <c r="A16" s="94" t="s">
        <v>103</v>
      </c>
      <c r="B16" s="95" t="s">
        <v>296</v>
      </c>
      <c r="C16" s="94" t="s">
        <v>297</v>
      </c>
      <c r="D16" s="93">
        <v>116949</v>
      </c>
      <c r="E16" s="93">
        <v>3479</v>
      </c>
      <c r="F16" s="97">
        <f t="shared" si="0"/>
        <v>2.974800981624469</v>
      </c>
      <c r="G16" s="93">
        <v>3479</v>
      </c>
      <c r="H16" s="93">
        <v>0</v>
      </c>
      <c r="I16" s="93">
        <v>113470</v>
      </c>
      <c r="J16" s="97">
        <f t="shared" si="1"/>
        <v>97.02519901837553</v>
      </c>
      <c r="K16" s="93">
        <v>57202</v>
      </c>
      <c r="L16" s="97">
        <f t="shared" si="2"/>
        <v>48.91191887061881</v>
      </c>
      <c r="M16" s="93">
        <v>0</v>
      </c>
      <c r="N16" s="97">
        <f t="shared" si="3"/>
        <v>0</v>
      </c>
      <c r="O16" s="93">
        <v>56268</v>
      </c>
      <c r="P16" s="93">
        <v>24702</v>
      </c>
      <c r="Q16" s="97">
        <f t="shared" si="4"/>
        <v>48.11328014775672</v>
      </c>
      <c r="R16" s="93">
        <v>935</v>
      </c>
      <c r="S16" s="94"/>
      <c r="T16" s="94" t="s">
        <v>276</v>
      </c>
      <c r="U16" s="94"/>
      <c r="V16" s="94"/>
      <c r="W16" s="94"/>
      <c r="X16" s="94"/>
      <c r="Y16" s="94"/>
      <c r="Z16" s="94" t="s">
        <v>276</v>
      </c>
    </row>
    <row r="17" spans="1:26" s="92" customFormat="1" ht="11.25">
      <c r="A17" s="94" t="s">
        <v>103</v>
      </c>
      <c r="B17" s="95" t="s">
        <v>298</v>
      </c>
      <c r="C17" s="94" t="s">
        <v>299</v>
      </c>
      <c r="D17" s="93">
        <v>72888</v>
      </c>
      <c r="E17" s="93">
        <v>3926</v>
      </c>
      <c r="F17" s="97">
        <f t="shared" si="0"/>
        <v>5.386346174953354</v>
      </c>
      <c r="G17" s="93">
        <v>3926</v>
      </c>
      <c r="H17" s="93">
        <v>0</v>
      </c>
      <c r="I17" s="93">
        <v>68962</v>
      </c>
      <c r="J17" s="97">
        <f t="shared" si="1"/>
        <v>94.61365382504665</v>
      </c>
      <c r="K17" s="93">
        <v>36138</v>
      </c>
      <c r="L17" s="97">
        <f t="shared" si="2"/>
        <v>49.580177807046425</v>
      </c>
      <c r="M17" s="93">
        <v>20</v>
      </c>
      <c r="N17" s="97">
        <f t="shared" si="3"/>
        <v>0.02743935901657337</v>
      </c>
      <c r="O17" s="93">
        <v>32804</v>
      </c>
      <c r="P17" s="93">
        <v>27880</v>
      </c>
      <c r="Q17" s="97">
        <f t="shared" si="4"/>
        <v>45.006036658983646</v>
      </c>
      <c r="R17" s="93">
        <v>474</v>
      </c>
      <c r="S17" s="94" t="s">
        <v>276</v>
      </c>
      <c r="T17" s="94"/>
      <c r="U17" s="94"/>
      <c r="V17" s="94"/>
      <c r="W17" s="94" t="s">
        <v>276</v>
      </c>
      <c r="X17" s="94"/>
      <c r="Y17" s="94"/>
      <c r="Z17" s="94"/>
    </row>
    <row r="18" spans="1:26" s="92" customFormat="1" ht="11.25">
      <c r="A18" s="94" t="s">
        <v>103</v>
      </c>
      <c r="B18" s="95" t="s">
        <v>300</v>
      </c>
      <c r="C18" s="94" t="s">
        <v>301</v>
      </c>
      <c r="D18" s="93">
        <v>35671</v>
      </c>
      <c r="E18" s="93">
        <v>2319</v>
      </c>
      <c r="F18" s="97">
        <f t="shared" si="0"/>
        <v>6.501079308121444</v>
      </c>
      <c r="G18" s="93">
        <v>2247</v>
      </c>
      <c r="H18" s="93">
        <v>72</v>
      </c>
      <c r="I18" s="93">
        <v>33352</v>
      </c>
      <c r="J18" s="97">
        <f t="shared" si="1"/>
        <v>93.49892069187857</v>
      </c>
      <c r="K18" s="93">
        <v>27317</v>
      </c>
      <c r="L18" s="97">
        <f t="shared" si="2"/>
        <v>76.58041546354181</v>
      </c>
      <c r="M18" s="93">
        <v>0</v>
      </c>
      <c r="N18" s="97">
        <f t="shared" si="3"/>
        <v>0</v>
      </c>
      <c r="O18" s="93">
        <v>6035</v>
      </c>
      <c r="P18" s="93">
        <v>898</v>
      </c>
      <c r="Q18" s="97">
        <f t="shared" si="4"/>
        <v>16.918505228336745</v>
      </c>
      <c r="R18" s="93">
        <v>238</v>
      </c>
      <c r="S18" s="94"/>
      <c r="T18" s="94" t="s">
        <v>276</v>
      </c>
      <c r="U18" s="94"/>
      <c r="V18" s="94"/>
      <c r="W18" s="94" t="s">
        <v>276</v>
      </c>
      <c r="X18" s="94"/>
      <c r="Y18" s="94"/>
      <c r="Z18" s="94"/>
    </row>
    <row r="19" spans="1:26" s="92" customFormat="1" ht="11.25">
      <c r="A19" s="94" t="s">
        <v>103</v>
      </c>
      <c r="B19" s="95" t="s">
        <v>302</v>
      </c>
      <c r="C19" s="94" t="s">
        <v>303</v>
      </c>
      <c r="D19" s="93">
        <v>37595</v>
      </c>
      <c r="E19" s="93">
        <v>9761</v>
      </c>
      <c r="F19" s="97">
        <f t="shared" si="0"/>
        <v>25.963558983907436</v>
      </c>
      <c r="G19" s="93">
        <v>9761</v>
      </c>
      <c r="H19" s="93">
        <v>0</v>
      </c>
      <c r="I19" s="93">
        <v>27834</v>
      </c>
      <c r="J19" s="97">
        <f t="shared" si="1"/>
        <v>74.03644101609257</v>
      </c>
      <c r="K19" s="93">
        <v>18004</v>
      </c>
      <c r="L19" s="97">
        <f t="shared" si="2"/>
        <v>47.889346987631335</v>
      </c>
      <c r="M19" s="93">
        <v>0</v>
      </c>
      <c r="N19" s="97">
        <f t="shared" si="3"/>
        <v>0</v>
      </c>
      <c r="O19" s="93">
        <v>9830</v>
      </c>
      <c r="P19" s="93">
        <v>6714</v>
      </c>
      <c r="Q19" s="97">
        <f t="shared" si="4"/>
        <v>26.147094028461233</v>
      </c>
      <c r="R19" s="93">
        <v>174</v>
      </c>
      <c r="S19" s="94" t="s">
        <v>276</v>
      </c>
      <c r="T19" s="94"/>
      <c r="U19" s="94"/>
      <c r="V19" s="94"/>
      <c r="W19" s="94" t="s">
        <v>276</v>
      </c>
      <c r="X19" s="94"/>
      <c r="Y19" s="94"/>
      <c r="Z19" s="94"/>
    </row>
    <row r="20" spans="1:26" s="92" customFormat="1" ht="11.25">
      <c r="A20" s="94" t="s">
        <v>103</v>
      </c>
      <c r="B20" s="95" t="s">
        <v>304</v>
      </c>
      <c r="C20" s="94" t="s">
        <v>305</v>
      </c>
      <c r="D20" s="93">
        <v>4568</v>
      </c>
      <c r="E20" s="93">
        <v>927</v>
      </c>
      <c r="F20" s="97">
        <f t="shared" si="0"/>
        <v>20.293345008756567</v>
      </c>
      <c r="G20" s="93">
        <v>687</v>
      </c>
      <c r="H20" s="93">
        <v>240</v>
      </c>
      <c r="I20" s="93">
        <v>3641</v>
      </c>
      <c r="J20" s="97">
        <f t="shared" si="1"/>
        <v>79.70665499124343</v>
      </c>
      <c r="K20" s="93">
        <v>230</v>
      </c>
      <c r="L20" s="97">
        <f t="shared" si="2"/>
        <v>5.035026269702277</v>
      </c>
      <c r="M20" s="93">
        <v>0</v>
      </c>
      <c r="N20" s="97">
        <f t="shared" si="3"/>
        <v>0</v>
      </c>
      <c r="O20" s="93">
        <v>3411</v>
      </c>
      <c r="P20" s="93">
        <v>2935</v>
      </c>
      <c r="Q20" s="97">
        <f t="shared" si="4"/>
        <v>74.67162872154117</v>
      </c>
      <c r="R20" s="93">
        <v>42</v>
      </c>
      <c r="S20" s="94" t="s">
        <v>276</v>
      </c>
      <c r="T20" s="94"/>
      <c r="U20" s="94"/>
      <c r="V20" s="94"/>
      <c r="W20" s="94" t="s">
        <v>276</v>
      </c>
      <c r="X20" s="94"/>
      <c r="Y20" s="94"/>
      <c r="Z20" s="94"/>
    </row>
    <row r="21" spans="1:26" s="92" customFormat="1" ht="11.25">
      <c r="A21" s="94" t="s">
        <v>103</v>
      </c>
      <c r="B21" s="95" t="s">
        <v>306</v>
      </c>
      <c r="C21" s="94" t="s">
        <v>307</v>
      </c>
      <c r="D21" s="93">
        <v>20603</v>
      </c>
      <c r="E21" s="93">
        <v>1003</v>
      </c>
      <c r="F21" s="97">
        <f t="shared" si="0"/>
        <v>4.868223074309567</v>
      </c>
      <c r="G21" s="93">
        <v>1003</v>
      </c>
      <c r="H21" s="93">
        <v>0</v>
      </c>
      <c r="I21" s="93">
        <v>19600</v>
      </c>
      <c r="J21" s="97">
        <f t="shared" si="1"/>
        <v>95.13177692569043</v>
      </c>
      <c r="K21" s="93">
        <v>1001</v>
      </c>
      <c r="L21" s="97">
        <f t="shared" si="2"/>
        <v>4.858515750133476</v>
      </c>
      <c r="M21" s="93">
        <v>0</v>
      </c>
      <c r="N21" s="97">
        <f t="shared" si="3"/>
        <v>0</v>
      </c>
      <c r="O21" s="93">
        <v>18599</v>
      </c>
      <c r="P21" s="93">
        <v>9567</v>
      </c>
      <c r="Q21" s="97">
        <f t="shared" si="4"/>
        <v>90.27326117555697</v>
      </c>
      <c r="R21" s="93">
        <v>87</v>
      </c>
      <c r="S21" s="94"/>
      <c r="T21" s="94" t="s">
        <v>276</v>
      </c>
      <c r="U21" s="94"/>
      <c r="V21" s="94"/>
      <c r="W21" s="94"/>
      <c r="X21" s="94"/>
      <c r="Y21" s="94"/>
      <c r="Z21" s="94" t="s">
        <v>276</v>
      </c>
    </row>
    <row r="22" spans="1:26" s="92" customFormat="1" ht="11.25">
      <c r="A22" s="94" t="s">
        <v>103</v>
      </c>
      <c r="B22" s="95" t="s">
        <v>308</v>
      </c>
      <c r="C22" s="94" t="s">
        <v>309</v>
      </c>
      <c r="D22" s="93">
        <v>23399</v>
      </c>
      <c r="E22" s="93">
        <v>661</v>
      </c>
      <c r="F22" s="97">
        <f t="shared" si="0"/>
        <v>2.8249070473097144</v>
      </c>
      <c r="G22" s="93">
        <v>661</v>
      </c>
      <c r="H22" s="93">
        <v>0</v>
      </c>
      <c r="I22" s="93">
        <v>22738</v>
      </c>
      <c r="J22" s="97">
        <f t="shared" si="1"/>
        <v>97.17509295269029</v>
      </c>
      <c r="K22" s="93">
        <v>8705</v>
      </c>
      <c r="L22" s="97">
        <f t="shared" si="2"/>
        <v>37.20244454891235</v>
      </c>
      <c r="M22" s="93">
        <v>3149</v>
      </c>
      <c r="N22" s="97">
        <f t="shared" si="3"/>
        <v>13.457840078635838</v>
      </c>
      <c r="O22" s="93">
        <v>10884</v>
      </c>
      <c r="P22" s="93">
        <v>0</v>
      </c>
      <c r="Q22" s="97">
        <f t="shared" si="4"/>
        <v>46.5148083251421</v>
      </c>
      <c r="R22" s="93">
        <v>154</v>
      </c>
      <c r="S22" s="94" t="s">
        <v>276</v>
      </c>
      <c r="T22" s="94"/>
      <c r="U22" s="94"/>
      <c r="V22" s="94"/>
      <c r="W22" s="94"/>
      <c r="X22" s="94"/>
      <c r="Y22" s="94"/>
      <c r="Z22" s="94" t="s">
        <v>276</v>
      </c>
    </row>
    <row r="23" spans="1:26" s="92" customFormat="1" ht="11.25">
      <c r="A23" s="94" t="s">
        <v>103</v>
      </c>
      <c r="B23" s="95" t="s">
        <v>310</v>
      </c>
      <c r="C23" s="94" t="s">
        <v>311</v>
      </c>
      <c r="D23" s="93">
        <v>28526</v>
      </c>
      <c r="E23" s="93">
        <v>2302</v>
      </c>
      <c r="F23" s="97">
        <f t="shared" si="0"/>
        <v>8.069831031339831</v>
      </c>
      <c r="G23" s="93">
        <v>2302</v>
      </c>
      <c r="H23" s="93">
        <v>0</v>
      </c>
      <c r="I23" s="93">
        <v>26224</v>
      </c>
      <c r="J23" s="97">
        <f t="shared" si="1"/>
        <v>91.93016896866017</v>
      </c>
      <c r="K23" s="93">
        <v>4560</v>
      </c>
      <c r="L23" s="97">
        <f t="shared" si="2"/>
        <v>15.985416812732245</v>
      </c>
      <c r="M23" s="93">
        <v>0</v>
      </c>
      <c r="N23" s="97">
        <f t="shared" si="3"/>
        <v>0</v>
      </c>
      <c r="O23" s="93">
        <v>21664</v>
      </c>
      <c r="P23" s="93">
        <v>0</v>
      </c>
      <c r="Q23" s="97">
        <f t="shared" si="4"/>
        <v>75.94475215592793</v>
      </c>
      <c r="R23" s="93">
        <v>160</v>
      </c>
      <c r="S23" s="94"/>
      <c r="T23" s="94" t="s">
        <v>276</v>
      </c>
      <c r="U23" s="94"/>
      <c r="V23" s="94"/>
      <c r="W23" s="94"/>
      <c r="X23" s="94"/>
      <c r="Y23" s="94" t="s">
        <v>276</v>
      </c>
      <c r="Z23" s="94"/>
    </row>
    <row r="24" spans="1:26" s="92" customFormat="1" ht="11.25">
      <c r="A24" s="94" t="s">
        <v>103</v>
      </c>
      <c r="B24" s="95" t="s">
        <v>312</v>
      </c>
      <c r="C24" s="94" t="s">
        <v>313</v>
      </c>
      <c r="D24" s="93">
        <v>8160</v>
      </c>
      <c r="E24" s="93">
        <v>745</v>
      </c>
      <c r="F24" s="97">
        <f t="shared" si="0"/>
        <v>9.129901960784313</v>
      </c>
      <c r="G24" s="93">
        <v>745</v>
      </c>
      <c r="H24" s="93">
        <v>0</v>
      </c>
      <c r="I24" s="93">
        <v>7415</v>
      </c>
      <c r="J24" s="97">
        <f t="shared" si="1"/>
        <v>90.87009803921569</v>
      </c>
      <c r="K24" s="93">
        <v>2667</v>
      </c>
      <c r="L24" s="97">
        <f t="shared" si="2"/>
        <v>32.68382352941177</v>
      </c>
      <c r="M24" s="93">
        <v>0</v>
      </c>
      <c r="N24" s="97">
        <f t="shared" si="3"/>
        <v>0</v>
      </c>
      <c r="O24" s="93">
        <v>4748</v>
      </c>
      <c r="P24" s="93">
        <v>770</v>
      </c>
      <c r="Q24" s="97">
        <f t="shared" si="4"/>
        <v>58.18627450980392</v>
      </c>
      <c r="R24" s="93">
        <v>101</v>
      </c>
      <c r="S24" s="94" t="s">
        <v>276</v>
      </c>
      <c r="T24" s="94"/>
      <c r="U24" s="94"/>
      <c r="V24" s="94"/>
      <c r="W24" s="94"/>
      <c r="X24" s="94"/>
      <c r="Y24" s="94"/>
      <c r="Z24" s="94" t="s">
        <v>276</v>
      </c>
    </row>
    <row r="25" spans="1:26" s="92" customFormat="1" ht="11.25">
      <c r="A25" s="94" t="s">
        <v>103</v>
      </c>
      <c r="B25" s="95" t="s">
        <v>314</v>
      </c>
      <c r="C25" s="94" t="s">
        <v>277</v>
      </c>
      <c r="D25" s="93">
        <v>9231</v>
      </c>
      <c r="E25" s="93">
        <v>153</v>
      </c>
      <c r="F25" s="97">
        <f t="shared" si="0"/>
        <v>1.6574585635359116</v>
      </c>
      <c r="G25" s="93">
        <v>153</v>
      </c>
      <c r="H25" s="93">
        <v>0</v>
      </c>
      <c r="I25" s="93">
        <v>9078</v>
      </c>
      <c r="J25" s="97">
        <f t="shared" si="1"/>
        <v>98.34254143646409</v>
      </c>
      <c r="K25" s="93">
        <v>8559</v>
      </c>
      <c r="L25" s="97">
        <f t="shared" si="2"/>
        <v>92.72018199545012</v>
      </c>
      <c r="M25" s="93">
        <v>0</v>
      </c>
      <c r="N25" s="97">
        <f t="shared" si="3"/>
        <v>0</v>
      </c>
      <c r="O25" s="93">
        <v>519</v>
      </c>
      <c r="P25" s="93">
        <v>7</v>
      </c>
      <c r="Q25" s="97">
        <f t="shared" si="4"/>
        <v>5.622359441013974</v>
      </c>
      <c r="R25" s="93">
        <v>166</v>
      </c>
      <c r="S25" s="94" t="s">
        <v>276</v>
      </c>
      <c r="T25" s="94"/>
      <c r="U25" s="94"/>
      <c r="V25" s="94"/>
      <c r="W25" s="94"/>
      <c r="X25" s="94" t="s">
        <v>276</v>
      </c>
      <c r="Y25" s="94"/>
      <c r="Z25" s="94"/>
    </row>
    <row r="26" spans="1:26" s="92" customFormat="1" ht="11.25">
      <c r="A26" s="94" t="s">
        <v>103</v>
      </c>
      <c r="B26" s="95" t="s">
        <v>315</v>
      </c>
      <c r="C26" s="94" t="s">
        <v>316</v>
      </c>
      <c r="D26" s="93">
        <v>7692</v>
      </c>
      <c r="E26" s="93">
        <v>399</v>
      </c>
      <c r="F26" s="97">
        <f t="shared" si="0"/>
        <v>5.187207488299532</v>
      </c>
      <c r="G26" s="93">
        <v>399</v>
      </c>
      <c r="H26" s="93">
        <v>0</v>
      </c>
      <c r="I26" s="93">
        <v>7293</v>
      </c>
      <c r="J26" s="97">
        <f t="shared" si="1"/>
        <v>94.81279251170048</v>
      </c>
      <c r="K26" s="93">
        <v>6580</v>
      </c>
      <c r="L26" s="97">
        <f t="shared" si="2"/>
        <v>85.54342173686948</v>
      </c>
      <c r="M26" s="93">
        <v>0</v>
      </c>
      <c r="N26" s="97">
        <f t="shared" si="3"/>
        <v>0</v>
      </c>
      <c r="O26" s="93">
        <v>713</v>
      </c>
      <c r="P26" s="93">
        <v>71</v>
      </c>
      <c r="Q26" s="97">
        <f t="shared" si="4"/>
        <v>9.269370774830993</v>
      </c>
      <c r="R26" s="93">
        <v>33</v>
      </c>
      <c r="S26" s="94" t="s">
        <v>276</v>
      </c>
      <c r="T26" s="94"/>
      <c r="U26" s="94"/>
      <c r="V26" s="94"/>
      <c r="W26" s="94"/>
      <c r="X26" s="94" t="s">
        <v>276</v>
      </c>
      <c r="Y26" s="94"/>
      <c r="Z26" s="94"/>
    </row>
    <row r="27" spans="1:26" s="92" customFormat="1" ht="11.25">
      <c r="A27" s="94" t="s">
        <v>103</v>
      </c>
      <c r="B27" s="95" t="s">
        <v>317</v>
      </c>
      <c r="C27" s="94" t="s">
        <v>318</v>
      </c>
      <c r="D27" s="93">
        <v>33030</v>
      </c>
      <c r="E27" s="93">
        <v>2122</v>
      </c>
      <c r="F27" s="97">
        <f t="shared" si="0"/>
        <v>6.424462609748713</v>
      </c>
      <c r="G27" s="93">
        <v>2122</v>
      </c>
      <c r="H27" s="93">
        <v>0</v>
      </c>
      <c r="I27" s="93">
        <v>30908</v>
      </c>
      <c r="J27" s="97">
        <f t="shared" si="1"/>
        <v>93.57553739025128</v>
      </c>
      <c r="K27" s="93">
        <v>25421</v>
      </c>
      <c r="L27" s="97">
        <f t="shared" si="2"/>
        <v>76.96336663639116</v>
      </c>
      <c r="M27" s="93">
        <v>0</v>
      </c>
      <c r="N27" s="97">
        <f t="shared" si="3"/>
        <v>0</v>
      </c>
      <c r="O27" s="93">
        <v>5487</v>
      </c>
      <c r="P27" s="93">
        <v>1183</v>
      </c>
      <c r="Q27" s="97">
        <f t="shared" si="4"/>
        <v>16.612170753860127</v>
      </c>
      <c r="R27" s="93">
        <v>189</v>
      </c>
      <c r="S27" s="94" t="s">
        <v>276</v>
      </c>
      <c r="T27" s="94"/>
      <c r="U27" s="94"/>
      <c r="V27" s="94"/>
      <c r="W27" s="94" t="s">
        <v>276</v>
      </c>
      <c r="X27" s="94"/>
      <c r="Y27" s="94"/>
      <c r="Z27" s="94"/>
    </row>
    <row r="28" spans="1:26" s="92" customFormat="1" ht="11.25">
      <c r="A28" s="94" t="s">
        <v>103</v>
      </c>
      <c r="B28" s="95" t="s">
        <v>319</v>
      </c>
      <c r="C28" s="94" t="s">
        <v>320</v>
      </c>
      <c r="D28" s="93">
        <v>2043</v>
      </c>
      <c r="E28" s="93">
        <v>788</v>
      </c>
      <c r="F28" s="97">
        <f t="shared" si="0"/>
        <v>38.570729319628</v>
      </c>
      <c r="G28" s="93">
        <v>788</v>
      </c>
      <c r="H28" s="93">
        <v>0</v>
      </c>
      <c r="I28" s="93">
        <v>1255</v>
      </c>
      <c r="J28" s="97">
        <f t="shared" si="1"/>
        <v>61.42927068037201</v>
      </c>
      <c r="K28" s="93">
        <v>0</v>
      </c>
      <c r="L28" s="97">
        <f t="shared" si="2"/>
        <v>0</v>
      </c>
      <c r="M28" s="93">
        <v>0</v>
      </c>
      <c r="N28" s="97">
        <f t="shared" si="3"/>
        <v>0</v>
      </c>
      <c r="O28" s="93">
        <v>1255</v>
      </c>
      <c r="P28" s="93">
        <v>982</v>
      </c>
      <c r="Q28" s="97">
        <f t="shared" si="4"/>
        <v>61.42927068037201</v>
      </c>
      <c r="R28" s="93">
        <v>11</v>
      </c>
      <c r="S28" s="94" t="s">
        <v>276</v>
      </c>
      <c r="T28" s="94"/>
      <c r="U28" s="94"/>
      <c r="V28" s="94"/>
      <c r="W28" s="94" t="s">
        <v>276</v>
      </c>
      <c r="X28" s="94"/>
      <c r="Y28" s="94"/>
      <c r="Z28" s="94"/>
    </row>
    <row r="29" spans="1:26" s="92" customFormat="1" ht="11.25">
      <c r="A29" s="94" t="s">
        <v>103</v>
      </c>
      <c r="B29" s="95" t="s">
        <v>321</v>
      </c>
      <c r="C29" s="94" t="s">
        <v>322</v>
      </c>
      <c r="D29" s="93">
        <v>2315</v>
      </c>
      <c r="E29" s="93">
        <v>910</v>
      </c>
      <c r="F29" s="97">
        <f t="shared" si="0"/>
        <v>39.30885529157667</v>
      </c>
      <c r="G29" s="93">
        <v>910</v>
      </c>
      <c r="H29" s="93">
        <v>0</v>
      </c>
      <c r="I29" s="93">
        <v>1405</v>
      </c>
      <c r="J29" s="97">
        <f t="shared" si="1"/>
        <v>60.69114470842333</v>
      </c>
      <c r="K29" s="93">
        <v>0</v>
      </c>
      <c r="L29" s="97">
        <f t="shared" si="2"/>
        <v>0</v>
      </c>
      <c r="M29" s="93">
        <v>0</v>
      </c>
      <c r="N29" s="97">
        <f t="shared" si="3"/>
        <v>0</v>
      </c>
      <c r="O29" s="93">
        <v>1405</v>
      </c>
      <c r="P29" s="93">
        <v>1405</v>
      </c>
      <c r="Q29" s="97">
        <f t="shared" si="4"/>
        <v>60.69114470842333</v>
      </c>
      <c r="R29" s="93">
        <v>4</v>
      </c>
      <c r="S29" s="94" t="s">
        <v>276</v>
      </c>
      <c r="T29" s="94"/>
      <c r="U29" s="94"/>
      <c r="V29" s="94"/>
      <c r="W29" s="94" t="s">
        <v>276</v>
      </c>
      <c r="X29" s="94"/>
      <c r="Y29" s="94"/>
      <c r="Z29" s="94"/>
    </row>
    <row r="30" spans="1:26" s="92" customFormat="1" ht="11.25">
      <c r="A30" s="94" t="s">
        <v>103</v>
      </c>
      <c r="B30" s="95" t="s">
        <v>323</v>
      </c>
      <c r="C30" s="94" t="s">
        <v>324</v>
      </c>
      <c r="D30" s="93">
        <v>7971</v>
      </c>
      <c r="E30" s="93">
        <v>2083</v>
      </c>
      <c r="F30" s="97">
        <f t="shared" si="0"/>
        <v>26.132229331326055</v>
      </c>
      <c r="G30" s="93">
        <v>2083</v>
      </c>
      <c r="H30" s="93">
        <v>0</v>
      </c>
      <c r="I30" s="93">
        <v>5888</v>
      </c>
      <c r="J30" s="97">
        <f t="shared" si="1"/>
        <v>73.86777066867394</v>
      </c>
      <c r="K30" s="93">
        <v>980</v>
      </c>
      <c r="L30" s="97">
        <f t="shared" si="2"/>
        <v>12.294567808305105</v>
      </c>
      <c r="M30" s="93">
        <v>0</v>
      </c>
      <c r="N30" s="97">
        <f t="shared" si="3"/>
        <v>0</v>
      </c>
      <c r="O30" s="93">
        <v>4908</v>
      </c>
      <c r="P30" s="93">
        <v>3327</v>
      </c>
      <c r="Q30" s="97">
        <f t="shared" si="4"/>
        <v>61.57320286036884</v>
      </c>
      <c r="R30" s="93">
        <v>15</v>
      </c>
      <c r="S30" s="94"/>
      <c r="T30" s="94" t="s">
        <v>276</v>
      </c>
      <c r="U30" s="94"/>
      <c r="V30" s="94"/>
      <c r="W30" s="94" t="s">
        <v>276</v>
      </c>
      <c r="X30" s="94"/>
      <c r="Y30" s="94"/>
      <c r="Z30" s="94"/>
    </row>
    <row r="31" spans="1:26" s="92" customFormat="1" ht="11.25">
      <c r="A31" s="94" t="s">
        <v>103</v>
      </c>
      <c r="B31" s="95" t="s">
        <v>325</v>
      </c>
      <c r="C31" s="94" t="s">
        <v>326</v>
      </c>
      <c r="D31" s="93">
        <v>6422</v>
      </c>
      <c r="E31" s="93">
        <v>880</v>
      </c>
      <c r="F31" s="97">
        <f t="shared" si="0"/>
        <v>13.702896293989411</v>
      </c>
      <c r="G31" s="93">
        <v>790</v>
      </c>
      <c r="H31" s="93">
        <v>90</v>
      </c>
      <c r="I31" s="93">
        <v>5542</v>
      </c>
      <c r="J31" s="97">
        <f t="shared" si="1"/>
        <v>86.29710370601059</v>
      </c>
      <c r="K31" s="93">
        <v>4650</v>
      </c>
      <c r="L31" s="97">
        <f t="shared" si="2"/>
        <v>72.40734973528495</v>
      </c>
      <c r="M31" s="93">
        <v>0</v>
      </c>
      <c r="N31" s="97">
        <f t="shared" si="3"/>
        <v>0</v>
      </c>
      <c r="O31" s="93">
        <v>892</v>
      </c>
      <c r="P31" s="93">
        <v>110</v>
      </c>
      <c r="Q31" s="97">
        <f t="shared" si="4"/>
        <v>13.88975397072563</v>
      </c>
      <c r="R31" s="93">
        <v>12</v>
      </c>
      <c r="S31" s="94"/>
      <c r="T31" s="94" t="s">
        <v>276</v>
      </c>
      <c r="U31" s="94"/>
      <c r="V31" s="94"/>
      <c r="W31" s="94"/>
      <c r="X31" s="94" t="s">
        <v>276</v>
      </c>
      <c r="Y31" s="94"/>
      <c r="Z31" s="94"/>
    </row>
    <row r="32" spans="1:26" s="92" customFormat="1" ht="11.25">
      <c r="A32" s="94" t="s">
        <v>103</v>
      </c>
      <c r="B32" s="95" t="s">
        <v>327</v>
      </c>
      <c r="C32" s="94" t="s">
        <v>328</v>
      </c>
      <c r="D32" s="93">
        <v>24789</v>
      </c>
      <c r="E32" s="93">
        <v>644</v>
      </c>
      <c r="F32" s="97">
        <f t="shared" si="0"/>
        <v>2.597926499657106</v>
      </c>
      <c r="G32" s="93">
        <v>644</v>
      </c>
      <c r="H32" s="93">
        <v>0</v>
      </c>
      <c r="I32" s="93">
        <v>24145</v>
      </c>
      <c r="J32" s="97">
        <f t="shared" si="1"/>
        <v>97.4020735003429</v>
      </c>
      <c r="K32" s="93">
        <v>21001</v>
      </c>
      <c r="L32" s="97">
        <f t="shared" si="2"/>
        <v>84.71902860139579</v>
      </c>
      <c r="M32" s="93">
        <v>0</v>
      </c>
      <c r="N32" s="97">
        <f t="shared" si="3"/>
        <v>0</v>
      </c>
      <c r="O32" s="93">
        <v>3144</v>
      </c>
      <c r="P32" s="93">
        <v>296</v>
      </c>
      <c r="Q32" s="97">
        <f t="shared" si="4"/>
        <v>12.683044898947113</v>
      </c>
      <c r="R32" s="93">
        <v>143</v>
      </c>
      <c r="S32" s="94" t="s">
        <v>276</v>
      </c>
      <c r="T32" s="94"/>
      <c r="U32" s="94"/>
      <c r="V32" s="94"/>
      <c r="W32" s="94"/>
      <c r="X32" s="94"/>
      <c r="Y32" s="94"/>
      <c r="Z32" s="94" t="s">
        <v>276</v>
      </c>
    </row>
    <row r="33" spans="1:26" s="92" customFormat="1" ht="11.25">
      <c r="A33" s="94" t="s">
        <v>103</v>
      </c>
      <c r="B33" s="95" t="s">
        <v>329</v>
      </c>
      <c r="C33" s="94" t="s">
        <v>330</v>
      </c>
      <c r="D33" s="93">
        <v>22725</v>
      </c>
      <c r="E33" s="93">
        <v>550</v>
      </c>
      <c r="F33" s="97">
        <f t="shared" si="0"/>
        <v>2.42024202420242</v>
      </c>
      <c r="G33" s="93">
        <v>550</v>
      </c>
      <c r="H33" s="93">
        <v>0</v>
      </c>
      <c r="I33" s="93">
        <v>22175</v>
      </c>
      <c r="J33" s="97">
        <f t="shared" si="1"/>
        <v>97.57975797579758</v>
      </c>
      <c r="K33" s="93">
        <v>17456</v>
      </c>
      <c r="L33" s="97">
        <f t="shared" si="2"/>
        <v>76.81408140814081</v>
      </c>
      <c r="M33" s="93">
        <v>0</v>
      </c>
      <c r="N33" s="97">
        <f t="shared" si="3"/>
        <v>0</v>
      </c>
      <c r="O33" s="93">
        <v>4719</v>
      </c>
      <c r="P33" s="93">
        <v>2066</v>
      </c>
      <c r="Q33" s="97">
        <f t="shared" si="4"/>
        <v>20.765676567656765</v>
      </c>
      <c r="R33" s="93">
        <v>227</v>
      </c>
      <c r="S33" s="94" t="s">
        <v>276</v>
      </c>
      <c r="T33" s="94"/>
      <c r="U33" s="94"/>
      <c r="V33" s="94"/>
      <c r="W33" s="94" t="s">
        <v>276</v>
      </c>
      <c r="X33" s="94"/>
      <c r="Y33" s="94"/>
      <c r="Z33" s="94"/>
    </row>
    <row r="34" spans="1:26" s="92" customFormat="1" ht="11.25">
      <c r="A34" s="94" t="s">
        <v>103</v>
      </c>
      <c r="B34" s="95" t="s">
        <v>331</v>
      </c>
      <c r="C34" s="94" t="s">
        <v>332</v>
      </c>
      <c r="D34" s="93">
        <v>33635</v>
      </c>
      <c r="E34" s="93">
        <v>1883</v>
      </c>
      <c r="F34" s="97">
        <f t="shared" si="0"/>
        <v>5.598335067637877</v>
      </c>
      <c r="G34" s="93">
        <v>1879</v>
      </c>
      <c r="H34" s="93">
        <v>4</v>
      </c>
      <c r="I34" s="93">
        <v>31752</v>
      </c>
      <c r="J34" s="97">
        <f t="shared" si="1"/>
        <v>94.40166493236212</v>
      </c>
      <c r="K34" s="93">
        <v>29087</v>
      </c>
      <c r="L34" s="97">
        <f t="shared" si="2"/>
        <v>86.47837074475993</v>
      </c>
      <c r="M34" s="93">
        <v>0</v>
      </c>
      <c r="N34" s="97">
        <f t="shared" si="3"/>
        <v>0</v>
      </c>
      <c r="O34" s="93">
        <v>2665</v>
      </c>
      <c r="P34" s="93">
        <v>186</v>
      </c>
      <c r="Q34" s="97">
        <f t="shared" si="4"/>
        <v>7.923294187602201</v>
      </c>
      <c r="R34" s="93">
        <v>206</v>
      </c>
      <c r="S34" s="94" t="s">
        <v>276</v>
      </c>
      <c r="T34" s="94"/>
      <c r="U34" s="94"/>
      <c r="V34" s="94"/>
      <c r="W34" s="94" t="s">
        <v>276</v>
      </c>
      <c r="X34" s="94"/>
      <c r="Y34" s="94"/>
      <c r="Z34" s="94"/>
    </row>
    <row r="35" spans="1:26" s="92" customFormat="1" ht="11.25">
      <c r="A35" s="94" t="s">
        <v>103</v>
      </c>
      <c r="B35" s="95" t="s">
        <v>333</v>
      </c>
      <c r="C35" s="94" t="s">
        <v>334</v>
      </c>
      <c r="D35" s="93">
        <v>19629</v>
      </c>
      <c r="E35" s="93">
        <v>844</v>
      </c>
      <c r="F35" s="97">
        <f t="shared" si="0"/>
        <v>4.299760558357532</v>
      </c>
      <c r="G35" s="93">
        <v>844</v>
      </c>
      <c r="H35" s="93">
        <v>0</v>
      </c>
      <c r="I35" s="93">
        <v>18785</v>
      </c>
      <c r="J35" s="97">
        <f t="shared" si="1"/>
        <v>95.70023944164247</v>
      </c>
      <c r="K35" s="93">
        <v>16670</v>
      </c>
      <c r="L35" s="97">
        <f t="shared" si="2"/>
        <v>84.92536553059249</v>
      </c>
      <c r="M35" s="93">
        <v>0</v>
      </c>
      <c r="N35" s="97">
        <f t="shared" si="3"/>
        <v>0</v>
      </c>
      <c r="O35" s="93">
        <v>2115</v>
      </c>
      <c r="P35" s="93">
        <v>90</v>
      </c>
      <c r="Q35" s="97">
        <f t="shared" si="4"/>
        <v>10.774873911049978</v>
      </c>
      <c r="R35" s="93">
        <v>75</v>
      </c>
      <c r="S35" s="94" t="s">
        <v>276</v>
      </c>
      <c r="T35" s="94"/>
      <c r="U35" s="94"/>
      <c r="V35" s="94"/>
      <c r="W35" s="94" t="s">
        <v>276</v>
      </c>
      <c r="X35" s="94"/>
      <c r="Y35" s="94"/>
      <c r="Z35" s="94"/>
    </row>
    <row r="36" spans="1:26" s="92" customFormat="1" ht="11.25">
      <c r="A36" s="94" t="s">
        <v>103</v>
      </c>
      <c r="B36" s="95" t="s">
        <v>335</v>
      </c>
      <c r="C36" s="94" t="s">
        <v>336</v>
      </c>
      <c r="D36" s="93">
        <v>9585</v>
      </c>
      <c r="E36" s="93">
        <v>4175</v>
      </c>
      <c r="F36" s="97">
        <f t="shared" si="0"/>
        <v>43.557642149191445</v>
      </c>
      <c r="G36" s="93">
        <v>4117</v>
      </c>
      <c r="H36" s="93">
        <v>58</v>
      </c>
      <c r="I36" s="93">
        <v>5410</v>
      </c>
      <c r="J36" s="97">
        <f t="shared" si="1"/>
        <v>56.442357850808555</v>
      </c>
      <c r="K36" s="93">
        <v>1884</v>
      </c>
      <c r="L36" s="97">
        <f t="shared" si="2"/>
        <v>19.655712050078247</v>
      </c>
      <c r="M36" s="93">
        <v>0</v>
      </c>
      <c r="N36" s="97">
        <f t="shared" si="3"/>
        <v>0</v>
      </c>
      <c r="O36" s="93">
        <v>3526</v>
      </c>
      <c r="P36" s="93">
        <v>1740</v>
      </c>
      <c r="Q36" s="97">
        <f t="shared" si="4"/>
        <v>36.786645800730305</v>
      </c>
      <c r="R36" s="93">
        <v>60</v>
      </c>
      <c r="S36" s="94" t="s">
        <v>276</v>
      </c>
      <c r="T36" s="94"/>
      <c r="U36" s="94"/>
      <c r="V36" s="94"/>
      <c r="W36" s="94" t="s">
        <v>276</v>
      </c>
      <c r="X36" s="94"/>
      <c r="Y36" s="94"/>
      <c r="Z36" s="94"/>
    </row>
    <row r="37" spans="1:26" s="92" customFormat="1" ht="11.25">
      <c r="A37" s="94" t="s">
        <v>103</v>
      </c>
      <c r="B37" s="95" t="s">
        <v>337</v>
      </c>
      <c r="C37" s="94" t="s">
        <v>338</v>
      </c>
      <c r="D37" s="93">
        <v>20542</v>
      </c>
      <c r="E37" s="93">
        <v>3960</v>
      </c>
      <c r="F37" s="97">
        <f t="shared" si="0"/>
        <v>19.277577645798853</v>
      </c>
      <c r="G37" s="93">
        <v>3960</v>
      </c>
      <c r="H37" s="93">
        <v>0</v>
      </c>
      <c r="I37" s="93">
        <v>16582</v>
      </c>
      <c r="J37" s="97">
        <f t="shared" si="1"/>
        <v>80.72242235420116</v>
      </c>
      <c r="K37" s="93">
        <v>8618</v>
      </c>
      <c r="L37" s="97">
        <f t="shared" si="2"/>
        <v>41.95307175542791</v>
      </c>
      <c r="M37" s="93">
        <v>0</v>
      </c>
      <c r="N37" s="97">
        <f t="shared" si="3"/>
        <v>0</v>
      </c>
      <c r="O37" s="93">
        <v>7964</v>
      </c>
      <c r="P37" s="93">
        <v>3904</v>
      </c>
      <c r="Q37" s="97">
        <f t="shared" si="4"/>
        <v>38.769350598773244</v>
      </c>
      <c r="R37" s="93">
        <v>224</v>
      </c>
      <c r="S37" s="94"/>
      <c r="T37" s="94" t="s">
        <v>276</v>
      </c>
      <c r="U37" s="94"/>
      <c r="V37" s="94"/>
      <c r="W37" s="94" t="s">
        <v>276</v>
      </c>
      <c r="X37" s="94"/>
      <c r="Y37" s="94"/>
      <c r="Z37" s="94"/>
    </row>
    <row r="38" spans="1:26" s="92" customFormat="1" ht="11.25">
      <c r="A38" s="94" t="s">
        <v>103</v>
      </c>
      <c r="B38" s="95" t="s">
        <v>339</v>
      </c>
      <c r="C38" s="94" t="s">
        <v>340</v>
      </c>
      <c r="D38" s="93">
        <v>7544</v>
      </c>
      <c r="E38" s="93">
        <v>3017</v>
      </c>
      <c r="F38" s="97">
        <f t="shared" si="0"/>
        <v>39.99204665959703</v>
      </c>
      <c r="G38" s="93">
        <v>3017</v>
      </c>
      <c r="H38" s="93">
        <v>0</v>
      </c>
      <c r="I38" s="93">
        <v>4527</v>
      </c>
      <c r="J38" s="97">
        <f t="shared" si="1"/>
        <v>60.00795334040296</v>
      </c>
      <c r="K38" s="93">
        <v>1037</v>
      </c>
      <c r="L38" s="97">
        <f t="shared" si="2"/>
        <v>13.746023329798515</v>
      </c>
      <c r="M38" s="93">
        <v>0</v>
      </c>
      <c r="N38" s="97">
        <f t="shared" si="3"/>
        <v>0</v>
      </c>
      <c r="O38" s="93">
        <v>3490</v>
      </c>
      <c r="P38" s="93">
        <v>892</v>
      </c>
      <c r="Q38" s="97">
        <f t="shared" si="4"/>
        <v>46.26193001060445</v>
      </c>
      <c r="R38" s="93">
        <v>28</v>
      </c>
      <c r="S38" s="94"/>
      <c r="T38" s="94" t="s">
        <v>276</v>
      </c>
      <c r="U38" s="94"/>
      <c r="V38" s="94"/>
      <c r="W38" s="94" t="s">
        <v>276</v>
      </c>
      <c r="X38" s="94"/>
      <c r="Y38" s="94"/>
      <c r="Z38" s="94"/>
    </row>
    <row r="39" spans="1:26" s="92" customFormat="1" ht="11.25">
      <c r="A39" s="94" t="s">
        <v>103</v>
      </c>
      <c r="B39" s="95" t="s">
        <v>341</v>
      </c>
      <c r="C39" s="94" t="s">
        <v>342</v>
      </c>
      <c r="D39" s="93">
        <v>1032</v>
      </c>
      <c r="E39" s="93">
        <v>186</v>
      </c>
      <c r="F39" s="97">
        <f t="shared" si="0"/>
        <v>18.023255813953487</v>
      </c>
      <c r="G39" s="93">
        <v>186</v>
      </c>
      <c r="H39" s="93">
        <v>0</v>
      </c>
      <c r="I39" s="93">
        <v>846</v>
      </c>
      <c r="J39" s="97">
        <f t="shared" si="1"/>
        <v>81.97674418604652</v>
      </c>
      <c r="K39" s="93">
        <v>0</v>
      </c>
      <c r="L39" s="97">
        <f t="shared" si="2"/>
        <v>0</v>
      </c>
      <c r="M39" s="93">
        <v>0</v>
      </c>
      <c r="N39" s="97">
        <f t="shared" si="3"/>
        <v>0</v>
      </c>
      <c r="O39" s="93">
        <v>846</v>
      </c>
      <c r="P39" s="93">
        <v>823</v>
      </c>
      <c r="Q39" s="97">
        <f t="shared" si="4"/>
        <v>81.97674418604652</v>
      </c>
      <c r="R39" s="93">
        <v>3</v>
      </c>
      <c r="S39" s="94" t="s">
        <v>276</v>
      </c>
      <c r="T39" s="94"/>
      <c r="U39" s="94"/>
      <c r="V39" s="94"/>
      <c r="W39" s="94" t="s">
        <v>276</v>
      </c>
      <c r="X39" s="94"/>
      <c r="Y39" s="94"/>
      <c r="Z39" s="94"/>
    </row>
    <row r="40" spans="1:26" s="92" customFormat="1" ht="11.25">
      <c r="A40" s="94" t="s">
        <v>103</v>
      </c>
      <c r="B40" s="95" t="s">
        <v>343</v>
      </c>
      <c r="C40" s="94" t="s">
        <v>344</v>
      </c>
      <c r="D40" s="93">
        <v>1910</v>
      </c>
      <c r="E40" s="93">
        <v>370</v>
      </c>
      <c r="F40" s="97">
        <f t="shared" si="0"/>
        <v>19.3717277486911</v>
      </c>
      <c r="G40" s="93">
        <v>320</v>
      </c>
      <c r="H40" s="93">
        <v>50</v>
      </c>
      <c r="I40" s="93">
        <v>1540</v>
      </c>
      <c r="J40" s="97">
        <f t="shared" si="1"/>
        <v>80.6282722513089</v>
      </c>
      <c r="K40" s="93">
        <v>745</v>
      </c>
      <c r="L40" s="97">
        <f t="shared" si="2"/>
        <v>39.00523560209424</v>
      </c>
      <c r="M40" s="93">
        <v>0</v>
      </c>
      <c r="N40" s="97">
        <f t="shared" si="3"/>
        <v>0</v>
      </c>
      <c r="O40" s="93">
        <v>795</v>
      </c>
      <c r="P40" s="93">
        <v>583</v>
      </c>
      <c r="Q40" s="97">
        <f t="shared" si="4"/>
        <v>41.62303664921466</v>
      </c>
      <c r="R40" s="93">
        <v>3</v>
      </c>
      <c r="S40" s="94" t="s">
        <v>276</v>
      </c>
      <c r="T40" s="94"/>
      <c r="U40" s="94"/>
      <c r="V40" s="94"/>
      <c r="W40" s="94" t="s">
        <v>276</v>
      </c>
      <c r="X40" s="94"/>
      <c r="Y40" s="94"/>
      <c r="Z40" s="94"/>
    </row>
    <row r="41" spans="1:26" s="92" customFormat="1" ht="11.25">
      <c r="A41" s="94" t="s">
        <v>103</v>
      </c>
      <c r="B41" s="95" t="s">
        <v>345</v>
      </c>
      <c r="C41" s="94" t="s">
        <v>346</v>
      </c>
      <c r="D41" s="93">
        <v>587</v>
      </c>
      <c r="E41" s="93">
        <v>43</v>
      </c>
      <c r="F41" s="97">
        <f t="shared" si="0"/>
        <v>7.325383304940375</v>
      </c>
      <c r="G41" s="93">
        <v>43</v>
      </c>
      <c r="H41" s="93">
        <v>0</v>
      </c>
      <c r="I41" s="93">
        <v>544</v>
      </c>
      <c r="J41" s="97">
        <f t="shared" si="1"/>
        <v>92.67461669505963</v>
      </c>
      <c r="K41" s="93">
        <v>0</v>
      </c>
      <c r="L41" s="97">
        <f t="shared" si="2"/>
        <v>0</v>
      </c>
      <c r="M41" s="93">
        <v>0</v>
      </c>
      <c r="N41" s="97">
        <f t="shared" si="3"/>
        <v>0</v>
      </c>
      <c r="O41" s="93">
        <v>544</v>
      </c>
      <c r="P41" s="93">
        <v>15</v>
      </c>
      <c r="Q41" s="97">
        <f t="shared" si="4"/>
        <v>92.67461669505963</v>
      </c>
      <c r="R41" s="93">
        <v>0</v>
      </c>
      <c r="S41" s="94" t="s">
        <v>276</v>
      </c>
      <c r="T41" s="94"/>
      <c r="U41" s="94"/>
      <c r="V41" s="94"/>
      <c r="W41" s="94" t="s">
        <v>276</v>
      </c>
      <c r="X41" s="94"/>
      <c r="Y41" s="94"/>
      <c r="Z41" s="94"/>
    </row>
    <row r="42" spans="1:26" s="92" customFormat="1" ht="11.25">
      <c r="A42" s="94" t="s">
        <v>103</v>
      </c>
      <c r="B42" s="95" t="s">
        <v>347</v>
      </c>
      <c r="C42" s="94" t="s">
        <v>348</v>
      </c>
      <c r="D42" s="93">
        <v>4411</v>
      </c>
      <c r="E42" s="93">
        <v>1563</v>
      </c>
      <c r="F42" s="97">
        <f t="shared" si="0"/>
        <v>35.43414191793244</v>
      </c>
      <c r="G42" s="93">
        <v>1416</v>
      </c>
      <c r="H42" s="93">
        <v>147</v>
      </c>
      <c r="I42" s="93">
        <v>2848</v>
      </c>
      <c r="J42" s="97">
        <f t="shared" si="1"/>
        <v>64.56585808206756</v>
      </c>
      <c r="K42" s="93">
        <v>0</v>
      </c>
      <c r="L42" s="97">
        <f t="shared" si="2"/>
        <v>0</v>
      </c>
      <c r="M42" s="93">
        <v>0</v>
      </c>
      <c r="N42" s="97">
        <f t="shared" si="3"/>
        <v>0</v>
      </c>
      <c r="O42" s="93">
        <v>2848</v>
      </c>
      <c r="P42" s="93">
        <v>1165</v>
      </c>
      <c r="Q42" s="97">
        <f t="shared" si="4"/>
        <v>64.56585808206756</v>
      </c>
      <c r="R42" s="93">
        <v>4</v>
      </c>
      <c r="S42" s="94" t="s">
        <v>276</v>
      </c>
      <c r="T42" s="94"/>
      <c r="U42" s="94"/>
      <c r="V42" s="94"/>
      <c r="W42" s="94" t="s">
        <v>276</v>
      </c>
      <c r="X42" s="94"/>
      <c r="Y42" s="94"/>
      <c r="Z42" s="94"/>
    </row>
    <row r="43" spans="1:26" s="92" customFormat="1" ht="11.25">
      <c r="A43" s="94" t="s">
        <v>103</v>
      </c>
      <c r="B43" s="95" t="s">
        <v>0</v>
      </c>
      <c r="C43" s="94" t="s">
        <v>1</v>
      </c>
      <c r="D43" s="93">
        <v>1288</v>
      </c>
      <c r="E43" s="93">
        <v>170</v>
      </c>
      <c r="F43" s="97">
        <f t="shared" si="0"/>
        <v>13.198757763975156</v>
      </c>
      <c r="G43" s="93">
        <v>170</v>
      </c>
      <c r="H43" s="93">
        <v>0</v>
      </c>
      <c r="I43" s="93">
        <v>1118</v>
      </c>
      <c r="J43" s="97">
        <f t="shared" si="1"/>
        <v>86.80124223602485</v>
      </c>
      <c r="K43" s="93">
        <v>0</v>
      </c>
      <c r="L43" s="97">
        <f t="shared" si="2"/>
        <v>0</v>
      </c>
      <c r="M43" s="93">
        <v>0</v>
      </c>
      <c r="N43" s="97">
        <f t="shared" si="3"/>
        <v>0</v>
      </c>
      <c r="O43" s="93">
        <v>1118</v>
      </c>
      <c r="P43" s="93">
        <v>991</v>
      </c>
      <c r="Q43" s="97">
        <f t="shared" si="4"/>
        <v>86.80124223602485</v>
      </c>
      <c r="R43" s="93">
        <v>8</v>
      </c>
      <c r="S43" s="94" t="s">
        <v>276</v>
      </c>
      <c r="T43" s="94"/>
      <c r="U43" s="94"/>
      <c r="V43" s="94"/>
      <c r="W43" s="94" t="s">
        <v>276</v>
      </c>
      <c r="X43" s="94"/>
      <c r="Y43" s="94"/>
      <c r="Z43" s="94"/>
    </row>
    <row r="44" spans="1:26" s="92" customFormat="1" ht="11.25">
      <c r="A44" s="94" t="s">
        <v>103</v>
      </c>
      <c r="B44" s="95" t="s">
        <v>2</v>
      </c>
      <c r="C44" s="94" t="s">
        <v>3</v>
      </c>
      <c r="D44" s="93">
        <v>748</v>
      </c>
      <c r="E44" s="93">
        <v>74</v>
      </c>
      <c r="F44" s="97">
        <f t="shared" si="0"/>
        <v>9.893048128342247</v>
      </c>
      <c r="G44" s="93">
        <v>74</v>
      </c>
      <c r="H44" s="93">
        <v>0</v>
      </c>
      <c r="I44" s="93">
        <v>674</v>
      </c>
      <c r="J44" s="97">
        <f t="shared" si="1"/>
        <v>90.10695187165776</v>
      </c>
      <c r="K44" s="93">
        <v>0</v>
      </c>
      <c r="L44" s="97">
        <f t="shared" si="2"/>
        <v>0</v>
      </c>
      <c r="M44" s="93">
        <v>0</v>
      </c>
      <c r="N44" s="97">
        <f t="shared" si="3"/>
        <v>0</v>
      </c>
      <c r="O44" s="93">
        <v>674</v>
      </c>
      <c r="P44" s="93">
        <v>480</v>
      </c>
      <c r="Q44" s="97">
        <f t="shared" si="4"/>
        <v>90.10695187165776</v>
      </c>
      <c r="R44" s="93">
        <v>0</v>
      </c>
      <c r="S44" s="94" t="s">
        <v>276</v>
      </c>
      <c r="T44" s="94"/>
      <c r="U44" s="94"/>
      <c r="V44" s="94"/>
      <c r="W44" s="94" t="s">
        <v>276</v>
      </c>
      <c r="X44" s="94"/>
      <c r="Y44" s="94"/>
      <c r="Z44" s="94"/>
    </row>
    <row r="45" spans="1:26" s="92" customFormat="1" ht="11.25">
      <c r="A45" s="94" t="s">
        <v>103</v>
      </c>
      <c r="B45" s="95" t="s">
        <v>4</v>
      </c>
      <c r="C45" s="94" t="s">
        <v>278</v>
      </c>
      <c r="D45" s="93">
        <v>2084</v>
      </c>
      <c r="E45" s="93">
        <v>300</v>
      </c>
      <c r="F45" s="97">
        <f t="shared" si="0"/>
        <v>14.39539347408829</v>
      </c>
      <c r="G45" s="93">
        <v>300</v>
      </c>
      <c r="H45" s="93">
        <v>0</v>
      </c>
      <c r="I45" s="93">
        <v>1784</v>
      </c>
      <c r="J45" s="97">
        <f t="shared" si="1"/>
        <v>85.6046065259117</v>
      </c>
      <c r="K45" s="93">
        <v>0</v>
      </c>
      <c r="L45" s="97">
        <f t="shared" si="2"/>
        <v>0</v>
      </c>
      <c r="M45" s="93">
        <v>0</v>
      </c>
      <c r="N45" s="97">
        <f t="shared" si="3"/>
        <v>0</v>
      </c>
      <c r="O45" s="93">
        <v>1784</v>
      </c>
      <c r="P45" s="93">
        <v>190</v>
      </c>
      <c r="Q45" s="97">
        <f t="shared" si="4"/>
        <v>85.6046065259117</v>
      </c>
      <c r="R45" s="93">
        <v>5</v>
      </c>
      <c r="S45" s="94" t="s">
        <v>276</v>
      </c>
      <c r="T45" s="94"/>
      <c r="U45" s="94"/>
      <c r="V45" s="94"/>
      <c r="W45" s="94" t="s">
        <v>276</v>
      </c>
      <c r="X45" s="94"/>
      <c r="Y45" s="94"/>
      <c r="Z45" s="94"/>
    </row>
    <row r="46" spans="1:26" s="92" customFormat="1" ht="11.25">
      <c r="A46" s="94" t="s">
        <v>103</v>
      </c>
      <c r="B46" s="95" t="s">
        <v>5</v>
      </c>
      <c r="C46" s="94" t="s">
        <v>6</v>
      </c>
      <c r="D46" s="93">
        <v>2714</v>
      </c>
      <c r="E46" s="93">
        <v>1855</v>
      </c>
      <c r="F46" s="97">
        <f t="shared" si="0"/>
        <v>68.34929992630802</v>
      </c>
      <c r="G46" s="93">
        <v>1855</v>
      </c>
      <c r="H46" s="93">
        <v>0</v>
      </c>
      <c r="I46" s="93">
        <v>859</v>
      </c>
      <c r="J46" s="97">
        <f t="shared" si="1"/>
        <v>31.65070007369197</v>
      </c>
      <c r="K46" s="93">
        <v>0</v>
      </c>
      <c r="L46" s="97">
        <f t="shared" si="2"/>
        <v>0</v>
      </c>
      <c r="M46" s="93">
        <v>0</v>
      </c>
      <c r="N46" s="97">
        <f t="shared" si="3"/>
        <v>0</v>
      </c>
      <c r="O46" s="93">
        <v>859</v>
      </c>
      <c r="P46" s="93">
        <v>679</v>
      </c>
      <c r="Q46" s="97">
        <f t="shared" si="4"/>
        <v>31.65070007369197</v>
      </c>
      <c r="R46" s="93">
        <v>12</v>
      </c>
      <c r="S46" s="94" t="s">
        <v>276</v>
      </c>
      <c r="T46" s="94"/>
      <c r="U46" s="94"/>
      <c r="V46" s="94"/>
      <c r="W46" s="94" t="s">
        <v>276</v>
      </c>
      <c r="X46" s="94"/>
      <c r="Y46" s="94"/>
      <c r="Z46" s="94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2" customFormat="1" ht="11.25">
      <c r="A1172" s="38"/>
      <c r="B1172" s="9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2" customFormat="1" ht="11.25">
      <c r="A1173" s="38"/>
      <c r="B1173" s="9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2" customFormat="1" ht="11.25">
      <c r="A1174" s="38"/>
      <c r="B1174" s="9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2" customFormat="1" ht="11.25">
      <c r="A1175" s="38"/>
      <c r="B1175" s="9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2" customFormat="1" ht="11.25">
      <c r="A1176" s="38"/>
      <c r="B1176" s="9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76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136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19</v>
      </c>
      <c r="B2" s="112" t="s">
        <v>263</v>
      </c>
      <c r="C2" s="114" t="s">
        <v>264</v>
      </c>
      <c r="D2" s="19" t="s">
        <v>20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265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21</v>
      </c>
      <c r="AG2" s="128"/>
      <c r="AH2" s="128"/>
      <c r="AI2" s="129"/>
      <c r="AJ2" s="127" t="s">
        <v>135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22</v>
      </c>
      <c r="AU2" s="131"/>
      <c r="AV2" s="131"/>
      <c r="AW2" s="131"/>
      <c r="AX2" s="131"/>
      <c r="AY2" s="131"/>
      <c r="AZ2" s="127" t="s">
        <v>23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24</v>
      </c>
      <c r="E3" s="135" t="s">
        <v>25</v>
      </c>
      <c r="F3" s="136"/>
      <c r="G3" s="137"/>
      <c r="H3" s="138" t="s">
        <v>26</v>
      </c>
      <c r="I3" s="139"/>
      <c r="J3" s="140"/>
      <c r="K3" s="135" t="s">
        <v>27</v>
      </c>
      <c r="L3" s="139"/>
      <c r="M3" s="140"/>
      <c r="N3" s="24" t="s">
        <v>24</v>
      </c>
      <c r="O3" s="25" t="s">
        <v>133</v>
      </c>
      <c r="P3" s="22"/>
      <c r="Q3" s="22"/>
      <c r="R3" s="22"/>
      <c r="S3" s="22"/>
      <c r="T3" s="22"/>
      <c r="U3" s="23"/>
      <c r="V3" s="25" t="s">
        <v>134</v>
      </c>
      <c r="W3" s="22"/>
      <c r="X3" s="22"/>
      <c r="Y3" s="22"/>
      <c r="Z3" s="22"/>
      <c r="AA3" s="22"/>
      <c r="AB3" s="23"/>
      <c r="AC3" s="25" t="s">
        <v>28</v>
      </c>
      <c r="AD3" s="22"/>
      <c r="AE3" s="23"/>
      <c r="AF3" s="126" t="s">
        <v>24</v>
      </c>
      <c r="AG3" s="124" t="s">
        <v>29</v>
      </c>
      <c r="AH3" s="124" t="s">
        <v>30</v>
      </c>
      <c r="AI3" s="124" t="s">
        <v>31</v>
      </c>
      <c r="AJ3" s="125" t="s">
        <v>24</v>
      </c>
      <c r="AK3" s="124" t="s">
        <v>266</v>
      </c>
      <c r="AL3" s="124" t="s">
        <v>32</v>
      </c>
      <c r="AM3" s="124" t="s">
        <v>33</v>
      </c>
      <c r="AN3" s="124" t="s">
        <v>30</v>
      </c>
      <c r="AO3" s="124" t="s">
        <v>34</v>
      </c>
      <c r="AP3" s="124" t="s">
        <v>35</v>
      </c>
      <c r="AQ3" s="124" t="s">
        <v>36</v>
      </c>
      <c r="AR3" s="124" t="s">
        <v>37</v>
      </c>
      <c r="AS3" s="124" t="s">
        <v>38</v>
      </c>
      <c r="AT3" s="126" t="s">
        <v>24</v>
      </c>
      <c r="AU3" s="124" t="s">
        <v>266</v>
      </c>
      <c r="AV3" s="124" t="s">
        <v>32</v>
      </c>
      <c r="AW3" s="124" t="s">
        <v>33</v>
      </c>
      <c r="AX3" s="124" t="s">
        <v>30</v>
      </c>
      <c r="AY3" s="124" t="s">
        <v>34</v>
      </c>
      <c r="AZ3" s="126" t="s">
        <v>24</v>
      </c>
      <c r="BA3" s="124" t="s">
        <v>29</v>
      </c>
      <c r="BB3" s="124" t="s">
        <v>30</v>
      </c>
      <c r="BC3" s="124" t="s">
        <v>31</v>
      </c>
    </row>
    <row r="4" spans="1:55" s="8" customFormat="1" ht="26.25" customHeight="1">
      <c r="A4" s="111"/>
      <c r="B4" s="133"/>
      <c r="C4" s="134"/>
      <c r="D4" s="26"/>
      <c r="E4" s="24" t="s">
        <v>24</v>
      </c>
      <c r="F4" s="27" t="s">
        <v>267</v>
      </c>
      <c r="G4" s="27" t="s">
        <v>268</v>
      </c>
      <c r="H4" s="24" t="s">
        <v>24</v>
      </c>
      <c r="I4" s="27" t="s">
        <v>267</v>
      </c>
      <c r="J4" s="27" t="s">
        <v>268</v>
      </c>
      <c r="K4" s="24" t="s">
        <v>24</v>
      </c>
      <c r="L4" s="27" t="s">
        <v>267</v>
      </c>
      <c r="M4" s="27" t="s">
        <v>268</v>
      </c>
      <c r="N4" s="26"/>
      <c r="O4" s="24" t="s">
        <v>24</v>
      </c>
      <c r="P4" s="27" t="s">
        <v>269</v>
      </c>
      <c r="Q4" s="28" t="s">
        <v>30</v>
      </c>
      <c r="R4" s="28" t="s">
        <v>31</v>
      </c>
      <c r="S4" s="27" t="s">
        <v>270</v>
      </c>
      <c r="T4" s="27" t="s">
        <v>271</v>
      </c>
      <c r="U4" s="27" t="s">
        <v>272</v>
      </c>
      <c r="V4" s="24" t="s">
        <v>24</v>
      </c>
      <c r="W4" s="27" t="s">
        <v>269</v>
      </c>
      <c r="X4" s="28" t="s">
        <v>30</v>
      </c>
      <c r="Y4" s="28" t="s">
        <v>31</v>
      </c>
      <c r="Z4" s="27" t="s">
        <v>270</v>
      </c>
      <c r="AA4" s="27" t="s">
        <v>271</v>
      </c>
      <c r="AB4" s="27" t="s">
        <v>272</v>
      </c>
      <c r="AC4" s="24" t="s">
        <v>24</v>
      </c>
      <c r="AD4" s="27" t="s">
        <v>267</v>
      </c>
      <c r="AE4" s="27" t="s">
        <v>268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273</v>
      </c>
      <c r="E6" s="24" t="s">
        <v>273</v>
      </c>
      <c r="F6" s="24" t="s">
        <v>273</v>
      </c>
      <c r="G6" s="24" t="s">
        <v>273</v>
      </c>
      <c r="H6" s="24" t="s">
        <v>273</v>
      </c>
      <c r="I6" s="24" t="s">
        <v>273</v>
      </c>
      <c r="J6" s="24" t="s">
        <v>273</v>
      </c>
      <c r="K6" s="24" t="s">
        <v>273</v>
      </c>
      <c r="L6" s="24" t="s">
        <v>273</v>
      </c>
      <c r="M6" s="24" t="s">
        <v>273</v>
      </c>
      <c r="N6" s="24" t="s">
        <v>273</v>
      </c>
      <c r="O6" s="24" t="s">
        <v>273</v>
      </c>
      <c r="P6" s="24" t="s">
        <v>273</v>
      </c>
      <c r="Q6" s="24" t="s">
        <v>273</v>
      </c>
      <c r="R6" s="24" t="s">
        <v>273</v>
      </c>
      <c r="S6" s="24" t="s">
        <v>273</v>
      </c>
      <c r="T6" s="24" t="s">
        <v>273</v>
      </c>
      <c r="U6" s="24" t="s">
        <v>273</v>
      </c>
      <c r="V6" s="24" t="s">
        <v>273</v>
      </c>
      <c r="W6" s="24" t="s">
        <v>273</v>
      </c>
      <c r="X6" s="24" t="s">
        <v>39</v>
      </c>
      <c r="Y6" s="24" t="s">
        <v>39</v>
      </c>
      <c r="Z6" s="24" t="s">
        <v>273</v>
      </c>
      <c r="AA6" s="24" t="s">
        <v>273</v>
      </c>
      <c r="AB6" s="24" t="s">
        <v>273</v>
      </c>
      <c r="AC6" s="24" t="s">
        <v>273</v>
      </c>
      <c r="AD6" s="24" t="s">
        <v>273</v>
      </c>
      <c r="AE6" s="24" t="s">
        <v>273</v>
      </c>
      <c r="AF6" s="12" t="s">
        <v>274</v>
      </c>
      <c r="AG6" s="12" t="s">
        <v>274</v>
      </c>
      <c r="AH6" s="12" t="s">
        <v>274</v>
      </c>
      <c r="AI6" s="12" t="s">
        <v>274</v>
      </c>
      <c r="AJ6" s="12" t="s">
        <v>274</v>
      </c>
      <c r="AK6" s="12" t="s">
        <v>274</v>
      </c>
      <c r="AL6" s="12" t="s">
        <v>274</v>
      </c>
      <c r="AM6" s="12" t="s">
        <v>274</v>
      </c>
      <c r="AN6" s="12" t="s">
        <v>274</v>
      </c>
      <c r="AO6" s="12" t="s">
        <v>274</v>
      </c>
      <c r="AP6" s="12" t="s">
        <v>274</v>
      </c>
      <c r="AQ6" s="12" t="s">
        <v>274</v>
      </c>
      <c r="AR6" s="12" t="s">
        <v>274</v>
      </c>
      <c r="AS6" s="12" t="s">
        <v>274</v>
      </c>
      <c r="AT6" s="12" t="s">
        <v>274</v>
      </c>
      <c r="AU6" s="12" t="s">
        <v>274</v>
      </c>
      <c r="AV6" s="12" t="s">
        <v>274</v>
      </c>
      <c r="AW6" s="12" t="s">
        <v>274</v>
      </c>
      <c r="AX6" s="12" t="s">
        <v>274</v>
      </c>
      <c r="AY6" s="12" t="s">
        <v>274</v>
      </c>
      <c r="AZ6" s="12" t="s">
        <v>274</v>
      </c>
      <c r="BA6" s="12" t="s">
        <v>274</v>
      </c>
      <c r="BB6" s="12" t="s">
        <v>274</v>
      </c>
      <c r="BC6" s="12" t="s">
        <v>274</v>
      </c>
    </row>
    <row r="7" spans="1:55" s="92" customFormat="1" ht="11.25">
      <c r="A7" s="176" t="s">
        <v>103</v>
      </c>
      <c r="B7" s="177" t="s">
        <v>279</v>
      </c>
      <c r="C7" s="173" t="s">
        <v>275</v>
      </c>
      <c r="D7" s="99">
        <f>SUM(D8:D300)</f>
        <v>279852</v>
      </c>
      <c r="E7" s="99">
        <f>SUM(E8:E300)</f>
        <v>12726</v>
      </c>
      <c r="F7" s="99">
        <f>SUM(F8:F300)</f>
        <v>6927</v>
      </c>
      <c r="G7" s="99">
        <f>SUM(G8:G300)</f>
        <v>5799</v>
      </c>
      <c r="H7" s="99">
        <f>SUM(H8:H300)</f>
        <v>80577</v>
      </c>
      <c r="I7" s="99">
        <f>SUM(I8:I300)</f>
        <v>56939</v>
      </c>
      <c r="J7" s="99">
        <f>SUM(J8:J300)</f>
        <v>23638</v>
      </c>
      <c r="K7" s="99">
        <f>SUM(K8:K300)</f>
        <v>186549</v>
      </c>
      <c r="L7" s="99">
        <f>SUM(L8:L300)</f>
        <v>38972</v>
      </c>
      <c r="M7" s="99">
        <f>SUM(M8:M300)</f>
        <v>147577</v>
      </c>
      <c r="N7" s="99">
        <f>SUM(N8:N300)</f>
        <v>280234</v>
      </c>
      <c r="O7" s="99">
        <f>SUM(O8:O300)</f>
        <v>102795</v>
      </c>
      <c r="P7" s="99">
        <f>SUM(P8:P300)</f>
        <v>102559</v>
      </c>
      <c r="Q7" s="99">
        <f>SUM(Q8:Q300)</f>
        <v>0</v>
      </c>
      <c r="R7" s="99">
        <f>SUM(R8:R300)</f>
        <v>0</v>
      </c>
      <c r="S7" s="99">
        <f>SUM(S8:S300)</f>
        <v>236</v>
      </c>
      <c r="T7" s="99">
        <f>SUM(T8:T300)</f>
        <v>0</v>
      </c>
      <c r="U7" s="99">
        <f>SUM(U8:U300)</f>
        <v>0</v>
      </c>
      <c r="V7" s="99">
        <f>SUM(V8:V300)</f>
        <v>176938</v>
      </c>
      <c r="W7" s="99">
        <f>SUM(W8:W300)</f>
        <v>176781</v>
      </c>
      <c r="X7" s="99">
        <f>SUM(X8:X300)</f>
        <v>0</v>
      </c>
      <c r="Y7" s="99">
        <f>SUM(Y8:Y300)</f>
        <v>0</v>
      </c>
      <c r="Z7" s="99">
        <f>SUM(Z8:Z300)</f>
        <v>157</v>
      </c>
      <c r="AA7" s="99">
        <f>SUM(AA8:AA300)</f>
        <v>0</v>
      </c>
      <c r="AB7" s="99">
        <f>SUM(AB8:AB300)</f>
        <v>0</v>
      </c>
      <c r="AC7" s="99">
        <f>SUM(AC8:AC300)</f>
        <v>501</v>
      </c>
      <c r="AD7" s="99">
        <f>SUM(AD8:AD300)</f>
        <v>365</v>
      </c>
      <c r="AE7" s="99">
        <f>SUM(AE8:AE300)</f>
        <v>136</v>
      </c>
      <c r="AF7" s="99">
        <f>SUM(AF8:AF300)</f>
        <v>2857</v>
      </c>
      <c r="AG7" s="99">
        <f>SUM(AG8:AG300)</f>
        <v>2857</v>
      </c>
      <c r="AH7" s="99">
        <f>SUM(AH8:AH300)</f>
        <v>0</v>
      </c>
      <c r="AI7" s="99">
        <f>SUM(AI8:AI300)</f>
        <v>0</v>
      </c>
      <c r="AJ7" s="99">
        <f>SUM(AJ8:AJ300)</f>
        <v>15106</v>
      </c>
      <c r="AK7" s="99">
        <f>SUM(AK8:AK300)</f>
        <v>9694</v>
      </c>
      <c r="AL7" s="99">
        <f>SUM(AL8:AL300)</f>
        <v>3241</v>
      </c>
      <c r="AM7" s="99">
        <f>SUM(AM8:AM300)</f>
        <v>922</v>
      </c>
      <c r="AN7" s="99">
        <f>SUM(AN8:AN300)</f>
        <v>803</v>
      </c>
      <c r="AO7" s="99">
        <f>SUM(AO8:AO300)</f>
        <v>0</v>
      </c>
      <c r="AP7" s="99">
        <f>SUM(AP8:AP300)</f>
        <v>0</v>
      </c>
      <c r="AQ7" s="99">
        <f>SUM(AQ8:AQ300)</f>
        <v>0</v>
      </c>
      <c r="AR7" s="99">
        <f>SUM(AR8:AR300)</f>
        <v>3</v>
      </c>
      <c r="AS7" s="99">
        <f>SUM(AS8:AS300)</f>
        <v>443</v>
      </c>
      <c r="AT7" s="99">
        <f>SUM(AT8:AT300)</f>
        <v>1428</v>
      </c>
      <c r="AU7" s="99">
        <f>SUM(AU8:AU300)</f>
        <v>524</v>
      </c>
      <c r="AV7" s="99">
        <f>SUM(AV8:AV300)</f>
        <v>162</v>
      </c>
      <c r="AW7" s="99">
        <f>SUM(AW8:AW300)</f>
        <v>742</v>
      </c>
      <c r="AX7" s="99">
        <f>SUM(AX8:AX300)</f>
        <v>0</v>
      </c>
      <c r="AY7" s="99">
        <f>SUM(AY8:AY300)</f>
        <v>0</v>
      </c>
      <c r="AZ7" s="99">
        <f>SUM(AZ8:AZ300)</f>
        <v>289</v>
      </c>
      <c r="BA7" s="99">
        <f>SUM(BA8:BA300)</f>
        <v>289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103</v>
      </c>
      <c r="B8" s="102" t="s">
        <v>280</v>
      </c>
      <c r="C8" s="94" t="s">
        <v>281</v>
      </c>
      <c r="D8" s="100">
        <f aca="true" t="shared" si="0" ref="D7:D46">E8+H8+K8</f>
        <v>30359</v>
      </c>
      <c r="E8" s="100">
        <f aca="true" t="shared" si="1" ref="E7:E46">SUM(F8:G8)</f>
        <v>0</v>
      </c>
      <c r="F8" s="93">
        <v>0</v>
      </c>
      <c r="G8" s="93">
        <v>0</v>
      </c>
      <c r="H8" s="100">
        <f aca="true" t="shared" si="2" ref="H7:H46">SUM(I8:J8)</f>
        <v>12779</v>
      </c>
      <c r="I8" s="93">
        <v>9301</v>
      </c>
      <c r="J8" s="93">
        <v>3478</v>
      </c>
      <c r="K8" s="100">
        <f aca="true" t="shared" si="3" ref="K7:K46">SUM(L8:M8)</f>
        <v>17580</v>
      </c>
      <c r="L8" s="93">
        <v>0</v>
      </c>
      <c r="M8" s="93">
        <v>17580</v>
      </c>
      <c r="N8" s="100">
        <f aca="true" t="shared" si="4" ref="N7:N46">O8+V8+AC8</f>
        <v>30359</v>
      </c>
      <c r="O8" s="100">
        <f aca="true" t="shared" si="5" ref="O7:O46">SUM(P8:U8)</f>
        <v>9301</v>
      </c>
      <c r="P8" s="93">
        <v>9301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46">SUM(W8:AB8)</f>
        <v>21058</v>
      </c>
      <c r="W8" s="93">
        <v>21058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46">SUM(AD8:AE8)</f>
        <v>0</v>
      </c>
      <c r="AD8" s="93">
        <v>0</v>
      </c>
      <c r="AE8" s="93">
        <v>0</v>
      </c>
      <c r="AF8" s="100">
        <f aca="true" t="shared" si="8" ref="AF7:AF46">SUM(AG8:AI8)</f>
        <v>13</v>
      </c>
      <c r="AG8" s="93">
        <v>13</v>
      </c>
      <c r="AH8" s="93">
        <v>0</v>
      </c>
      <c r="AI8" s="93">
        <v>0</v>
      </c>
      <c r="AJ8" s="100">
        <f aca="true" t="shared" si="9" ref="AJ7:AJ46">SUM(AK8:AS8)</f>
        <v>3176</v>
      </c>
      <c r="AK8" s="93">
        <v>351</v>
      </c>
      <c r="AL8" s="93">
        <v>2825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46">SUM(AU8:AY8)</f>
        <v>13</v>
      </c>
      <c r="AU8" s="93">
        <v>13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46">SUM(BA8:BC8)</f>
        <v>211</v>
      </c>
      <c r="BA8" s="93">
        <v>211</v>
      </c>
      <c r="BB8" s="93">
        <v>0</v>
      </c>
      <c r="BC8" s="93">
        <v>0</v>
      </c>
    </row>
    <row r="9" spans="1:55" s="92" customFormat="1" ht="11.25">
      <c r="A9" s="101" t="s">
        <v>103</v>
      </c>
      <c r="B9" s="102" t="s">
        <v>282</v>
      </c>
      <c r="C9" s="94" t="s">
        <v>283</v>
      </c>
      <c r="D9" s="100">
        <f t="shared" si="0"/>
        <v>24785</v>
      </c>
      <c r="E9" s="100">
        <f t="shared" si="1"/>
        <v>0</v>
      </c>
      <c r="F9" s="93">
        <v>0</v>
      </c>
      <c r="G9" s="93">
        <v>0</v>
      </c>
      <c r="H9" s="100">
        <f t="shared" si="2"/>
        <v>8564</v>
      </c>
      <c r="I9" s="93">
        <v>8564</v>
      </c>
      <c r="J9" s="93">
        <v>0</v>
      </c>
      <c r="K9" s="100">
        <f t="shared" si="3"/>
        <v>16221</v>
      </c>
      <c r="L9" s="93">
        <v>0</v>
      </c>
      <c r="M9" s="93">
        <v>16221</v>
      </c>
      <c r="N9" s="100">
        <f t="shared" si="4"/>
        <v>24785</v>
      </c>
      <c r="O9" s="100">
        <f t="shared" si="5"/>
        <v>8564</v>
      </c>
      <c r="P9" s="93">
        <v>8564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16221</v>
      </c>
      <c r="W9" s="93">
        <v>16221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167</v>
      </c>
      <c r="AG9" s="93">
        <v>167</v>
      </c>
      <c r="AH9" s="93">
        <v>0</v>
      </c>
      <c r="AI9" s="93">
        <v>0</v>
      </c>
      <c r="AJ9" s="100">
        <f t="shared" si="9"/>
        <v>1074</v>
      </c>
      <c r="AK9" s="93">
        <v>942</v>
      </c>
      <c r="AL9" s="93">
        <v>36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96</v>
      </c>
      <c r="AT9" s="100">
        <f t="shared" si="10"/>
        <v>71</v>
      </c>
      <c r="AU9" s="93">
        <v>71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19</v>
      </c>
      <c r="BA9" s="93">
        <v>19</v>
      </c>
      <c r="BB9" s="93">
        <v>0</v>
      </c>
      <c r="BC9" s="93">
        <v>0</v>
      </c>
    </row>
    <row r="10" spans="1:55" s="92" customFormat="1" ht="11.25">
      <c r="A10" s="101" t="s">
        <v>103</v>
      </c>
      <c r="B10" s="102" t="s">
        <v>284</v>
      </c>
      <c r="C10" s="94" t="s">
        <v>285</v>
      </c>
      <c r="D10" s="100">
        <f t="shared" si="0"/>
        <v>9475</v>
      </c>
      <c r="E10" s="100">
        <f t="shared" si="1"/>
        <v>7583</v>
      </c>
      <c r="F10" s="93">
        <v>3148</v>
      </c>
      <c r="G10" s="93">
        <v>4435</v>
      </c>
      <c r="H10" s="100">
        <f t="shared" si="2"/>
        <v>0</v>
      </c>
      <c r="I10" s="93">
        <v>0</v>
      </c>
      <c r="J10" s="93">
        <v>0</v>
      </c>
      <c r="K10" s="100">
        <f t="shared" si="3"/>
        <v>1892</v>
      </c>
      <c r="L10" s="93">
        <v>0</v>
      </c>
      <c r="M10" s="93">
        <v>1892</v>
      </c>
      <c r="N10" s="100">
        <f t="shared" si="4"/>
        <v>9475</v>
      </c>
      <c r="O10" s="100">
        <f t="shared" si="5"/>
        <v>3148</v>
      </c>
      <c r="P10" s="93">
        <v>3148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6327</v>
      </c>
      <c r="W10" s="93">
        <v>6327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69</v>
      </c>
      <c r="AG10" s="93">
        <v>69</v>
      </c>
      <c r="AH10" s="93">
        <v>0</v>
      </c>
      <c r="AI10" s="93">
        <v>0</v>
      </c>
      <c r="AJ10" s="100">
        <f t="shared" si="9"/>
        <v>607</v>
      </c>
      <c r="AK10" s="93">
        <v>577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30</v>
      </c>
      <c r="AT10" s="100">
        <f t="shared" si="10"/>
        <v>39</v>
      </c>
      <c r="AU10" s="93">
        <v>39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103</v>
      </c>
      <c r="B11" s="102" t="s">
        <v>286</v>
      </c>
      <c r="C11" s="94" t="s">
        <v>287</v>
      </c>
      <c r="D11" s="100">
        <f t="shared" si="0"/>
        <v>5575</v>
      </c>
      <c r="E11" s="100">
        <f t="shared" si="1"/>
        <v>0</v>
      </c>
      <c r="F11" s="93">
        <v>0</v>
      </c>
      <c r="G11" s="93">
        <v>0</v>
      </c>
      <c r="H11" s="100">
        <f t="shared" si="2"/>
        <v>2478</v>
      </c>
      <c r="I11" s="93">
        <v>2478</v>
      </c>
      <c r="J11" s="93">
        <v>0</v>
      </c>
      <c r="K11" s="100">
        <f t="shared" si="3"/>
        <v>3097</v>
      </c>
      <c r="L11" s="93">
        <v>0</v>
      </c>
      <c r="M11" s="93">
        <v>3097</v>
      </c>
      <c r="N11" s="100">
        <f t="shared" si="4"/>
        <v>5587</v>
      </c>
      <c r="O11" s="100">
        <f t="shared" si="5"/>
        <v>2478</v>
      </c>
      <c r="P11" s="93">
        <v>2478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3097</v>
      </c>
      <c r="W11" s="93">
        <v>3097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12</v>
      </c>
      <c r="AD11" s="93">
        <v>12</v>
      </c>
      <c r="AE11" s="93">
        <v>0</v>
      </c>
      <c r="AF11" s="100">
        <f t="shared" si="8"/>
        <v>18</v>
      </c>
      <c r="AG11" s="93">
        <v>18</v>
      </c>
      <c r="AH11" s="93">
        <v>0</v>
      </c>
      <c r="AI11" s="93">
        <v>0</v>
      </c>
      <c r="AJ11" s="100">
        <f t="shared" si="9"/>
        <v>212</v>
      </c>
      <c r="AK11" s="93">
        <v>212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18</v>
      </c>
      <c r="AU11" s="93">
        <v>18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103</v>
      </c>
      <c r="B12" s="102" t="s">
        <v>288</v>
      </c>
      <c r="C12" s="94" t="s">
        <v>289</v>
      </c>
      <c r="D12" s="100">
        <f t="shared" si="0"/>
        <v>28946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28946</v>
      </c>
      <c r="L12" s="93">
        <v>8762</v>
      </c>
      <c r="M12" s="93">
        <v>20184</v>
      </c>
      <c r="N12" s="100">
        <f t="shared" si="4"/>
        <v>28946</v>
      </c>
      <c r="O12" s="100">
        <f t="shared" si="5"/>
        <v>8762</v>
      </c>
      <c r="P12" s="93">
        <v>8762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20184</v>
      </c>
      <c r="W12" s="93">
        <v>20184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87</v>
      </c>
      <c r="AG12" s="93">
        <v>87</v>
      </c>
      <c r="AH12" s="93">
        <v>0</v>
      </c>
      <c r="AI12" s="93">
        <v>0</v>
      </c>
      <c r="AJ12" s="100">
        <f t="shared" si="9"/>
        <v>1452</v>
      </c>
      <c r="AK12" s="93">
        <v>1452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87</v>
      </c>
      <c r="AU12" s="93">
        <v>87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103</v>
      </c>
      <c r="B13" s="102" t="s">
        <v>290</v>
      </c>
      <c r="C13" s="94" t="s">
        <v>291</v>
      </c>
      <c r="D13" s="100">
        <f t="shared" si="0"/>
        <v>19885</v>
      </c>
      <c r="E13" s="100">
        <f t="shared" si="1"/>
        <v>0</v>
      </c>
      <c r="F13" s="93">
        <v>0</v>
      </c>
      <c r="G13" s="93">
        <v>0</v>
      </c>
      <c r="H13" s="100">
        <f t="shared" si="2"/>
        <v>19885</v>
      </c>
      <c r="I13" s="93">
        <v>10183</v>
      </c>
      <c r="J13" s="93">
        <v>9702</v>
      </c>
      <c r="K13" s="100">
        <f t="shared" si="3"/>
        <v>0</v>
      </c>
      <c r="L13" s="93">
        <v>0</v>
      </c>
      <c r="M13" s="93">
        <v>0</v>
      </c>
      <c r="N13" s="100">
        <f t="shared" si="4"/>
        <v>19885</v>
      </c>
      <c r="O13" s="100">
        <f t="shared" si="5"/>
        <v>10183</v>
      </c>
      <c r="P13" s="93">
        <v>10183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9702</v>
      </c>
      <c r="W13" s="93">
        <v>9702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728</v>
      </c>
      <c r="AG13" s="93">
        <v>728</v>
      </c>
      <c r="AH13" s="93">
        <v>0</v>
      </c>
      <c r="AI13" s="93">
        <v>0</v>
      </c>
      <c r="AJ13" s="100">
        <f t="shared" si="9"/>
        <v>728</v>
      </c>
      <c r="AK13" s="93">
        <v>0</v>
      </c>
      <c r="AL13" s="93">
        <v>0</v>
      </c>
      <c r="AM13" s="93">
        <v>728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728</v>
      </c>
      <c r="AU13" s="93">
        <v>0</v>
      </c>
      <c r="AV13" s="93">
        <v>0</v>
      </c>
      <c r="AW13" s="93">
        <v>728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103</v>
      </c>
      <c r="B14" s="102" t="s">
        <v>292</v>
      </c>
      <c r="C14" s="94" t="s">
        <v>293</v>
      </c>
      <c r="D14" s="100">
        <f t="shared" si="0"/>
        <v>11699</v>
      </c>
      <c r="E14" s="100">
        <f t="shared" si="1"/>
        <v>0</v>
      </c>
      <c r="F14" s="93">
        <v>0</v>
      </c>
      <c r="G14" s="93">
        <v>0</v>
      </c>
      <c r="H14" s="100">
        <f t="shared" si="2"/>
        <v>1170</v>
      </c>
      <c r="I14" s="93">
        <v>511</v>
      </c>
      <c r="J14" s="93">
        <v>659</v>
      </c>
      <c r="K14" s="100">
        <f t="shared" si="3"/>
        <v>10529</v>
      </c>
      <c r="L14" s="93">
        <v>5705</v>
      </c>
      <c r="M14" s="93">
        <v>4824</v>
      </c>
      <c r="N14" s="100">
        <f t="shared" si="4"/>
        <v>11839</v>
      </c>
      <c r="O14" s="100">
        <f t="shared" si="5"/>
        <v>6216</v>
      </c>
      <c r="P14" s="93">
        <v>6216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5483</v>
      </c>
      <c r="W14" s="93">
        <v>5483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140</v>
      </c>
      <c r="AD14" s="93">
        <v>112</v>
      </c>
      <c r="AE14" s="93">
        <v>28</v>
      </c>
      <c r="AF14" s="100">
        <f t="shared" si="8"/>
        <v>660</v>
      </c>
      <c r="AG14" s="93">
        <v>660</v>
      </c>
      <c r="AH14" s="93">
        <v>0</v>
      </c>
      <c r="AI14" s="93">
        <v>0</v>
      </c>
      <c r="AJ14" s="100">
        <f t="shared" si="9"/>
        <v>660</v>
      </c>
      <c r="AK14" s="93">
        <v>0</v>
      </c>
      <c r="AL14" s="93">
        <v>0</v>
      </c>
      <c r="AM14" s="93">
        <v>52</v>
      </c>
      <c r="AN14" s="93">
        <v>608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5</v>
      </c>
      <c r="AU14" s="93">
        <v>0</v>
      </c>
      <c r="AV14" s="93">
        <v>0</v>
      </c>
      <c r="AW14" s="93">
        <v>5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103</v>
      </c>
      <c r="B15" s="102" t="s">
        <v>294</v>
      </c>
      <c r="C15" s="94" t="s">
        <v>295</v>
      </c>
      <c r="D15" s="100">
        <f t="shared" si="0"/>
        <v>13876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13876</v>
      </c>
      <c r="L15" s="93">
        <v>8791</v>
      </c>
      <c r="M15" s="93">
        <v>5085</v>
      </c>
      <c r="N15" s="100">
        <f t="shared" si="4"/>
        <v>13881</v>
      </c>
      <c r="O15" s="100">
        <f t="shared" si="5"/>
        <v>8791</v>
      </c>
      <c r="P15" s="93">
        <v>8791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5085</v>
      </c>
      <c r="W15" s="93">
        <v>5085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5</v>
      </c>
      <c r="AD15" s="93">
        <v>5</v>
      </c>
      <c r="AE15" s="93">
        <v>0</v>
      </c>
      <c r="AF15" s="100">
        <f t="shared" si="8"/>
        <v>94</v>
      </c>
      <c r="AG15" s="93">
        <v>94</v>
      </c>
      <c r="AH15" s="93">
        <v>0</v>
      </c>
      <c r="AI15" s="93">
        <v>0</v>
      </c>
      <c r="AJ15" s="100">
        <f t="shared" si="9"/>
        <v>602</v>
      </c>
      <c r="AK15" s="93">
        <v>528</v>
      </c>
      <c r="AL15" s="93">
        <v>20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54</v>
      </c>
      <c r="AT15" s="100">
        <f t="shared" si="10"/>
        <v>40</v>
      </c>
      <c r="AU15" s="93">
        <v>40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10</v>
      </c>
      <c r="BA15" s="93">
        <v>10</v>
      </c>
      <c r="BB15" s="93">
        <v>0</v>
      </c>
      <c r="BC15" s="93">
        <v>0</v>
      </c>
    </row>
    <row r="16" spans="1:55" s="92" customFormat="1" ht="11.25">
      <c r="A16" s="101" t="s">
        <v>103</v>
      </c>
      <c r="B16" s="102" t="s">
        <v>296</v>
      </c>
      <c r="C16" s="94" t="s">
        <v>297</v>
      </c>
      <c r="D16" s="100">
        <f t="shared" si="0"/>
        <v>27366</v>
      </c>
      <c r="E16" s="100">
        <f t="shared" si="1"/>
        <v>0</v>
      </c>
      <c r="F16" s="93">
        <v>0</v>
      </c>
      <c r="G16" s="93">
        <v>0</v>
      </c>
      <c r="H16" s="100">
        <f t="shared" si="2"/>
        <v>6786</v>
      </c>
      <c r="I16" s="93">
        <v>6786</v>
      </c>
      <c r="J16" s="93">
        <v>0</v>
      </c>
      <c r="K16" s="100">
        <f t="shared" si="3"/>
        <v>20580</v>
      </c>
      <c r="L16" s="93">
        <v>0</v>
      </c>
      <c r="M16" s="93">
        <v>20580</v>
      </c>
      <c r="N16" s="100">
        <f t="shared" si="4"/>
        <v>27366</v>
      </c>
      <c r="O16" s="100">
        <f t="shared" si="5"/>
        <v>6786</v>
      </c>
      <c r="P16" s="93">
        <v>6786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20580</v>
      </c>
      <c r="W16" s="93">
        <v>20580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0</v>
      </c>
      <c r="AG16" s="93">
        <v>0</v>
      </c>
      <c r="AH16" s="93">
        <v>0</v>
      </c>
      <c r="AI16" s="93">
        <v>0</v>
      </c>
      <c r="AJ16" s="100">
        <f t="shared" si="9"/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103</v>
      </c>
      <c r="B17" s="102" t="s">
        <v>298</v>
      </c>
      <c r="C17" s="94" t="s">
        <v>299</v>
      </c>
      <c r="D17" s="100">
        <f t="shared" si="0"/>
        <v>16750</v>
      </c>
      <c r="E17" s="100">
        <f t="shared" si="1"/>
        <v>0</v>
      </c>
      <c r="F17" s="93">
        <v>0</v>
      </c>
      <c r="G17" s="93">
        <v>0</v>
      </c>
      <c r="H17" s="100">
        <f t="shared" si="2"/>
        <v>3430</v>
      </c>
      <c r="I17" s="93">
        <v>3430</v>
      </c>
      <c r="J17" s="93">
        <v>0</v>
      </c>
      <c r="K17" s="100">
        <f t="shared" si="3"/>
        <v>13320</v>
      </c>
      <c r="L17" s="93">
        <v>0</v>
      </c>
      <c r="M17" s="93">
        <v>13320</v>
      </c>
      <c r="N17" s="100">
        <f t="shared" si="4"/>
        <v>16750</v>
      </c>
      <c r="O17" s="100">
        <f t="shared" si="5"/>
        <v>3430</v>
      </c>
      <c r="P17" s="93">
        <v>3430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13320</v>
      </c>
      <c r="W17" s="93">
        <v>13320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113</v>
      </c>
      <c r="AG17" s="93">
        <v>113</v>
      </c>
      <c r="AH17" s="93">
        <v>0</v>
      </c>
      <c r="AI17" s="93">
        <v>0</v>
      </c>
      <c r="AJ17" s="100">
        <f t="shared" si="9"/>
        <v>727</v>
      </c>
      <c r="AK17" s="93">
        <v>637</v>
      </c>
      <c r="AL17" s="93">
        <v>25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65</v>
      </c>
      <c r="AT17" s="100">
        <f t="shared" si="10"/>
        <v>48</v>
      </c>
      <c r="AU17" s="93">
        <v>48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13</v>
      </c>
      <c r="BA17" s="93">
        <v>13</v>
      </c>
      <c r="BB17" s="93">
        <v>0</v>
      </c>
      <c r="BC17" s="93">
        <v>0</v>
      </c>
    </row>
    <row r="18" spans="1:55" s="92" customFormat="1" ht="11.25">
      <c r="A18" s="101" t="s">
        <v>103</v>
      </c>
      <c r="B18" s="102" t="s">
        <v>300</v>
      </c>
      <c r="C18" s="94" t="s">
        <v>301</v>
      </c>
      <c r="D18" s="100">
        <f t="shared" si="0"/>
        <v>4954</v>
      </c>
      <c r="E18" s="100">
        <f t="shared" si="1"/>
        <v>3817</v>
      </c>
      <c r="F18" s="93">
        <v>2453</v>
      </c>
      <c r="G18" s="93">
        <v>1364</v>
      </c>
      <c r="H18" s="100">
        <f t="shared" si="2"/>
        <v>641</v>
      </c>
      <c r="I18" s="93">
        <v>641</v>
      </c>
      <c r="J18" s="93">
        <v>0</v>
      </c>
      <c r="K18" s="100">
        <f t="shared" si="3"/>
        <v>496</v>
      </c>
      <c r="L18" s="93">
        <v>0</v>
      </c>
      <c r="M18" s="93">
        <v>496</v>
      </c>
      <c r="N18" s="100">
        <f t="shared" si="4"/>
        <v>4991</v>
      </c>
      <c r="O18" s="100">
        <f t="shared" si="5"/>
        <v>3094</v>
      </c>
      <c r="P18" s="93">
        <v>3094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1860</v>
      </c>
      <c r="W18" s="93">
        <v>1860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37</v>
      </c>
      <c r="AD18" s="93">
        <v>37</v>
      </c>
      <c r="AE18" s="93">
        <v>0</v>
      </c>
      <c r="AF18" s="100">
        <f t="shared" si="8"/>
        <v>33</v>
      </c>
      <c r="AG18" s="93">
        <v>33</v>
      </c>
      <c r="AH18" s="93">
        <v>0</v>
      </c>
      <c r="AI18" s="93">
        <v>0</v>
      </c>
      <c r="AJ18" s="100">
        <f t="shared" si="9"/>
        <v>214</v>
      </c>
      <c r="AK18" s="93">
        <v>188</v>
      </c>
      <c r="AL18" s="93">
        <v>7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19</v>
      </c>
      <c r="AT18" s="100">
        <f t="shared" si="10"/>
        <v>14</v>
      </c>
      <c r="AU18" s="93">
        <v>14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4</v>
      </c>
      <c r="BA18" s="93">
        <v>4</v>
      </c>
      <c r="BB18" s="93">
        <v>0</v>
      </c>
      <c r="BC18" s="93">
        <v>0</v>
      </c>
    </row>
    <row r="19" spans="1:55" s="92" customFormat="1" ht="11.25">
      <c r="A19" s="101" t="s">
        <v>103</v>
      </c>
      <c r="B19" s="102" t="s">
        <v>302</v>
      </c>
      <c r="C19" s="94" t="s">
        <v>303</v>
      </c>
      <c r="D19" s="100">
        <f t="shared" si="0"/>
        <v>9843</v>
      </c>
      <c r="E19" s="100">
        <f t="shared" si="1"/>
        <v>0</v>
      </c>
      <c r="F19" s="93">
        <v>0</v>
      </c>
      <c r="G19" s="93">
        <v>0</v>
      </c>
      <c r="H19" s="100">
        <f t="shared" si="2"/>
        <v>3408</v>
      </c>
      <c r="I19" s="93">
        <v>1118</v>
      </c>
      <c r="J19" s="93">
        <v>2290</v>
      </c>
      <c r="K19" s="100">
        <f t="shared" si="3"/>
        <v>6435</v>
      </c>
      <c r="L19" s="93">
        <v>2905</v>
      </c>
      <c r="M19" s="93">
        <v>3530</v>
      </c>
      <c r="N19" s="100">
        <f t="shared" si="4"/>
        <v>9843</v>
      </c>
      <c r="O19" s="100">
        <f t="shared" si="5"/>
        <v>4023</v>
      </c>
      <c r="P19" s="93">
        <v>4023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5820</v>
      </c>
      <c r="W19" s="93">
        <v>5820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49</v>
      </c>
      <c r="AG19" s="93">
        <v>49</v>
      </c>
      <c r="AH19" s="93">
        <v>0</v>
      </c>
      <c r="AI19" s="93">
        <v>0</v>
      </c>
      <c r="AJ19" s="100">
        <f t="shared" si="9"/>
        <v>501</v>
      </c>
      <c r="AK19" s="93">
        <v>482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19</v>
      </c>
      <c r="AT19" s="100">
        <f t="shared" si="10"/>
        <v>30</v>
      </c>
      <c r="AU19" s="93">
        <v>30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103</v>
      </c>
      <c r="B20" s="102" t="s">
        <v>304</v>
      </c>
      <c r="C20" s="94" t="s">
        <v>305</v>
      </c>
      <c r="D20" s="100">
        <f t="shared" si="0"/>
        <v>2433</v>
      </c>
      <c r="E20" s="100">
        <f t="shared" si="1"/>
        <v>0</v>
      </c>
      <c r="F20" s="93">
        <v>0</v>
      </c>
      <c r="G20" s="93">
        <v>0</v>
      </c>
      <c r="H20" s="100">
        <f t="shared" si="2"/>
        <v>2433</v>
      </c>
      <c r="I20" s="93">
        <v>379</v>
      </c>
      <c r="J20" s="93">
        <v>2054</v>
      </c>
      <c r="K20" s="100">
        <f t="shared" si="3"/>
        <v>0</v>
      </c>
      <c r="L20" s="93">
        <v>0</v>
      </c>
      <c r="M20" s="93">
        <v>0</v>
      </c>
      <c r="N20" s="100">
        <f t="shared" si="4"/>
        <v>2561</v>
      </c>
      <c r="O20" s="100">
        <f t="shared" si="5"/>
        <v>379</v>
      </c>
      <c r="P20" s="93">
        <v>379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2054</v>
      </c>
      <c r="W20" s="93">
        <v>2054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128</v>
      </c>
      <c r="AD20" s="93">
        <v>20</v>
      </c>
      <c r="AE20" s="93">
        <v>108</v>
      </c>
      <c r="AF20" s="100">
        <f t="shared" si="8"/>
        <v>0</v>
      </c>
      <c r="AG20" s="93">
        <v>0</v>
      </c>
      <c r="AH20" s="93">
        <v>0</v>
      </c>
      <c r="AI20" s="93">
        <v>0</v>
      </c>
      <c r="AJ20" s="100">
        <f t="shared" si="9"/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103</v>
      </c>
      <c r="B21" s="102" t="s">
        <v>306</v>
      </c>
      <c r="C21" s="94" t="s">
        <v>307</v>
      </c>
      <c r="D21" s="100">
        <f t="shared" si="0"/>
        <v>8500</v>
      </c>
      <c r="E21" s="100">
        <f t="shared" si="1"/>
        <v>0</v>
      </c>
      <c r="F21" s="93">
        <v>0</v>
      </c>
      <c r="G21" s="93">
        <v>0</v>
      </c>
      <c r="H21" s="100">
        <f t="shared" si="2"/>
        <v>1447</v>
      </c>
      <c r="I21" s="93">
        <v>1447</v>
      </c>
      <c r="J21" s="93">
        <v>0</v>
      </c>
      <c r="K21" s="100">
        <f t="shared" si="3"/>
        <v>7053</v>
      </c>
      <c r="L21" s="93">
        <v>0</v>
      </c>
      <c r="M21" s="93">
        <v>7053</v>
      </c>
      <c r="N21" s="100">
        <f t="shared" si="4"/>
        <v>8500</v>
      </c>
      <c r="O21" s="100">
        <f t="shared" si="5"/>
        <v>1447</v>
      </c>
      <c r="P21" s="93">
        <v>1447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7053</v>
      </c>
      <c r="W21" s="93">
        <v>7053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140</v>
      </c>
      <c r="AG21" s="93">
        <v>140</v>
      </c>
      <c r="AH21" s="93">
        <v>0</v>
      </c>
      <c r="AI21" s="93">
        <v>0</v>
      </c>
      <c r="AJ21" s="100">
        <f t="shared" si="9"/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140</v>
      </c>
      <c r="AU21" s="93">
        <v>0</v>
      </c>
      <c r="AV21" s="93">
        <v>140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103</v>
      </c>
      <c r="B22" s="102" t="s">
        <v>308</v>
      </c>
      <c r="C22" s="94" t="s">
        <v>309</v>
      </c>
      <c r="D22" s="100">
        <f t="shared" si="0"/>
        <v>3642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3642</v>
      </c>
      <c r="L22" s="93">
        <v>557</v>
      </c>
      <c r="M22" s="93">
        <v>3085</v>
      </c>
      <c r="N22" s="100">
        <f t="shared" si="4"/>
        <v>3642</v>
      </c>
      <c r="O22" s="100">
        <f t="shared" si="5"/>
        <v>557</v>
      </c>
      <c r="P22" s="93">
        <v>557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3085</v>
      </c>
      <c r="W22" s="93">
        <v>3085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24</v>
      </c>
      <c r="AG22" s="93">
        <v>24</v>
      </c>
      <c r="AH22" s="93">
        <v>0</v>
      </c>
      <c r="AI22" s="93">
        <v>0</v>
      </c>
      <c r="AJ22" s="100">
        <f t="shared" si="9"/>
        <v>157</v>
      </c>
      <c r="AK22" s="93">
        <v>138</v>
      </c>
      <c r="AL22" s="93">
        <v>5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14</v>
      </c>
      <c r="AT22" s="100">
        <f t="shared" si="10"/>
        <v>10</v>
      </c>
      <c r="AU22" s="93">
        <v>10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3</v>
      </c>
      <c r="BA22" s="93">
        <v>3</v>
      </c>
      <c r="BB22" s="93">
        <v>0</v>
      </c>
      <c r="BC22" s="93">
        <v>0</v>
      </c>
    </row>
    <row r="23" spans="1:55" s="92" customFormat="1" ht="11.25">
      <c r="A23" s="101" t="s">
        <v>103</v>
      </c>
      <c r="B23" s="102" t="s">
        <v>310</v>
      </c>
      <c r="C23" s="94" t="s">
        <v>311</v>
      </c>
      <c r="D23" s="100">
        <f t="shared" si="0"/>
        <v>10467</v>
      </c>
      <c r="E23" s="100">
        <f t="shared" si="1"/>
        <v>0</v>
      </c>
      <c r="F23" s="93">
        <v>0</v>
      </c>
      <c r="G23" s="93">
        <v>0</v>
      </c>
      <c r="H23" s="100">
        <f t="shared" si="2"/>
        <v>2435</v>
      </c>
      <c r="I23" s="93">
        <v>2435</v>
      </c>
      <c r="J23" s="93">
        <v>0</v>
      </c>
      <c r="K23" s="100">
        <f t="shared" si="3"/>
        <v>8032</v>
      </c>
      <c r="L23" s="93">
        <v>0</v>
      </c>
      <c r="M23" s="93">
        <v>8032</v>
      </c>
      <c r="N23" s="100">
        <f t="shared" si="4"/>
        <v>10467</v>
      </c>
      <c r="O23" s="100">
        <f t="shared" si="5"/>
        <v>2435</v>
      </c>
      <c r="P23" s="93">
        <v>2435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8032</v>
      </c>
      <c r="W23" s="93">
        <v>8032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13</v>
      </c>
      <c r="AG23" s="93">
        <v>13</v>
      </c>
      <c r="AH23" s="93">
        <v>0</v>
      </c>
      <c r="AI23" s="93">
        <v>0</v>
      </c>
      <c r="AJ23" s="100">
        <f t="shared" si="9"/>
        <v>13</v>
      </c>
      <c r="AK23" s="93">
        <v>13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13</v>
      </c>
      <c r="AU23" s="93">
        <v>13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103</v>
      </c>
      <c r="B24" s="102" t="s">
        <v>312</v>
      </c>
      <c r="C24" s="94" t="s">
        <v>313</v>
      </c>
      <c r="D24" s="100">
        <f t="shared" si="0"/>
        <v>3279</v>
      </c>
      <c r="E24" s="100">
        <f t="shared" si="1"/>
        <v>0</v>
      </c>
      <c r="F24" s="93">
        <v>0</v>
      </c>
      <c r="G24" s="93">
        <v>0</v>
      </c>
      <c r="H24" s="100">
        <f t="shared" si="2"/>
        <v>3279</v>
      </c>
      <c r="I24" s="93">
        <v>1018</v>
      </c>
      <c r="J24" s="93">
        <v>2261</v>
      </c>
      <c r="K24" s="100">
        <f t="shared" si="3"/>
        <v>0</v>
      </c>
      <c r="L24" s="93">
        <v>0</v>
      </c>
      <c r="M24" s="93">
        <v>0</v>
      </c>
      <c r="N24" s="100">
        <f t="shared" si="4"/>
        <v>3279</v>
      </c>
      <c r="O24" s="100">
        <f t="shared" si="5"/>
        <v>1018</v>
      </c>
      <c r="P24" s="93">
        <v>1018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2261</v>
      </c>
      <c r="W24" s="93">
        <v>2261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54</v>
      </c>
      <c r="AG24" s="93">
        <v>54</v>
      </c>
      <c r="AH24" s="93">
        <v>0</v>
      </c>
      <c r="AI24" s="93">
        <v>0</v>
      </c>
      <c r="AJ24" s="100">
        <f t="shared" si="9"/>
        <v>3279</v>
      </c>
      <c r="AK24" s="93">
        <v>3279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54</v>
      </c>
      <c r="AU24" s="93">
        <v>54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103</v>
      </c>
      <c r="B25" s="102" t="s">
        <v>314</v>
      </c>
      <c r="C25" s="94" t="s">
        <v>277</v>
      </c>
      <c r="D25" s="100">
        <f t="shared" si="0"/>
        <v>201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201</v>
      </c>
      <c r="L25" s="93">
        <v>113</v>
      </c>
      <c r="M25" s="93">
        <v>88</v>
      </c>
      <c r="N25" s="100">
        <f t="shared" si="4"/>
        <v>201</v>
      </c>
      <c r="O25" s="100">
        <f t="shared" si="5"/>
        <v>113</v>
      </c>
      <c r="P25" s="93">
        <v>113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88</v>
      </c>
      <c r="W25" s="93">
        <v>88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6</v>
      </c>
      <c r="AG25" s="93">
        <v>6</v>
      </c>
      <c r="AH25" s="93">
        <v>0</v>
      </c>
      <c r="AI25" s="93">
        <v>0</v>
      </c>
      <c r="AJ25" s="100">
        <f t="shared" si="9"/>
        <v>6</v>
      </c>
      <c r="AK25" s="93">
        <v>0</v>
      </c>
      <c r="AL25" s="93">
        <v>0</v>
      </c>
      <c r="AM25" s="93">
        <v>6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103</v>
      </c>
      <c r="B26" s="102" t="s">
        <v>315</v>
      </c>
      <c r="C26" s="94" t="s">
        <v>316</v>
      </c>
      <c r="D26" s="100">
        <f t="shared" si="0"/>
        <v>1071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1071</v>
      </c>
      <c r="L26" s="93">
        <v>434</v>
      </c>
      <c r="M26" s="93">
        <v>637</v>
      </c>
      <c r="N26" s="100">
        <f t="shared" si="4"/>
        <v>1071</v>
      </c>
      <c r="O26" s="100">
        <f t="shared" si="5"/>
        <v>434</v>
      </c>
      <c r="P26" s="93">
        <v>434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637</v>
      </c>
      <c r="W26" s="93">
        <v>637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39</v>
      </c>
      <c r="AG26" s="93">
        <v>39</v>
      </c>
      <c r="AH26" s="93">
        <v>0</v>
      </c>
      <c r="AI26" s="93">
        <v>0</v>
      </c>
      <c r="AJ26" s="100">
        <f t="shared" si="9"/>
        <v>39</v>
      </c>
      <c r="AK26" s="93">
        <v>0</v>
      </c>
      <c r="AL26" s="93">
        <v>0</v>
      </c>
      <c r="AM26" s="93">
        <v>39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1</v>
      </c>
      <c r="AU26" s="93">
        <v>0</v>
      </c>
      <c r="AV26" s="93">
        <v>0</v>
      </c>
      <c r="AW26" s="93">
        <v>1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103</v>
      </c>
      <c r="B27" s="102" t="s">
        <v>317</v>
      </c>
      <c r="C27" s="94" t="s">
        <v>318</v>
      </c>
      <c r="D27" s="100">
        <f t="shared" si="0"/>
        <v>6893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6893</v>
      </c>
      <c r="L27" s="93">
        <v>1907</v>
      </c>
      <c r="M27" s="93">
        <v>4986</v>
      </c>
      <c r="N27" s="100">
        <f t="shared" si="4"/>
        <v>6893</v>
      </c>
      <c r="O27" s="100">
        <f t="shared" si="5"/>
        <v>1907</v>
      </c>
      <c r="P27" s="93">
        <v>1907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4986</v>
      </c>
      <c r="W27" s="93">
        <v>4986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106</v>
      </c>
      <c r="AG27" s="93">
        <v>106</v>
      </c>
      <c r="AH27" s="93">
        <v>0</v>
      </c>
      <c r="AI27" s="93">
        <v>0</v>
      </c>
      <c r="AJ27" s="100">
        <f t="shared" si="9"/>
        <v>359</v>
      </c>
      <c r="AK27" s="93">
        <v>260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99</v>
      </c>
      <c r="AT27" s="100">
        <f t="shared" si="10"/>
        <v>7</v>
      </c>
      <c r="AU27" s="93">
        <v>7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103</v>
      </c>
      <c r="B28" s="102" t="s">
        <v>319</v>
      </c>
      <c r="C28" s="94" t="s">
        <v>320</v>
      </c>
      <c r="D28" s="100">
        <f t="shared" si="0"/>
        <v>1392</v>
      </c>
      <c r="E28" s="100">
        <f t="shared" si="1"/>
        <v>0</v>
      </c>
      <c r="F28" s="93">
        <v>0</v>
      </c>
      <c r="G28" s="93">
        <v>0</v>
      </c>
      <c r="H28" s="100">
        <f t="shared" si="2"/>
        <v>1392</v>
      </c>
      <c r="I28" s="93">
        <v>234</v>
      </c>
      <c r="J28" s="93">
        <v>1158</v>
      </c>
      <c r="K28" s="100">
        <f t="shared" si="3"/>
        <v>0</v>
      </c>
      <c r="L28" s="93">
        <v>0</v>
      </c>
      <c r="M28" s="93">
        <v>0</v>
      </c>
      <c r="N28" s="100">
        <f t="shared" si="4"/>
        <v>1384</v>
      </c>
      <c r="O28" s="100">
        <f t="shared" si="5"/>
        <v>231</v>
      </c>
      <c r="P28" s="93">
        <v>231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1153</v>
      </c>
      <c r="W28" s="93">
        <v>1153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7</v>
      </c>
      <c r="AG28" s="93">
        <v>7</v>
      </c>
      <c r="AH28" s="93">
        <v>0</v>
      </c>
      <c r="AI28" s="93">
        <v>0</v>
      </c>
      <c r="AJ28" s="100">
        <f t="shared" si="9"/>
        <v>71</v>
      </c>
      <c r="AK28" s="93">
        <v>68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3</v>
      </c>
      <c r="AS28" s="93">
        <v>0</v>
      </c>
      <c r="AT28" s="100">
        <f t="shared" si="10"/>
        <v>4</v>
      </c>
      <c r="AU28" s="93">
        <v>4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103</v>
      </c>
      <c r="B29" s="102" t="s">
        <v>321</v>
      </c>
      <c r="C29" s="94" t="s">
        <v>322</v>
      </c>
      <c r="D29" s="100">
        <f t="shared" si="0"/>
        <v>1460</v>
      </c>
      <c r="E29" s="100">
        <f t="shared" si="1"/>
        <v>0</v>
      </c>
      <c r="F29" s="93">
        <v>0</v>
      </c>
      <c r="G29" s="93">
        <v>0</v>
      </c>
      <c r="H29" s="100">
        <f t="shared" si="2"/>
        <v>1460</v>
      </c>
      <c r="I29" s="93">
        <v>461</v>
      </c>
      <c r="J29" s="93">
        <v>999</v>
      </c>
      <c r="K29" s="100">
        <f t="shared" si="3"/>
        <v>0</v>
      </c>
      <c r="L29" s="93">
        <v>0</v>
      </c>
      <c r="M29" s="93">
        <v>0</v>
      </c>
      <c r="N29" s="100">
        <f t="shared" si="4"/>
        <v>1460</v>
      </c>
      <c r="O29" s="100">
        <f t="shared" si="5"/>
        <v>461</v>
      </c>
      <c r="P29" s="93">
        <v>461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999</v>
      </c>
      <c r="W29" s="93">
        <v>999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8</v>
      </c>
      <c r="AG29" s="93">
        <v>8</v>
      </c>
      <c r="AH29" s="93">
        <v>0</v>
      </c>
      <c r="AI29" s="93">
        <v>0</v>
      </c>
      <c r="AJ29" s="100">
        <f t="shared" si="9"/>
        <v>71</v>
      </c>
      <c r="AK29" s="93">
        <v>71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8</v>
      </c>
      <c r="AU29" s="93">
        <v>8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103</v>
      </c>
      <c r="B30" s="102" t="s">
        <v>323</v>
      </c>
      <c r="C30" s="94" t="s">
        <v>324</v>
      </c>
      <c r="D30" s="100">
        <f t="shared" si="0"/>
        <v>4823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4823</v>
      </c>
      <c r="L30" s="93">
        <v>3376</v>
      </c>
      <c r="M30" s="93">
        <v>1447</v>
      </c>
      <c r="N30" s="100">
        <f t="shared" si="4"/>
        <v>4823</v>
      </c>
      <c r="O30" s="100">
        <f t="shared" si="5"/>
        <v>3376</v>
      </c>
      <c r="P30" s="93">
        <v>3376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1447</v>
      </c>
      <c r="W30" s="93">
        <v>1447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0</v>
      </c>
      <c r="AG30" s="93">
        <v>0</v>
      </c>
      <c r="AH30" s="93">
        <v>0</v>
      </c>
      <c r="AI30" s="93">
        <v>0</v>
      </c>
      <c r="AJ30" s="100">
        <f t="shared" si="9"/>
        <v>80</v>
      </c>
      <c r="AK30" s="93">
        <v>0</v>
      </c>
      <c r="AL30" s="93">
        <v>80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103</v>
      </c>
      <c r="B31" s="102" t="s">
        <v>325</v>
      </c>
      <c r="C31" s="94" t="s">
        <v>326</v>
      </c>
      <c r="D31" s="100">
        <f t="shared" si="0"/>
        <v>1133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1133</v>
      </c>
      <c r="L31" s="93">
        <v>625</v>
      </c>
      <c r="M31" s="93">
        <v>508</v>
      </c>
      <c r="N31" s="100">
        <f t="shared" si="4"/>
        <v>1173</v>
      </c>
      <c r="O31" s="100">
        <f t="shared" si="5"/>
        <v>625</v>
      </c>
      <c r="P31" s="93">
        <v>625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508</v>
      </c>
      <c r="W31" s="93">
        <v>508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40</v>
      </c>
      <c r="AD31" s="93">
        <v>40</v>
      </c>
      <c r="AE31" s="93">
        <v>0</v>
      </c>
      <c r="AF31" s="100">
        <f t="shared" si="8"/>
        <v>8</v>
      </c>
      <c r="AG31" s="93">
        <v>8</v>
      </c>
      <c r="AH31" s="93">
        <v>0</v>
      </c>
      <c r="AI31" s="93">
        <v>0</v>
      </c>
      <c r="AJ31" s="100">
        <f t="shared" si="9"/>
        <v>50</v>
      </c>
      <c r="AK31" s="93">
        <v>43</v>
      </c>
      <c r="AL31" s="93">
        <v>2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5</v>
      </c>
      <c r="AT31" s="100">
        <f t="shared" si="10"/>
        <v>3</v>
      </c>
      <c r="AU31" s="93">
        <v>3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1</v>
      </c>
      <c r="BA31" s="93">
        <v>1</v>
      </c>
      <c r="BB31" s="93">
        <v>0</v>
      </c>
      <c r="BC31" s="93">
        <v>0</v>
      </c>
    </row>
    <row r="32" spans="1:55" s="92" customFormat="1" ht="11.25">
      <c r="A32" s="101" t="s">
        <v>103</v>
      </c>
      <c r="B32" s="102" t="s">
        <v>327</v>
      </c>
      <c r="C32" s="94" t="s">
        <v>328</v>
      </c>
      <c r="D32" s="100">
        <f t="shared" si="0"/>
        <v>2077</v>
      </c>
      <c r="E32" s="100">
        <f t="shared" si="1"/>
        <v>1103</v>
      </c>
      <c r="F32" s="93">
        <v>1103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974</v>
      </c>
      <c r="L32" s="93">
        <v>0</v>
      </c>
      <c r="M32" s="93">
        <v>974</v>
      </c>
      <c r="N32" s="100">
        <f t="shared" si="4"/>
        <v>2077</v>
      </c>
      <c r="O32" s="100">
        <f t="shared" si="5"/>
        <v>1103</v>
      </c>
      <c r="P32" s="93">
        <v>1103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974</v>
      </c>
      <c r="W32" s="93">
        <v>974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14</v>
      </c>
      <c r="AG32" s="93">
        <v>14</v>
      </c>
      <c r="AH32" s="93">
        <v>0</v>
      </c>
      <c r="AI32" s="93">
        <v>0</v>
      </c>
      <c r="AJ32" s="100">
        <f t="shared" si="9"/>
        <v>90</v>
      </c>
      <c r="AK32" s="93">
        <v>79</v>
      </c>
      <c r="AL32" s="93">
        <v>3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8</v>
      </c>
      <c r="AT32" s="100">
        <f t="shared" si="10"/>
        <v>6</v>
      </c>
      <c r="AU32" s="93">
        <v>6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2</v>
      </c>
      <c r="BA32" s="93">
        <v>2</v>
      </c>
      <c r="BB32" s="93">
        <v>0</v>
      </c>
      <c r="BC32" s="93">
        <v>0</v>
      </c>
    </row>
    <row r="33" spans="1:55" s="92" customFormat="1" ht="11.25">
      <c r="A33" s="101" t="s">
        <v>103</v>
      </c>
      <c r="B33" s="102" t="s">
        <v>329</v>
      </c>
      <c r="C33" s="94" t="s">
        <v>330</v>
      </c>
      <c r="D33" s="100">
        <f t="shared" si="0"/>
        <v>3056</v>
      </c>
      <c r="E33" s="100">
        <f t="shared" si="1"/>
        <v>0</v>
      </c>
      <c r="F33" s="93">
        <v>0</v>
      </c>
      <c r="G33" s="93">
        <v>0</v>
      </c>
      <c r="H33" s="100">
        <f t="shared" si="2"/>
        <v>663</v>
      </c>
      <c r="I33" s="93">
        <v>663</v>
      </c>
      <c r="J33" s="93">
        <v>0</v>
      </c>
      <c r="K33" s="100">
        <f t="shared" si="3"/>
        <v>2393</v>
      </c>
      <c r="L33" s="93">
        <v>0</v>
      </c>
      <c r="M33" s="93">
        <v>2393</v>
      </c>
      <c r="N33" s="100">
        <f t="shared" si="4"/>
        <v>3056</v>
      </c>
      <c r="O33" s="100">
        <f t="shared" si="5"/>
        <v>663</v>
      </c>
      <c r="P33" s="93">
        <v>663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2393</v>
      </c>
      <c r="W33" s="93">
        <v>2393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21</v>
      </c>
      <c r="AG33" s="93">
        <v>21</v>
      </c>
      <c r="AH33" s="93">
        <v>0</v>
      </c>
      <c r="AI33" s="93">
        <v>0</v>
      </c>
      <c r="AJ33" s="100">
        <f t="shared" si="9"/>
        <v>133</v>
      </c>
      <c r="AK33" s="93">
        <v>116</v>
      </c>
      <c r="AL33" s="93">
        <v>5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12</v>
      </c>
      <c r="AT33" s="100">
        <f t="shared" si="10"/>
        <v>9</v>
      </c>
      <c r="AU33" s="93">
        <v>9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1" t="s">
        <v>103</v>
      </c>
      <c r="B34" s="102" t="s">
        <v>331</v>
      </c>
      <c r="C34" s="94" t="s">
        <v>332</v>
      </c>
      <c r="D34" s="100">
        <f t="shared" si="0"/>
        <v>2368</v>
      </c>
      <c r="E34" s="100">
        <f t="shared" si="1"/>
        <v>0</v>
      </c>
      <c r="F34" s="93">
        <v>0</v>
      </c>
      <c r="G34" s="93">
        <v>0</v>
      </c>
      <c r="H34" s="100">
        <f t="shared" si="2"/>
        <v>840</v>
      </c>
      <c r="I34" s="93">
        <v>840</v>
      </c>
      <c r="J34" s="93">
        <v>0</v>
      </c>
      <c r="K34" s="100">
        <f t="shared" si="3"/>
        <v>1528</v>
      </c>
      <c r="L34" s="93">
        <v>0</v>
      </c>
      <c r="M34" s="93">
        <v>1528</v>
      </c>
      <c r="N34" s="100">
        <f t="shared" si="4"/>
        <v>2370</v>
      </c>
      <c r="O34" s="100">
        <f t="shared" si="5"/>
        <v>840</v>
      </c>
      <c r="P34" s="93">
        <v>840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1528</v>
      </c>
      <c r="W34" s="93">
        <v>1528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2</v>
      </c>
      <c r="AD34" s="93">
        <v>2</v>
      </c>
      <c r="AE34" s="93">
        <v>0</v>
      </c>
      <c r="AF34" s="100">
        <f t="shared" si="8"/>
        <v>16</v>
      </c>
      <c r="AG34" s="93">
        <v>16</v>
      </c>
      <c r="AH34" s="93">
        <v>0</v>
      </c>
      <c r="AI34" s="93">
        <v>0</v>
      </c>
      <c r="AJ34" s="100">
        <f t="shared" si="9"/>
        <v>102</v>
      </c>
      <c r="AK34" s="93">
        <v>90</v>
      </c>
      <c r="AL34" s="93">
        <v>3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9</v>
      </c>
      <c r="AT34" s="100">
        <f t="shared" si="10"/>
        <v>7</v>
      </c>
      <c r="AU34" s="93">
        <v>7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2</v>
      </c>
      <c r="BA34" s="93">
        <v>2</v>
      </c>
      <c r="BB34" s="93">
        <v>0</v>
      </c>
      <c r="BC34" s="93">
        <v>0</v>
      </c>
    </row>
    <row r="35" spans="1:55" s="92" customFormat="1" ht="11.25">
      <c r="A35" s="101" t="s">
        <v>103</v>
      </c>
      <c r="B35" s="102" t="s">
        <v>333</v>
      </c>
      <c r="C35" s="94" t="s">
        <v>334</v>
      </c>
      <c r="D35" s="100">
        <f t="shared" si="0"/>
        <v>1757</v>
      </c>
      <c r="E35" s="100">
        <f t="shared" si="1"/>
        <v>0</v>
      </c>
      <c r="F35" s="93">
        <v>0</v>
      </c>
      <c r="G35" s="93">
        <v>0</v>
      </c>
      <c r="H35" s="100">
        <f t="shared" si="2"/>
        <v>1757</v>
      </c>
      <c r="I35" s="93">
        <v>720</v>
      </c>
      <c r="J35" s="93">
        <v>1037</v>
      </c>
      <c r="K35" s="100">
        <f t="shared" si="3"/>
        <v>0</v>
      </c>
      <c r="L35" s="93">
        <v>0</v>
      </c>
      <c r="M35" s="93">
        <v>0</v>
      </c>
      <c r="N35" s="100">
        <f t="shared" si="4"/>
        <v>1757</v>
      </c>
      <c r="O35" s="100">
        <f t="shared" si="5"/>
        <v>720</v>
      </c>
      <c r="P35" s="93">
        <v>720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1037</v>
      </c>
      <c r="W35" s="93">
        <v>1037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12</v>
      </c>
      <c r="AG35" s="93">
        <v>12</v>
      </c>
      <c r="AH35" s="93">
        <v>0</v>
      </c>
      <c r="AI35" s="93">
        <v>0</v>
      </c>
      <c r="AJ35" s="100">
        <f t="shared" si="9"/>
        <v>77</v>
      </c>
      <c r="AK35" s="93">
        <v>67</v>
      </c>
      <c r="AL35" s="93">
        <v>3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7</v>
      </c>
      <c r="AT35" s="100">
        <f t="shared" si="10"/>
        <v>5</v>
      </c>
      <c r="AU35" s="93">
        <v>5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1</v>
      </c>
      <c r="BA35" s="93">
        <v>1</v>
      </c>
      <c r="BB35" s="93">
        <v>0</v>
      </c>
      <c r="BC35" s="93">
        <v>0</v>
      </c>
    </row>
    <row r="36" spans="1:55" s="92" customFormat="1" ht="11.25">
      <c r="A36" s="101" t="s">
        <v>103</v>
      </c>
      <c r="B36" s="102" t="s">
        <v>335</v>
      </c>
      <c r="C36" s="94" t="s">
        <v>336</v>
      </c>
      <c r="D36" s="100">
        <f t="shared" si="0"/>
        <v>3744</v>
      </c>
      <c r="E36" s="100">
        <f t="shared" si="1"/>
        <v>0</v>
      </c>
      <c r="F36" s="93">
        <v>0</v>
      </c>
      <c r="G36" s="93">
        <v>0</v>
      </c>
      <c r="H36" s="100">
        <f t="shared" si="2"/>
        <v>1989</v>
      </c>
      <c r="I36" s="93">
        <v>1989</v>
      </c>
      <c r="J36" s="93">
        <v>0</v>
      </c>
      <c r="K36" s="100">
        <f t="shared" si="3"/>
        <v>1755</v>
      </c>
      <c r="L36" s="93">
        <v>0</v>
      </c>
      <c r="M36" s="93">
        <v>1755</v>
      </c>
      <c r="N36" s="100">
        <f t="shared" si="4"/>
        <v>3781</v>
      </c>
      <c r="O36" s="100">
        <f t="shared" si="5"/>
        <v>1989</v>
      </c>
      <c r="P36" s="93">
        <v>1989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1755</v>
      </c>
      <c r="W36" s="93">
        <v>1755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37</v>
      </c>
      <c r="AD36" s="93">
        <v>37</v>
      </c>
      <c r="AE36" s="93">
        <v>0</v>
      </c>
      <c r="AF36" s="100">
        <f t="shared" si="8"/>
        <v>211</v>
      </c>
      <c r="AG36" s="93">
        <v>211</v>
      </c>
      <c r="AH36" s="93">
        <v>0</v>
      </c>
      <c r="AI36" s="93">
        <v>0</v>
      </c>
      <c r="AJ36" s="100">
        <f t="shared" si="9"/>
        <v>211</v>
      </c>
      <c r="AK36" s="93">
        <v>0</v>
      </c>
      <c r="AL36" s="93">
        <v>0</v>
      </c>
      <c r="AM36" s="93">
        <v>16</v>
      </c>
      <c r="AN36" s="93">
        <v>195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1</v>
      </c>
      <c r="AU36" s="93">
        <v>0</v>
      </c>
      <c r="AV36" s="93">
        <v>0</v>
      </c>
      <c r="AW36" s="93">
        <v>1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1" t="s">
        <v>103</v>
      </c>
      <c r="B37" s="102" t="s">
        <v>337</v>
      </c>
      <c r="C37" s="94" t="s">
        <v>338</v>
      </c>
      <c r="D37" s="100">
        <f t="shared" si="0"/>
        <v>6889</v>
      </c>
      <c r="E37" s="100">
        <f t="shared" si="1"/>
        <v>0</v>
      </c>
      <c r="F37" s="93">
        <v>0</v>
      </c>
      <c r="G37" s="93">
        <v>0</v>
      </c>
      <c r="H37" s="100">
        <f t="shared" si="2"/>
        <v>0</v>
      </c>
      <c r="I37" s="93">
        <v>0</v>
      </c>
      <c r="J37" s="93">
        <v>0</v>
      </c>
      <c r="K37" s="100">
        <f t="shared" si="3"/>
        <v>6889</v>
      </c>
      <c r="L37" s="93">
        <v>3353</v>
      </c>
      <c r="M37" s="93">
        <v>3536</v>
      </c>
      <c r="N37" s="100">
        <f t="shared" si="4"/>
        <v>6889</v>
      </c>
      <c r="O37" s="100">
        <f t="shared" si="5"/>
        <v>3353</v>
      </c>
      <c r="P37" s="93">
        <v>3353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100">
        <f t="shared" si="6"/>
        <v>3536</v>
      </c>
      <c r="W37" s="93">
        <v>3536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0</v>
      </c>
      <c r="AG37" s="93">
        <v>0</v>
      </c>
      <c r="AH37" s="93">
        <v>0</v>
      </c>
      <c r="AI37" s="93">
        <v>0</v>
      </c>
      <c r="AJ37" s="100">
        <f t="shared" si="9"/>
        <v>0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100">
        <f t="shared" si="10"/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0</v>
      </c>
      <c r="BA37" s="93">
        <v>0</v>
      </c>
      <c r="BB37" s="93">
        <v>0</v>
      </c>
      <c r="BC37" s="93">
        <v>0</v>
      </c>
    </row>
    <row r="38" spans="1:55" s="92" customFormat="1" ht="11.25">
      <c r="A38" s="101" t="s">
        <v>103</v>
      </c>
      <c r="B38" s="102" t="s">
        <v>339</v>
      </c>
      <c r="C38" s="94" t="s">
        <v>340</v>
      </c>
      <c r="D38" s="100">
        <f t="shared" si="0"/>
        <v>4694</v>
      </c>
      <c r="E38" s="100">
        <f t="shared" si="1"/>
        <v>0</v>
      </c>
      <c r="F38" s="93">
        <v>0</v>
      </c>
      <c r="G38" s="93">
        <v>0</v>
      </c>
      <c r="H38" s="100">
        <f t="shared" si="2"/>
        <v>3741</v>
      </c>
      <c r="I38" s="93">
        <v>3741</v>
      </c>
      <c r="J38" s="93">
        <v>0</v>
      </c>
      <c r="K38" s="100">
        <f t="shared" si="3"/>
        <v>953</v>
      </c>
      <c r="L38" s="93">
        <v>0</v>
      </c>
      <c r="M38" s="93">
        <v>953</v>
      </c>
      <c r="N38" s="100">
        <f t="shared" si="4"/>
        <v>4694</v>
      </c>
      <c r="O38" s="100">
        <f t="shared" si="5"/>
        <v>3741</v>
      </c>
      <c r="P38" s="93">
        <v>3741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953</v>
      </c>
      <c r="W38" s="93">
        <v>953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0</v>
      </c>
      <c r="AD38" s="93">
        <v>0</v>
      </c>
      <c r="AE38" s="93">
        <v>0</v>
      </c>
      <c r="AF38" s="100">
        <f t="shared" si="8"/>
        <v>29</v>
      </c>
      <c r="AG38" s="93">
        <v>29</v>
      </c>
      <c r="AH38" s="93">
        <v>0</v>
      </c>
      <c r="AI38" s="93">
        <v>0</v>
      </c>
      <c r="AJ38" s="100">
        <f t="shared" si="9"/>
        <v>0</v>
      </c>
      <c r="AK38" s="93">
        <v>0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100">
        <f t="shared" si="10"/>
        <v>29</v>
      </c>
      <c r="AU38" s="93">
        <v>29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0</v>
      </c>
      <c r="BA38" s="93">
        <v>0</v>
      </c>
      <c r="BB38" s="93">
        <v>0</v>
      </c>
      <c r="BC38" s="93">
        <v>0</v>
      </c>
    </row>
    <row r="39" spans="1:55" s="92" customFormat="1" ht="11.25">
      <c r="A39" s="101" t="s">
        <v>103</v>
      </c>
      <c r="B39" s="102" t="s">
        <v>341</v>
      </c>
      <c r="C39" s="94" t="s">
        <v>342</v>
      </c>
      <c r="D39" s="100">
        <f t="shared" si="0"/>
        <v>718</v>
      </c>
      <c r="E39" s="100">
        <f t="shared" si="1"/>
        <v>0</v>
      </c>
      <c r="F39" s="93">
        <v>0</v>
      </c>
      <c r="G39" s="93">
        <v>0</v>
      </c>
      <c r="H39" s="100">
        <f t="shared" si="2"/>
        <v>0</v>
      </c>
      <c r="I39" s="93">
        <v>0</v>
      </c>
      <c r="J39" s="93">
        <v>0</v>
      </c>
      <c r="K39" s="100">
        <f t="shared" si="3"/>
        <v>718</v>
      </c>
      <c r="L39" s="93">
        <v>85</v>
      </c>
      <c r="M39" s="93">
        <v>633</v>
      </c>
      <c r="N39" s="100">
        <f t="shared" si="4"/>
        <v>718</v>
      </c>
      <c r="O39" s="100">
        <f t="shared" si="5"/>
        <v>85</v>
      </c>
      <c r="P39" s="93">
        <v>85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633</v>
      </c>
      <c r="W39" s="93">
        <v>633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5</v>
      </c>
      <c r="AG39" s="93">
        <v>5</v>
      </c>
      <c r="AH39" s="93">
        <v>0</v>
      </c>
      <c r="AI39" s="93">
        <v>0</v>
      </c>
      <c r="AJ39" s="100">
        <f t="shared" si="9"/>
        <v>31</v>
      </c>
      <c r="AK39" s="93">
        <v>27</v>
      </c>
      <c r="AL39" s="93">
        <v>1</v>
      </c>
      <c r="AM39" s="93">
        <v>0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3</v>
      </c>
      <c r="AT39" s="100">
        <f t="shared" si="10"/>
        <v>2</v>
      </c>
      <c r="AU39" s="93">
        <v>2</v>
      </c>
      <c r="AV39" s="93">
        <v>0</v>
      </c>
      <c r="AW39" s="93">
        <v>0</v>
      </c>
      <c r="AX39" s="93">
        <v>0</v>
      </c>
      <c r="AY39" s="93">
        <v>0</v>
      </c>
      <c r="AZ39" s="100">
        <f t="shared" si="11"/>
        <v>1</v>
      </c>
      <c r="BA39" s="93">
        <v>1</v>
      </c>
      <c r="BB39" s="93">
        <v>0</v>
      </c>
      <c r="BC39" s="93">
        <v>0</v>
      </c>
    </row>
    <row r="40" spans="1:55" s="92" customFormat="1" ht="11.25">
      <c r="A40" s="101" t="s">
        <v>103</v>
      </c>
      <c r="B40" s="102" t="s">
        <v>343</v>
      </c>
      <c r="C40" s="94" t="s">
        <v>344</v>
      </c>
      <c r="D40" s="100">
        <f t="shared" si="0"/>
        <v>1095</v>
      </c>
      <c r="E40" s="100">
        <f t="shared" si="1"/>
        <v>223</v>
      </c>
      <c r="F40" s="93">
        <v>223</v>
      </c>
      <c r="G40" s="93">
        <v>0</v>
      </c>
      <c r="H40" s="100">
        <f t="shared" si="2"/>
        <v>0</v>
      </c>
      <c r="I40" s="93">
        <v>0</v>
      </c>
      <c r="J40" s="93">
        <v>0</v>
      </c>
      <c r="K40" s="100">
        <f t="shared" si="3"/>
        <v>872</v>
      </c>
      <c r="L40" s="93">
        <v>408</v>
      </c>
      <c r="M40" s="93">
        <v>464</v>
      </c>
      <c r="N40" s="100">
        <f t="shared" si="4"/>
        <v>1011</v>
      </c>
      <c r="O40" s="100">
        <f t="shared" si="5"/>
        <v>591</v>
      </c>
      <c r="P40" s="93">
        <v>355</v>
      </c>
      <c r="Q40" s="93">
        <v>0</v>
      </c>
      <c r="R40" s="93">
        <v>0</v>
      </c>
      <c r="S40" s="93">
        <v>236</v>
      </c>
      <c r="T40" s="93">
        <v>0</v>
      </c>
      <c r="U40" s="93">
        <v>0</v>
      </c>
      <c r="V40" s="100">
        <f t="shared" si="6"/>
        <v>393</v>
      </c>
      <c r="W40" s="93">
        <v>236</v>
      </c>
      <c r="X40" s="93">
        <v>0</v>
      </c>
      <c r="Y40" s="93">
        <v>0</v>
      </c>
      <c r="Z40" s="93">
        <v>157</v>
      </c>
      <c r="AA40" s="93">
        <v>0</v>
      </c>
      <c r="AB40" s="93">
        <v>0</v>
      </c>
      <c r="AC40" s="100">
        <f t="shared" si="7"/>
        <v>27</v>
      </c>
      <c r="AD40" s="93">
        <v>27</v>
      </c>
      <c r="AE40" s="93">
        <v>0</v>
      </c>
      <c r="AF40" s="100">
        <f t="shared" si="8"/>
        <v>0</v>
      </c>
      <c r="AG40" s="93">
        <v>0</v>
      </c>
      <c r="AH40" s="93">
        <v>0</v>
      </c>
      <c r="AI40" s="93">
        <v>0</v>
      </c>
      <c r="AJ40" s="100">
        <f t="shared" si="9"/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100">
        <f t="shared" si="10"/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100">
        <f t="shared" si="11"/>
        <v>0</v>
      </c>
      <c r="BA40" s="93">
        <v>0</v>
      </c>
      <c r="BB40" s="93">
        <v>0</v>
      </c>
      <c r="BC40" s="93">
        <v>0</v>
      </c>
    </row>
    <row r="41" spans="1:55" s="92" customFormat="1" ht="11.25">
      <c r="A41" s="101" t="s">
        <v>103</v>
      </c>
      <c r="B41" s="102" t="s">
        <v>345</v>
      </c>
      <c r="C41" s="94" t="s">
        <v>346</v>
      </c>
      <c r="D41" s="100">
        <f t="shared" si="0"/>
        <v>226</v>
      </c>
      <c r="E41" s="100">
        <f t="shared" si="1"/>
        <v>0</v>
      </c>
      <c r="F41" s="93">
        <v>0</v>
      </c>
      <c r="G41" s="93">
        <v>0</v>
      </c>
      <c r="H41" s="100">
        <f t="shared" si="2"/>
        <v>0</v>
      </c>
      <c r="I41" s="93">
        <v>0</v>
      </c>
      <c r="J41" s="93">
        <v>0</v>
      </c>
      <c r="K41" s="100">
        <f t="shared" si="3"/>
        <v>226</v>
      </c>
      <c r="L41" s="93">
        <v>13</v>
      </c>
      <c r="M41" s="93">
        <v>213</v>
      </c>
      <c r="N41" s="100">
        <f t="shared" si="4"/>
        <v>226</v>
      </c>
      <c r="O41" s="100">
        <f t="shared" si="5"/>
        <v>13</v>
      </c>
      <c r="P41" s="93">
        <v>13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100">
        <f t="shared" si="6"/>
        <v>213</v>
      </c>
      <c r="W41" s="93">
        <v>213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00">
        <f t="shared" si="7"/>
        <v>0</v>
      </c>
      <c r="AD41" s="93">
        <v>0</v>
      </c>
      <c r="AE41" s="93">
        <v>0</v>
      </c>
      <c r="AF41" s="100">
        <f t="shared" si="8"/>
        <v>22</v>
      </c>
      <c r="AG41" s="93">
        <v>22</v>
      </c>
      <c r="AH41" s="93">
        <v>0</v>
      </c>
      <c r="AI41" s="93">
        <v>0</v>
      </c>
      <c r="AJ41" s="100">
        <f t="shared" si="9"/>
        <v>226</v>
      </c>
      <c r="AK41" s="93">
        <v>0</v>
      </c>
      <c r="AL41" s="93">
        <v>226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100">
        <f t="shared" si="10"/>
        <v>22</v>
      </c>
      <c r="AU41" s="93">
        <v>0</v>
      </c>
      <c r="AV41" s="93">
        <v>22</v>
      </c>
      <c r="AW41" s="93">
        <v>0</v>
      </c>
      <c r="AX41" s="93">
        <v>0</v>
      </c>
      <c r="AY41" s="93">
        <v>0</v>
      </c>
      <c r="AZ41" s="100">
        <f t="shared" si="11"/>
        <v>22</v>
      </c>
      <c r="BA41" s="93">
        <v>22</v>
      </c>
      <c r="BB41" s="93">
        <v>0</v>
      </c>
      <c r="BC41" s="93">
        <v>0</v>
      </c>
    </row>
    <row r="42" spans="1:55" s="92" customFormat="1" ht="11.25">
      <c r="A42" s="101" t="s">
        <v>103</v>
      </c>
      <c r="B42" s="102" t="s">
        <v>347</v>
      </c>
      <c r="C42" s="94" t="s">
        <v>348</v>
      </c>
      <c r="D42" s="100">
        <f t="shared" si="0"/>
        <v>1474</v>
      </c>
      <c r="E42" s="100">
        <f t="shared" si="1"/>
        <v>0</v>
      </c>
      <c r="F42" s="93">
        <v>0</v>
      </c>
      <c r="G42" s="93">
        <v>0</v>
      </c>
      <c r="H42" s="100">
        <f t="shared" si="2"/>
        <v>0</v>
      </c>
      <c r="I42" s="93">
        <v>0</v>
      </c>
      <c r="J42" s="93">
        <v>0</v>
      </c>
      <c r="K42" s="100">
        <f t="shared" si="3"/>
        <v>1474</v>
      </c>
      <c r="L42" s="93">
        <v>513</v>
      </c>
      <c r="M42" s="93">
        <v>961</v>
      </c>
      <c r="N42" s="100">
        <f t="shared" si="4"/>
        <v>1547</v>
      </c>
      <c r="O42" s="100">
        <f t="shared" si="5"/>
        <v>513</v>
      </c>
      <c r="P42" s="93">
        <v>513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100">
        <f t="shared" si="6"/>
        <v>961</v>
      </c>
      <c r="W42" s="93">
        <v>961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100">
        <f t="shared" si="7"/>
        <v>73</v>
      </c>
      <c r="AD42" s="93">
        <v>73</v>
      </c>
      <c r="AE42" s="93">
        <v>0</v>
      </c>
      <c r="AF42" s="100">
        <f t="shared" si="8"/>
        <v>76</v>
      </c>
      <c r="AG42" s="93">
        <v>76</v>
      </c>
      <c r="AH42" s="93">
        <v>0</v>
      </c>
      <c r="AI42" s="93">
        <v>0</v>
      </c>
      <c r="AJ42" s="100">
        <f t="shared" si="9"/>
        <v>76</v>
      </c>
      <c r="AK42" s="93">
        <v>0</v>
      </c>
      <c r="AL42" s="93">
        <v>0</v>
      </c>
      <c r="AM42" s="93">
        <v>76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100">
        <f t="shared" si="10"/>
        <v>7</v>
      </c>
      <c r="AU42" s="93">
        <v>0</v>
      </c>
      <c r="AV42" s="93">
        <v>0</v>
      </c>
      <c r="AW42" s="93">
        <v>7</v>
      </c>
      <c r="AX42" s="93">
        <v>0</v>
      </c>
      <c r="AY42" s="93">
        <v>0</v>
      </c>
      <c r="AZ42" s="100">
        <f t="shared" si="11"/>
        <v>0</v>
      </c>
      <c r="BA42" s="93">
        <v>0</v>
      </c>
      <c r="BB42" s="93">
        <v>0</v>
      </c>
      <c r="BC42" s="93">
        <v>0</v>
      </c>
    </row>
    <row r="43" spans="1:55" s="92" customFormat="1" ht="11.25">
      <c r="A43" s="101" t="s">
        <v>103</v>
      </c>
      <c r="B43" s="102" t="s">
        <v>0</v>
      </c>
      <c r="C43" s="94" t="s">
        <v>1</v>
      </c>
      <c r="D43" s="100">
        <f t="shared" si="0"/>
        <v>633</v>
      </c>
      <c r="E43" s="100">
        <f t="shared" si="1"/>
        <v>0</v>
      </c>
      <c r="F43" s="93">
        <v>0</v>
      </c>
      <c r="G43" s="93">
        <v>0</v>
      </c>
      <c r="H43" s="100">
        <f t="shared" si="2"/>
        <v>0</v>
      </c>
      <c r="I43" s="93">
        <v>0</v>
      </c>
      <c r="J43" s="93">
        <v>0</v>
      </c>
      <c r="K43" s="100">
        <f t="shared" si="3"/>
        <v>633</v>
      </c>
      <c r="L43" s="93">
        <v>165</v>
      </c>
      <c r="M43" s="93">
        <v>468</v>
      </c>
      <c r="N43" s="100">
        <f t="shared" si="4"/>
        <v>633</v>
      </c>
      <c r="O43" s="100">
        <f t="shared" si="5"/>
        <v>165</v>
      </c>
      <c r="P43" s="93">
        <v>165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100">
        <f t="shared" si="6"/>
        <v>468</v>
      </c>
      <c r="W43" s="93">
        <v>468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100">
        <f t="shared" si="7"/>
        <v>0</v>
      </c>
      <c r="AD43" s="93">
        <v>0</v>
      </c>
      <c r="AE43" s="93">
        <v>0</v>
      </c>
      <c r="AF43" s="100">
        <f t="shared" si="8"/>
        <v>3</v>
      </c>
      <c r="AG43" s="93">
        <v>3</v>
      </c>
      <c r="AH43" s="93">
        <v>0</v>
      </c>
      <c r="AI43" s="93">
        <v>0</v>
      </c>
      <c r="AJ43" s="100">
        <f t="shared" si="9"/>
        <v>3</v>
      </c>
      <c r="AK43" s="93">
        <v>0</v>
      </c>
      <c r="AL43" s="93">
        <v>0</v>
      </c>
      <c r="AM43" s="93">
        <v>3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100">
        <f t="shared" si="10"/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100">
        <f t="shared" si="11"/>
        <v>0</v>
      </c>
      <c r="BA43" s="93">
        <v>0</v>
      </c>
      <c r="BB43" s="93">
        <v>0</v>
      </c>
      <c r="BC43" s="93">
        <v>0</v>
      </c>
    </row>
    <row r="44" spans="1:55" s="92" customFormat="1" ht="11.25">
      <c r="A44" s="101" t="s">
        <v>103</v>
      </c>
      <c r="B44" s="102" t="s">
        <v>2</v>
      </c>
      <c r="C44" s="94" t="s">
        <v>3</v>
      </c>
      <c r="D44" s="100">
        <f t="shared" si="0"/>
        <v>423</v>
      </c>
      <c r="E44" s="100">
        <f t="shared" si="1"/>
        <v>0</v>
      </c>
      <c r="F44" s="93">
        <v>0</v>
      </c>
      <c r="G44" s="93">
        <v>0</v>
      </c>
      <c r="H44" s="100">
        <f t="shared" si="2"/>
        <v>0</v>
      </c>
      <c r="I44" s="93">
        <v>0</v>
      </c>
      <c r="J44" s="93">
        <v>0</v>
      </c>
      <c r="K44" s="100">
        <f t="shared" si="3"/>
        <v>423</v>
      </c>
      <c r="L44" s="93">
        <v>114</v>
      </c>
      <c r="M44" s="93">
        <v>309</v>
      </c>
      <c r="N44" s="100">
        <f t="shared" si="4"/>
        <v>423</v>
      </c>
      <c r="O44" s="100">
        <f t="shared" si="5"/>
        <v>114</v>
      </c>
      <c r="P44" s="93">
        <v>114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100">
        <f t="shared" si="6"/>
        <v>309</v>
      </c>
      <c r="W44" s="93">
        <v>309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100">
        <f t="shared" si="7"/>
        <v>0</v>
      </c>
      <c r="AD44" s="93">
        <v>0</v>
      </c>
      <c r="AE44" s="93">
        <v>0</v>
      </c>
      <c r="AF44" s="100">
        <f t="shared" si="8"/>
        <v>2</v>
      </c>
      <c r="AG44" s="93">
        <v>2</v>
      </c>
      <c r="AH44" s="93">
        <v>0</v>
      </c>
      <c r="AI44" s="93">
        <v>0</v>
      </c>
      <c r="AJ44" s="100">
        <f t="shared" si="9"/>
        <v>2</v>
      </c>
      <c r="AK44" s="93">
        <v>0</v>
      </c>
      <c r="AL44" s="93">
        <v>0</v>
      </c>
      <c r="AM44" s="93">
        <v>2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100">
        <f t="shared" si="10"/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100">
        <f t="shared" si="11"/>
        <v>0</v>
      </c>
      <c r="BA44" s="93">
        <v>0</v>
      </c>
      <c r="BB44" s="93">
        <v>0</v>
      </c>
      <c r="BC44" s="93">
        <v>0</v>
      </c>
    </row>
    <row r="45" spans="1:55" s="92" customFormat="1" ht="11.25">
      <c r="A45" s="101" t="s">
        <v>103</v>
      </c>
      <c r="B45" s="102" t="s">
        <v>4</v>
      </c>
      <c r="C45" s="94" t="s">
        <v>278</v>
      </c>
      <c r="D45" s="100">
        <f t="shared" si="0"/>
        <v>383</v>
      </c>
      <c r="E45" s="100">
        <f t="shared" si="1"/>
        <v>0</v>
      </c>
      <c r="F45" s="93">
        <v>0</v>
      </c>
      <c r="G45" s="93">
        <v>0</v>
      </c>
      <c r="H45" s="100">
        <f t="shared" si="2"/>
        <v>0</v>
      </c>
      <c r="I45" s="93">
        <v>0</v>
      </c>
      <c r="J45" s="93">
        <v>0</v>
      </c>
      <c r="K45" s="100">
        <f t="shared" si="3"/>
        <v>383</v>
      </c>
      <c r="L45" s="93">
        <v>170</v>
      </c>
      <c r="M45" s="93">
        <v>213</v>
      </c>
      <c r="N45" s="100">
        <f t="shared" si="4"/>
        <v>383</v>
      </c>
      <c r="O45" s="100">
        <f t="shared" si="5"/>
        <v>170</v>
      </c>
      <c r="P45" s="93">
        <v>170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100">
        <f t="shared" si="6"/>
        <v>213</v>
      </c>
      <c r="W45" s="93">
        <v>213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100">
        <f t="shared" si="7"/>
        <v>0</v>
      </c>
      <c r="AD45" s="93">
        <v>0</v>
      </c>
      <c r="AE45" s="93">
        <v>0</v>
      </c>
      <c r="AF45" s="100">
        <f t="shared" si="8"/>
        <v>2</v>
      </c>
      <c r="AG45" s="93">
        <v>2</v>
      </c>
      <c r="AH45" s="93">
        <v>0</v>
      </c>
      <c r="AI45" s="93">
        <v>0</v>
      </c>
      <c r="AJ45" s="100">
        <f t="shared" si="9"/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100">
        <f t="shared" si="10"/>
        <v>2</v>
      </c>
      <c r="AU45" s="93">
        <v>2</v>
      </c>
      <c r="AV45" s="93">
        <v>0</v>
      </c>
      <c r="AW45" s="93">
        <v>0</v>
      </c>
      <c r="AX45" s="93">
        <v>0</v>
      </c>
      <c r="AY45" s="93">
        <v>0</v>
      </c>
      <c r="AZ45" s="100">
        <f t="shared" si="11"/>
        <v>0</v>
      </c>
      <c r="BA45" s="93">
        <v>0</v>
      </c>
      <c r="BB45" s="93">
        <v>0</v>
      </c>
      <c r="BC45" s="93">
        <v>0</v>
      </c>
    </row>
    <row r="46" spans="1:55" s="92" customFormat="1" ht="11.25">
      <c r="A46" s="101" t="s">
        <v>103</v>
      </c>
      <c r="B46" s="102" t="s">
        <v>5</v>
      </c>
      <c r="C46" s="94" t="s">
        <v>6</v>
      </c>
      <c r="D46" s="100">
        <f t="shared" si="0"/>
        <v>1508</v>
      </c>
      <c r="E46" s="100">
        <f t="shared" si="1"/>
        <v>0</v>
      </c>
      <c r="F46" s="93">
        <v>0</v>
      </c>
      <c r="G46" s="93">
        <v>0</v>
      </c>
      <c r="H46" s="100">
        <f t="shared" si="2"/>
        <v>0</v>
      </c>
      <c r="I46" s="93">
        <v>0</v>
      </c>
      <c r="J46" s="93">
        <v>0</v>
      </c>
      <c r="K46" s="100">
        <f t="shared" si="3"/>
        <v>1508</v>
      </c>
      <c r="L46" s="93">
        <v>976</v>
      </c>
      <c r="M46" s="93">
        <v>532</v>
      </c>
      <c r="N46" s="100">
        <f t="shared" si="4"/>
        <v>1508</v>
      </c>
      <c r="O46" s="100">
        <f t="shared" si="5"/>
        <v>976</v>
      </c>
      <c r="P46" s="93">
        <v>976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100">
        <f t="shared" si="6"/>
        <v>532</v>
      </c>
      <c r="W46" s="93">
        <v>532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100">
        <f t="shared" si="7"/>
        <v>0</v>
      </c>
      <c r="AD46" s="93">
        <v>0</v>
      </c>
      <c r="AE46" s="93">
        <v>0</v>
      </c>
      <c r="AF46" s="100">
        <f t="shared" si="8"/>
        <v>8</v>
      </c>
      <c r="AG46" s="93">
        <v>8</v>
      </c>
      <c r="AH46" s="93">
        <v>0</v>
      </c>
      <c r="AI46" s="93">
        <v>0</v>
      </c>
      <c r="AJ46" s="100">
        <f t="shared" si="9"/>
        <v>77</v>
      </c>
      <c r="AK46" s="93">
        <v>74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3</v>
      </c>
      <c r="AT46" s="100">
        <f t="shared" si="10"/>
        <v>5</v>
      </c>
      <c r="AU46" s="93">
        <v>5</v>
      </c>
      <c r="AV46" s="93">
        <v>0</v>
      </c>
      <c r="AW46" s="93">
        <v>0</v>
      </c>
      <c r="AX46" s="93">
        <v>0</v>
      </c>
      <c r="AY46" s="93">
        <v>0</v>
      </c>
      <c r="AZ46" s="100">
        <f t="shared" si="11"/>
        <v>0</v>
      </c>
      <c r="BA46" s="93">
        <v>0</v>
      </c>
      <c r="BB46" s="93">
        <v>0</v>
      </c>
      <c r="BC46" s="93">
        <v>0</v>
      </c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2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2" customFormat="1" ht="11.25">
      <c r="A1173" s="103"/>
      <c r="B1173" s="104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2" customFormat="1" ht="11.25">
      <c r="A1174" s="103"/>
      <c r="B1174" s="104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2" customFormat="1" ht="11.25">
      <c r="A1175" s="103"/>
      <c r="B1175" s="104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2" customFormat="1" ht="11.25">
      <c r="A1176" s="103"/>
      <c r="B1176" s="104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84</v>
      </c>
      <c r="C2" s="86" t="str">
        <f>'水洗化人口等'!B7</f>
        <v>29000</v>
      </c>
      <c r="D2" s="56" t="s">
        <v>185</v>
      </c>
      <c r="E2" s="45"/>
      <c r="F2" s="45"/>
      <c r="G2" s="45"/>
      <c r="H2" s="45"/>
      <c r="I2" s="45"/>
      <c r="J2" s="45"/>
      <c r="K2" s="45"/>
      <c r="L2" s="45" t="str">
        <f>LEFT(C2,2)</f>
        <v>29</v>
      </c>
      <c r="M2" s="45" t="str">
        <f>IF(L2&lt;&gt;"",VLOOKUP(L2,$AI$6:$AJ$52,2,FALSE),"-")</f>
        <v>奈良県</v>
      </c>
      <c r="AA2" s="44">
        <f>IF(C2=0,0,1)</f>
        <v>1</v>
      </c>
      <c r="AB2" s="45" t="str">
        <f>IF(AA2=0,"",VLOOKUP(C2,'水洗化人口等'!B7:C46,2,FALSE))</f>
        <v>合計</v>
      </c>
      <c r="AC2" s="45"/>
      <c r="AD2" s="44">
        <f>IF(AA2=0,1,IF(ISERROR(AB2),1,0))</f>
        <v>0</v>
      </c>
      <c r="AF2" s="87">
        <f>COUNTA('水洗化人口等'!B7:B46)+6</f>
        <v>46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40</v>
      </c>
      <c r="G6" s="163"/>
      <c r="H6" s="82" t="s">
        <v>195</v>
      </c>
      <c r="I6" s="82" t="s">
        <v>196</v>
      </c>
      <c r="J6" s="82" t="s">
        <v>197</v>
      </c>
      <c r="K6" s="47" t="s">
        <v>41</v>
      </c>
      <c r="L6" s="88" t="s">
        <v>198</v>
      </c>
      <c r="M6" s="89" t="s">
        <v>199</v>
      </c>
      <c r="AF6" s="54">
        <f>'水洗化人口等'!B6</f>
        <v>0</v>
      </c>
      <c r="AG6" s="45">
        <v>6</v>
      </c>
      <c r="AI6" s="87" t="s">
        <v>216</v>
      </c>
      <c r="AJ6" s="45" t="s">
        <v>131</v>
      </c>
    </row>
    <row r="7" spans="2:36" ht="16.5" customHeight="1">
      <c r="B7" s="164" t="s">
        <v>42</v>
      </c>
      <c r="C7" s="48" t="s">
        <v>43</v>
      </c>
      <c r="D7" s="60">
        <f>AD7</f>
        <v>126373</v>
      </c>
      <c r="F7" s="170" t="s">
        <v>44</v>
      </c>
      <c r="G7" s="49" t="s">
        <v>45</v>
      </c>
      <c r="H7" s="61">
        <f aca="true" t="shared" si="0" ref="H7:H12">AD14</f>
        <v>102559</v>
      </c>
      <c r="I7" s="61">
        <f aca="true" t="shared" si="1" ref="I7:I12">AD24</f>
        <v>176781</v>
      </c>
      <c r="J7" s="61">
        <f aca="true" t="shared" si="2" ref="J7:J12">SUM(H7:I7)</f>
        <v>279340</v>
      </c>
      <c r="K7" s="62">
        <f aca="true" t="shared" si="3" ref="K7:K12">IF(J$13&gt;0,J7/J$13,0)</f>
        <v>0.9985950888883328</v>
      </c>
      <c r="L7" s="63">
        <f>AD34</f>
        <v>2857</v>
      </c>
      <c r="M7" s="64">
        <f>AD37</f>
        <v>289</v>
      </c>
      <c r="AA7" s="46" t="s">
        <v>43</v>
      </c>
      <c r="AB7" s="46" t="s">
        <v>81</v>
      </c>
      <c r="AC7" s="46" t="s">
        <v>140</v>
      </c>
      <c r="AD7" s="45">
        <f aca="true" ca="1" t="shared" si="4" ref="AD7:AD53">IF(AD$2=0,INDIRECT(AB7&amp;"!"&amp;AC7&amp;$AG$2),0)</f>
        <v>126373</v>
      </c>
      <c r="AF7" s="54" t="str">
        <f>'水洗化人口等'!B7</f>
        <v>29000</v>
      </c>
      <c r="AG7" s="45">
        <v>7</v>
      </c>
      <c r="AI7" s="87" t="s">
        <v>217</v>
      </c>
      <c r="AJ7" s="45" t="s">
        <v>130</v>
      </c>
    </row>
    <row r="8" spans="2:36" ht="16.5" customHeight="1">
      <c r="B8" s="165"/>
      <c r="C8" s="49" t="s">
        <v>46</v>
      </c>
      <c r="D8" s="65">
        <f>AD8</f>
        <v>880</v>
      </c>
      <c r="F8" s="171"/>
      <c r="G8" s="49" t="s">
        <v>47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46</v>
      </c>
      <c r="AB8" s="46" t="s">
        <v>81</v>
      </c>
      <c r="AC8" s="46" t="s">
        <v>141</v>
      </c>
      <c r="AD8" s="45">
        <f ca="1" t="shared" si="4"/>
        <v>880</v>
      </c>
      <c r="AF8" s="54" t="str">
        <f>'水洗化人口等'!B8</f>
        <v>29201</v>
      </c>
      <c r="AG8" s="45">
        <v>8</v>
      </c>
      <c r="AI8" s="87" t="s">
        <v>218</v>
      </c>
      <c r="AJ8" s="45" t="s">
        <v>129</v>
      </c>
    </row>
    <row r="9" spans="2:36" ht="16.5" customHeight="1">
      <c r="B9" s="166"/>
      <c r="C9" s="50" t="s">
        <v>48</v>
      </c>
      <c r="D9" s="66">
        <f>SUM(D7:D8)</f>
        <v>127253</v>
      </c>
      <c r="F9" s="171"/>
      <c r="G9" s="49" t="s">
        <v>49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51</v>
      </c>
      <c r="AB9" s="46" t="s">
        <v>81</v>
      </c>
      <c r="AC9" s="46" t="s">
        <v>142</v>
      </c>
      <c r="AD9" s="45">
        <f ca="1" t="shared" si="4"/>
        <v>884039</v>
      </c>
      <c r="AF9" s="54" t="str">
        <f>'水洗化人口等'!B9</f>
        <v>29202</v>
      </c>
      <c r="AG9" s="45">
        <v>9</v>
      </c>
      <c r="AI9" s="87" t="s">
        <v>219</v>
      </c>
      <c r="AJ9" s="45" t="s">
        <v>128</v>
      </c>
    </row>
    <row r="10" spans="2:36" ht="16.5" customHeight="1">
      <c r="B10" s="167" t="s">
        <v>50</v>
      </c>
      <c r="C10" s="51" t="s">
        <v>51</v>
      </c>
      <c r="D10" s="65">
        <f>AD9</f>
        <v>884039</v>
      </c>
      <c r="F10" s="171"/>
      <c r="G10" s="49" t="s">
        <v>52</v>
      </c>
      <c r="H10" s="61">
        <f t="shared" si="0"/>
        <v>236</v>
      </c>
      <c r="I10" s="61">
        <f t="shared" si="1"/>
        <v>157</v>
      </c>
      <c r="J10" s="61">
        <f t="shared" si="2"/>
        <v>393</v>
      </c>
      <c r="K10" s="62">
        <f t="shared" si="3"/>
        <v>0.001404911111667197</v>
      </c>
      <c r="L10" s="67" t="s">
        <v>143</v>
      </c>
      <c r="M10" s="68" t="s">
        <v>143</v>
      </c>
      <c r="AA10" s="46" t="s">
        <v>53</v>
      </c>
      <c r="AB10" s="46" t="s">
        <v>81</v>
      </c>
      <c r="AC10" s="46" t="s">
        <v>144</v>
      </c>
      <c r="AD10" s="45">
        <f ca="1" t="shared" si="4"/>
        <v>5088</v>
      </c>
      <c r="AF10" s="54" t="str">
        <f>'水洗化人口等'!B10</f>
        <v>29203</v>
      </c>
      <c r="AG10" s="45">
        <v>10</v>
      </c>
      <c r="AI10" s="87" t="s">
        <v>220</v>
      </c>
      <c r="AJ10" s="45" t="s">
        <v>127</v>
      </c>
    </row>
    <row r="11" spans="2:36" ht="16.5" customHeight="1">
      <c r="B11" s="168"/>
      <c r="C11" s="49" t="s">
        <v>53</v>
      </c>
      <c r="D11" s="65">
        <f>AD10</f>
        <v>5088</v>
      </c>
      <c r="F11" s="171"/>
      <c r="G11" s="49" t="s">
        <v>55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145</v>
      </c>
      <c r="M11" s="68" t="s">
        <v>145</v>
      </c>
      <c r="AA11" s="46" t="s">
        <v>54</v>
      </c>
      <c r="AB11" s="46" t="s">
        <v>81</v>
      </c>
      <c r="AC11" s="46" t="s">
        <v>146</v>
      </c>
      <c r="AD11" s="45">
        <f ca="1" t="shared" si="4"/>
        <v>411334</v>
      </c>
      <c r="AF11" s="54" t="str">
        <f>'水洗化人口等'!B11</f>
        <v>29204</v>
      </c>
      <c r="AG11" s="45">
        <v>11</v>
      </c>
      <c r="AI11" s="87" t="s">
        <v>221</v>
      </c>
      <c r="AJ11" s="45" t="s">
        <v>126</v>
      </c>
    </row>
    <row r="12" spans="2:36" ht="16.5" customHeight="1">
      <c r="B12" s="168"/>
      <c r="C12" s="49" t="s">
        <v>54</v>
      </c>
      <c r="D12" s="65">
        <f>AD11</f>
        <v>411334</v>
      </c>
      <c r="F12" s="171"/>
      <c r="G12" s="49" t="s">
        <v>56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147</v>
      </c>
      <c r="M12" s="68" t="s">
        <v>147</v>
      </c>
      <c r="AA12" s="46" t="s">
        <v>83</v>
      </c>
      <c r="AB12" s="46" t="s">
        <v>81</v>
      </c>
      <c r="AC12" s="46" t="s">
        <v>148</v>
      </c>
      <c r="AD12" s="45">
        <f ca="1" t="shared" si="4"/>
        <v>153202</v>
      </c>
      <c r="AF12" s="54" t="str">
        <f>'水洗化人口等'!B12</f>
        <v>29205</v>
      </c>
      <c r="AG12" s="45">
        <v>12</v>
      </c>
      <c r="AI12" s="87" t="s">
        <v>222</v>
      </c>
      <c r="AJ12" s="45" t="s">
        <v>125</v>
      </c>
    </row>
    <row r="13" spans="2:36" ht="16.5" customHeight="1">
      <c r="B13" s="169"/>
      <c r="C13" s="50" t="s">
        <v>48</v>
      </c>
      <c r="D13" s="66">
        <f>SUM(D10:D12)</f>
        <v>1300461</v>
      </c>
      <c r="F13" s="172"/>
      <c r="G13" s="49" t="s">
        <v>48</v>
      </c>
      <c r="H13" s="61">
        <f>SUM(H7:H12)</f>
        <v>102795</v>
      </c>
      <c r="I13" s="61">
        <f>SUM(I7:I12)</f>
        <v>176938</v>
      </c>
      <c r="J13" s="61">
        <f>SUM(J7:J12)</f>
        <v>279733</v>
      </c>
      <c r="K13" s="62">
        <v>1</v>
      </c>
      <c r="L13" s="67" t="s">
        <v>149</v>
      </c>
      <c r="M13" s="68" t="s">
        <v>149</v>
      </c>
      <c r="AA13" s="46" t="s">
        <v>137</v>
      </c>
      <c r="AB13" s="46" t="s">
        <v>81</v>
      </c>
      <c r="AC13" s="46" t="s">
        <v>150</v>
      </c>
      <c r="AD13" s="45">
        <f ca="1" t="shared" si="4"/>
        <v>11390</v>
      </c>
      <c r="AF13" s="54" t="str">
        <f>'水洗化人口等'!B13</f>
        <v>29206</v>
      </c>
      <c r="AG13" s="45">
        <v>13</v>
      </c>
      <c r="AI13" s="87" t="s">
        <v>223</v>
      </c>
      <c r="AJ13" s="45" t="s">
        <v>124</v>
      </c>
    </row>
    <row r="14" spans="2:36" ht="16.5" customHeight="1" thickBot="1">
      <c r="B14" s="146" t="s">
        <v>57</v>
      </c>
      <c r="C14" s="147"/>
      <c r="D14" s="69">
        <f>SUM(D9,D13)</f>
        <v>1427714</v>
      </c>
      <c r="F14" s="141" t="s">
        <v>58</v>
      </c>
      <c r="G14" s="142"/>
      <c r="H14" s="61">
        <f>AD20</f>
        <v>365</v>
      </c>
      <c r="I14" s="61">
        <f>AD30</f>
        <v>136</v>
      </c>
      <c r="J14" s="61">
        <f>SUM(H14:I14)</f>
        <v>501</v>
      </c>
      <c r="K14" s="70" t="s">
        <v>151</v>
      </c>
      <c r="L14" s="67" t="s">
        <v>151</v>
      </c>
      <c r="M14" s="68" t="s">
        <v>151</v>
      </c>
      <c r="AA14" s="46" t="s">
        <v>45</v>
      </c>
      <c r="AB14" s="46" t="s">
        <v>82</v>
      </c>
      <c r="AC14" s="46" t="s">
        <v>152</v>
      </c>
      <c r="AD14" s="45">
        <f ca="1" t="shared" si="4"/>
        <v>102559</v>
      </c>
      <c r="AF14" s="54" t="str">
        <f>'水洗化人口等'!B14</f>
        <v>29207</v>
      </c>
      <c r="AG14" s="45">
        <v>14</v>
      </c>
      <c r="AI14" s="87" t="s">
        <v>224</v>
      </c>
      <c r="AJ14" s="45" t="s">
        <v>123</v>
      </c>
    </row>
    <row r="15" spans="2:36" ht="16.5" customHeight="1" thickBot="1">
      <c r="B15" s="146" t="s">
        <v>139</v>
      </c>
      <c r="C15" s="147"/>
      <c r="D15" s="69">
        <f>AD13</f>
        <v>11390</v>
      </c>
      <c r="F15" s="146" t="s">
        <v>12</v>
      </c>
      <c r="G15" s="147"/>
      <c r="H15" s="71">
        <f>SUM(H13:H14)</f>
        <v>103160</v>
      </c>
      <c r="I15" s="71">
        <f>SUM(I13:I14)</f>
        <v>177074</v>
      </c>
      <c r="J15" s="71">
        <f>SUM(J13:J14)</f>
        <v>280234</v>
      </c>
      <c r="K15" s="72" t="s">
        <v>153</v>
      </c>
      <c r="L15" s="73">
        <f>SUM(L7:L9)</f>
        <v>2857</v>
      </c>
      <c r="M15" s="74">
        <f>SUM(M7:M9)</f>
        <v>289</v>
      </c>
      <c r="AA15" s="46" t="s">
        <v>47</v>
      </c>
      <c r="AB15" s="46" t="s">
        <v>82</v>
      </c>
      <c r="AC15" s="46" t="s">
        <v>154</v>
      </c>
      <c r="AD15" s="45">
        <f ca="1" t="shared" si="4"/>
        <v>0</v>
      </c>
      <c r="AF15" s="54" t="str">
        <f>'水洗化人口等'!B15</f>
        <v>29208</v>
      </c>
      <c r="AG15" s="45">
        <v>15</v>
      </c>
      <c r="AI15" s="87" t="s">
        <v>225</v>
      </c>
      <c r="AJ15" s="45" t="s">
        <v>122</v>
      </c>
    </row>
    <row r="16" spans="2:36" ht="16.5" customHeight="1" thickBot="1">
      <c r="B16" s="52" t="s">
        <v>59</v>
      </c>
      <c r="AA16" s="46" t="s">
        <v>49</v>
      </c>
      <c r="AB16" s="46" t="s">
        <v>82</v>
      </c>
      <c r="AC16" s="46" t="s">
        <v>155</v>
      </c>
      <c r="AD16" s="45">
        <f ca="1" t="shared" si="4"/>
        <v>0</v>
      </c>
      <c r="AF16" s="54" t="str">
        <f>'水洗化人口等'!B16</f>
        <v>29209</v>
      </c>
      <c r="AG16" s="45">
        <v>16</v>
      </c>
      <c r="AI16" s="87" t="s">
        <v>226</v>
      </c>
      <c r="AJ16" s="45" t="s">
        <v>121</v>
      </c>
    </row>
    <row r="17" spans="3:36" ht="16.5" customHeight="1" thickBot="1">
      <c r="C17" s="75">
        <f>AD12</f>
        <v>153202</v>
      </c>
      <c r="D17" s="46" t="s">
        <v>60</v>
      </c>
      <c r="J17" s="59"/>
      <c r="AA17" s="46" t="s">
        <v>52</v>
      </c>
      <c r="AB17" s="46" t="s">
        <v>82</v>
      </c>
      <c r="AC17" s="46" t="s">
        <v>156</v>
      </c>
      <c r="AD17" s="45">
        <f ca="1" t="shared" si="4"/>
        <v>236</v>
      </c>
      <c r="AF17" s="54" t="str">
        <f>'水洗化人口等'!B17</f>
        <v>29210</v>
      </c>
      <c r="AG17" s="45">
        <v>17</v>
      </c>
      <c r="AI17" s="87" t="s">
        <v>227</v>
      </c>
      <c r="AJ17" s="45" t="s">
        <v>120</v>
      </c>
    </row>
    <row r="18" spans="6:36" ht="30" customHeight="1">
      <c r="F18" s="162" t="s">
        <v>62</v>
      </c>
      <c r="G18" s="163"/>
      <c r="H18" s="82" t="s">
        <v>195</v>
      </c>
      <c r="I18" s="82" t="s">
        <v>196</v>
      </c>
      <c r="J18" s="85" t="s">
        <v>197</v>
      </c>
      <c r="AA18" s="46" t="s">
        <v>55</v>
      </c>
      <c r="AB18" s="46" t="s">
        <v>82</v>
      </c>
      <c r="AC18" s="46" t="s">
        <v>157</v>
      </c>
      <c r="AD18" s="45">
        <f ca="1" t="shared" si="4"/>
        <v>0</v>
      </c>
      <c r="AF18" s="54" t="str">
        <f>'水洗化人口等'!B18</f>
        <v>29211</v>
      </c>
      <c r="AG18" s="45">
        <v>18</v>
      </c>
      <c r="AI18" s="87" t="s">
        <v>228</v>
      </c>
      <c r="AJ18" s="45" t="s">
        <v>119</v>
      </c>
    </row>
    <row r="19" spans="3:36" ht="16.5" customHeight="1">
      <c r="C19" s="83" t="s">
        <v>61</v>
      </c>
      <c r="D19" s="53">
        <f>IF(D$14&gt;0,D13/D$14,0)</f>
        <v>0.9108694038161704</v>
      </c>
      <c r="F19" s="141" t="s">
        <v>64</v>
      </c>
      <c r="G19" s="142"/>
      <c r="H19" s="61">
        <f>AD21</f>
        <v>6927</v>
      </c>
      <c r="I19" s="61">
        <f>AD31</f>
        <v>5799</v>
      </c>
      <c r="J19" s="65">
        <f>SUM(H19:I19)</f>
        <v>12726</v>
      </c>
      <c r="AA19" s="46" t="s">
        <v>56</v>
      </c>
      <c r="AB19" s="46" t="s">
        <v>82</v>
      </c>
      <c r="AC19" s="46" t="s">
        <v>158</v>
      </c>
      <c r="AD19" s="45">
        <f ca="1" t="shared" si="4"/>
        <v>0</v>
      </c>
      <c r="AF19" s="54" t="str">
        <f>'水洗化人口等'!B19</f>
        <v>29212</v>
      </c>
      <c r="AG19" s="45">
        <v>19</v>
      </c>
      <c r="AI19" s="87" t="s">
        <v>229</v>
      </c>
      <c r="AJ19" s="45" t="s">
        <v>118</v>
      </c>
    </row>
    <row r="20" spans="3:36" ht="16.5" customHeight="1">
      <c r="C20" s="83" t="s">
        <v>63</v>
      </c>
      <c r="D20" s="53">
        <f>IF(D$14&gt;0,D9/D$14,0)</f>
        <v>0.08913059618382954</v>
      </c>
      <c r="F20" s="141" t="s">
        <v>66</v>
      </c>
      <c r="G20" s="142"/>
      <c r="H20" s="61">
        <f>AD22</f>
        <v>56939</v>
      </c>
      <c r="I20" s="61">
        <f>AD32</f>
        <v>23638</v>
      </c>
      <c r="J20" s="65">
        <f>SUM(H20:I20)</f>
        <v>80577</v>
      </c>
      <c r="AA20" s="46" t="s">
        <v>58</v>
      </c>
      <c r="AB20" s="46" t="s">
        <v>82</v>
      </c>
      <c r="AC20" s="46" t="s">
        <v>159</v>
      </c>
      <c r="AD20" s="45">
        <f ca="1" t="shared" si="4"/>
        <v>365</v>
      </c>
      <c r="AF20" s="54" t="str">
        <f>'水洗化人口等'!B20</f>
        <v>29322</v>
      </c>
      <c r="AG20" s="45">
        <v>20</v>
      </c>
      <c r="AI20" s="87" t="s">
        <v>230</v>
      </c>
      <c r="AJ20" s="45" t="s">
        <v>117</v>
      </c>
    </row>
    <row r="21" spans="3:36" ht="16.5" customHeight="1">
      <c r="C21" s="84" t="s">
        <v>65</v>
      </c>
      <c r="D21" s="53">
        <f>IF(D$14&gt;0,D10/D$14,0)</f>
        <v>0.6191989432057121</v>
      </c>
      <c r="F21" s="141" t="s">
        <v>68</v>
      </c>
      <c r="G21" s="142"/>
      <c r="H21" s="61">
        <f>AD23</f>
        <v>38972</v>
      </c>
      <c r="I21" s="61">
        <f>AD33</f>
        <v>147577</v>
      </c>
      <c r="J21" s="65">
        <f>SUM(H21:I21)</f>
        <v>186549</v>
      </c>
      <c r="AA21" s="46" t="s">
        <v>64</v>
      </c>
      <c r="AB21" s="46" t="s">
        <v>82</v>
      </c>
      <c r="AC21" s="46" t="s">
        <v>160</v>
      </c>
      <c r="AD21" s="45">
        <f ca="1" t="shared" si="4"/>
        <v>6927</v>
      </c>
      <c r="AF21" s="54" t="str">
        <f>'水洗化人口等'!B21</f>
        <v>29342</v>
      </c>
      <c r="AG21" s="45">
        <v>21</v>
      </c>
      <c r="AI21" s="87" t="s">
        <v>231</v>
      </c>
      <c r="AJ21" s="45" t="s">
        <v>116</v>
      </c>
    </row>
    <row r="22" spans="3:36" ht="16.5" customHeight="1" thickBot="1">
      <c r="C22" s="83" t="s">
        <v>67</v>
      </c>
      <c r="D22" s="53">
        <f>IF(D$14&gt;0,D12/D$14,0)</f>
        <v>0.28810672165433693</v>
      </c>
      <c r="F22" s="146" t="s">
        <v>12</v>
      </c>
      <c r="G22" s="147"/>
      <c r="H22" s="71">
        <f>SUM(H19:H21)</f>
        <v>102838</v>
      </c>
      <c r="I22" s="71">
        <f>SUM(I19:I21)</f>
        <v>177014</v>
      </c>
      <c r="J22" s="76">
        <f>SUM(J19:J21)</f>
        <v>279852</v>
      </c>
      <c r="AA22" s="46" t="s">
        <v>66</v>
      </c>
      <c r="AB22" s="46" t="s">
        <v>82</v>
      </c>
      <c r="AC22" s="46" t="s">
        <v>161</v>
      </c>
      <c r="AD22" s="45">
        <f ca="1" t="shared" si="4"/>
        <v>56939</v>
      </c>
      <c r="AF22" s="54" t="str">
        <f>'水洗化人口等'!B22</f>
        <v>29343</v>
      </c>
      <c r="AG22" s="45">
        <v>22</v>
      </c>
      <c r="AI22" s="87" t="s">
        <v>232</v>
      </c>
      <c r="AJ22" s="45" t="s">
        <v>115</v>
      </c>
    </row>
    <row r="23" spans="3:36" ht="16.5" customHeight="1">
      <c r="C23" s="83" t="s">
        <v>69</v>
      </c>
      <c r="D23" s="53">
        <f>IF(D$14&gt;0,C17/D$14,0)</f>
        <v>0.10730580494412746</v>
      </c>
      <c r="F23" s="52"/>
      <c r="J23" s="77"/>
      <c r="AA23" s="46" t="s">
        <v>68</v>
      </c>
      <c r="AB23" s="46" t="s">
        <v>82</v>
      </c>
      <c r="AC23" s="46" t="s">
        <v>162</v>
      </c>
      <c r="AD23" s="45">
        <f ca="1" t="shared" si="4"/>
        <v>38972</v>
      </c>
      <c r="AF23" s="54" t="str">
        <f>'水洗化人口等'!B23</f>
        <v>29344</v>
      </c>
      <c r="AG23" s="45">
        <v>23</v>
      </c>
      <c r="AI23" s="87" t="s">
        <v>233</v>
      </c>
      <c r="AJ23" s="45" t="s">
        <v>114</v>
      </c>
    </row>
    <row r="24" spans="3:36" ht="16.5" customHeight="1" thickBot="1">
      <c r="C24" s="83" t="s">
        <v>200</v>
      </c>
      <c r="D24" s="53">
        <f>IF(D$9&gt;0,D7/D$9,0)</f>
        <v>0.9930846424052872</v>
      </c>
      <c r="J24" s="78" t="s">
        <v>70</v>
      </c>
      <c r="AA24" s="46" t="s">
        <v>45</v>
      </c>
      <c r="AB24" s="46" t="s">
        <v>82</v>
      </c>
      <c r="AC24" s="46" t="s">
        <v>163</v>
      </c>
      <c r="AD24" s="45">
        <f ca="1" t="shared" si="4"/>
        <v>176781</v>
      </c>
      <c r="AF24" s="54" t="str">
        <f>'水洗化人口等'!B24</f>
        <v>29345</v>
      </c>
      <c r="AG24" s="45">
        <v>24</v>
      </c>
      <c r="AI24" s="87" t="s">
        <v>234</v>
      </c>
      <c r="AJ24" s="45" t="s">
        <v>113</v>
      </c>
    </row>
    <row r="25" spans="3:36" ht="16.5" customHeight="1">
      <c r="C25" s="83" t="s">
        <v>201</v>
      </c>
      <c r="D25" s="53">
        <f>IF(D$9&gt;0,D8/D$9,0)</f>
        <v>0.006915357594712895</v>
      </c>
      <c r="F25" s="158" t="s">
        <v>71</v>
      </c>
      <c r="G25" s="159"/>
      <c r="H25" s="159"/>
      <c r="I25" s="151" t="s">
        <v>72</v>
      </c>
      <c r="J25" s="153" t="s">
        <v>73</v>
      </c>
      <c r="AA25" s="46" t="s">
        <v>47</v>
      </c>
      <c r="AB25" s="46" t="s">
        <v>82</v>
      </c>
      <c r="AC25" s="46" t="s">
        <v>164</v>
      </c>
      <c r="AD25" s="45">
        <f ca="1" t="shared" si="4"/>
        <v>0</v>
      </c>
      <c r="AF25" s="54" t="str">
        <f>'水洗化人口等'!B25</f>
        <v>29361</v>
      </c>
      <c r="AG25" s="45">
        <v>25</v>
      </c>
      <c r="AI25" s="87" t="s">
        <v>235</v>
      </c>
      <c r="AJ25" s="45" t="s">
        <v>112</v>
      </c>
    </row>
    <row r="26" spans="6:36" ht="16.5" customHeight="1">
      <c r="F26" s="160"/>
      <c r="G26" s="161"/>
      <c r="H26" s="161"/>
      <c r="I26" s="152"/>
      <c r="J26" s="154"/>
      <c r="AA26" s="46" t="s">
        <v>49</v>
      </c>
      <c r="AB26" s="46" t="s">
        <v>82</v>
      </c>
      <c r="AC26" s="46" t="s">
        <v>165</v>
      </c>
      <c r="AD26" s="45">
        <f ca="1" t="shared" si="4"/>
        <v>0</v>
      </c>
      <c r="AF26" s="54" t="str">
        <f>'水洗化人口等'!B26</f>
        <v>29362</v>
      </c>
      <c r="AG26" s="45">
        <v>26</v>
      </c>
      <c r="AI26" s="87" t="s">
        <v>236</v>
      </c>
      <c r="AJ26" s="45" t="s">
        <v>111</v>
      </c>
    </row>
    <row r="27" spans="6:36" ht="16.5" customHeight="1">
      <c r="F27" s="143" t="s">
        <v>74</v>
      </c>
      <c r="G27" s="144"/>
      <c r="H27" s="145"/>
      <c r="I27" s="63">
        <f aca="true" t="shared" si="5" ref="I27:I35">AD40</f>
        <v>9694</v>
      </c>
      <c r="J27" s="79">
        <f>AD49</f>
        <v>524</v>
      </c>
      <c r="AA27" s="46" t="s">
        <v>52</v>
      </c>
      <c r="AB27" s="46" t="s">
        <v>82</v>
      </c>
      <c r="AC27" s="46" t="s">
        <v>166</v>
      </c>
      <c r="AD27" s="45">
        <f ca="1" t="shared" si="4"/>
        <v>157</v>
      </c>
      <c r="AF27" s="54" t="str">
        <f>'水洗化人口等'!B27</f>
        <v>29363</v>
      </c>
      <c r="AG27" s="45">
        <v>27</v>
      </c>
      <c r="AI27" s="87" t="s">
        <v>237</v>
      </c>
      <c r="AJ27" s="45" t="s">
        <v>110</v>
      </c>
    </row>
    <row r="28" spans="6:36" ht="16.5" customHeight="1">
      <c r="F28" s="155" t="s">
        <v>75</v>
      </c>
      <c r="G28" s="156"/>
      <c r="H28" s="157"/>
      <c r="I28" s="63">
        <f t="shared" si="5"/>
        <v>3241</v>
      </c>
      <c r="J28" s="79">
        <f>AD50</f>
        <v>162</v>
      </c>
      <c r="AA28" s="46" t="s">
        <v>55</v>
      </c>
      <c r="AB28" s="46" t="s">
        <v>82</v>
      </c>
      <c r="AC28" s="46" t="s">
        <v>167</v>
      </c>
      <c r="AD28" s="45">
        <f ca="1" t="shared" si="4"/>
        <v>0</v>
      </c>
      <c r="AF28" s="54" t="str">
        <f>'水洗化人口等'!B28</f>
        <v>29385</v>
      </c>
      <c r="AG28" s="45">
        <v>28</v>
      </c>
      <c r="AI28" s="87" t="s">
        <v>238</v>
      </c>
      <c r="AJ28" s="45" t="s">
        <v>109</v>
      </c>
    </row>
    <row r="29" spans="6:36" ht="16.5" customHeight="1">
      <c r="F29" s="143" t="s">
        <v>76</v>
      </c>
      <c r="G29" s="144"/>
      <c r="H29" s="145"/>
      <c r="I29" s="63">
        <f t="shared" si="5"/>
        <v>922</v>
      </c>
      <c r="J29" s="79">
        <f>AD51</f>
        <v>742</v>
      </c>
      <c r="AA29" s="46" t="s">
        <v>56</v>
      </c>
      <c r="AB29" s="46" t="s">
        <v>82</v>
      </c>
      <c r="AC29" s="46" t="s">
        <v>168</v>
      </c>
      <c r="AD29" s="45">
        <f ca="1" t="shared" si="4"/>
        <v>0</v>
      </c>
      <c r="AF29" s="54" t="str">
        <f>'水洗化人口等'!B29</f>
        <v>29386</v>
      </c>
      <c r="AG29" s="45">
        <v>29</v>
      </c>
      <c r="AI29" s="87" t="s">
        <v>239</v>
      </c>
      <c r="AJ29" s="45" t="s">
        <v>108</v>
      </c>
    </row>
    <row r="30" spans="6:36" ht="16.5" customHeight="1">
      <c r="F30" s="143" t="s">
        <v>30</v>
      </c>
      <c r="G30" s="144"/>
      <c r="H30" s="145"/>
      <c r="I30" s="63">
        <f t="shared" si="5"/>
        <v>803</v>
      </c>
      <c r="J30" s="79">
        <f>AD52</f>
        <v>0</v>
      </c>
      <c r="AA30" s="46" t="s">
        <v>58</v>
      </c>
      <c r="AB30" s="46" t="s">
        <v>82</v>
      </c>
      <c r="AC30" s="46" t="s">
        <v>169</v>
      </c>
      <c r="AD30" s="45">
        <f ca="1" t="shared" si="4"/>
        <v>136</v>
      </c>
      <c r="AF30" s="54" t="str">
        <f>'水洗化人口等'!B30</f>
        <v>29401</v>
      </c>
      <c r="AG30" s="45">
        <v>30</v>
      </c>
      <c r="AI30" s="87" t="s">
        <v>240</v>
      </c>
      <c r="AJ30" s="45" t="s">
        <v>107</v>
      </c>
    </row>
    <row r="31" spans="6:36" ht="16.5" customHeight="1">
      <c r="F31" s="143" t="s">
        <v>31</v>
      </c>
      <c r="G31" s="144"/>
      <c r="H31" s="145"/>
      <c r="I31" s="63">
        <f t="shared" si="5"/>
        <v>0</v>
      </c>
      <c r="J31" s="79">
        <f>AD53</f>
        <v>0</v>
      </c>
      <c r="AA31" s="46" t="s">
        <v>64</v>
      </c>
      <c r="AB31" s="46" t="s">
        <v>82</v>
      </c>
      <c r="AC31" s="46" t="s">
        <v>170</v>
      </c>
      <c r="AD31" s="45">
        <f ca="1" t="shared" si="4"/>
        <v>5799</v>
      </c>
      <c r="AF31" s="54" t="str">
        <f>'水洗化人口等'!B31</f>
        <v>29402</v>
      </c>
      <c r="AG31" s="45">
        <v>31</v>
      </c>
      <c r="AI31" s="87" t="s">
        <v>241</v>
      </c>
      <c r="AJ31" s="45" t="s">
        <v>106</v>
      </c>
    </row>
    <row r="32" spans="6:36" ht="16.5" customHeight="1">
      <c r="F32" s="143" t="s">
        <v>77</v>
      </c>
      <c r="G32" s="144"/>
      <c r="H32" s="145"/>
      <c r="I32" s="63">
        <f t="shared" si="5"/>
        <v>0</v>
      </c>
      <c r="J32" s="68" t="s">
        <v>143</v>
      </c>
      <c r="AA32" s="46" t="s">
        <v>66</v>
      </c>
      <c r="AB32" s="46" t="s">
        <v>82</v>
      </c>
      <c r="AC32" s="46" t="s">
        <v>171</v>
      </c>
      <c r="AD32" s="45">
        <f ca="1" t="shared" si="4"/>
        <v>23638</v>
      </c>
      <c r="AF32" s="54" t="str">
        <f>'水洗化人口等'!B32</f>
        <v>29424</v>
      </c>
      <c r="AG32" s="45">
        <v>32</v>
      </c>
      <c r="AI32" s="87" t="s">
        <v>242</v>
      </c>
      <c r="AJ32" s="45" t="s">
        <v>105</v>
      </c>
    </row>
    <row r="33" spans="6:36" ht="16.5" customHeight="1">
      <c r="F33" s="143" t="s">
        <v>78</v>
      </c>
      <c r="G33" s="144"/>
      <c r="H33" s="145"/>
      <c r="I33" s="63">
        <f t="shared" si="5"/>
        <v>0</v>
      </c>
      <c r="J33" s="68" t="s">
        <v>145</v>
      </c>
      <c r="AA33" s="46" t="s">
        <v>68</v>
      </c>
      <c r="AB33" s="46" t="s">
        <v>82</v>
      </c>
      <c r="AC33" s="46" t="s">
        <v>172</v>
      </c>
      <c r="AD33" s="45">
        <f ca="1" t="shared" si="4"/>
        <v>147577</v>
      </c>
      <c r="AF33" s="54" t="str">
        <f>'水洗化人口等'!B33</f>
        <v>29425</v>
      </c>
      <c r="AG33" s="45">
        <v>33</v>
      </c>
      <c r="AI33" s="87" t="s">
        <v>243</v>
      </c>
      <c r="AJ33" s="45" t="s">
        <v>104</v>
      </c>
    </row>
    <row r="34" spans="6:36" ht="16.5" customHeight="1">
      <c r="F34" s="143" t="s">
        <v>79</v>
      </c>
      <c r="G34" s="144"/>
      <c r="H34" s="145"/>
      <c r="I34" s="63">
        <f t="shared" si="5"/>
        <v>3</v>
      </c>
      <c r="J34" s="68" t="s">
        <v>173</v>
      </c>
      <c r="AA34" s="46" t="s">
        <v>45</v>
      </c>
      <c r="AB34" s="46" t="s">
        <v>82</v>
      </c>
      <c r="AC34" s="46" t="s">
        <v>174</v>
      </c>
      <c r="AD34" s="46">
        <f ca="1" t="shared" si="4"/>
        <v>2857</v>
      </c>
      <c r="AF34" s="54" t="str">
        <f>'水洗化人口等'!B34</f>
        <v>29426</v>
      </c>
      <c r="AG34" s="45">
        <v>34</v>
      </c>
      <c r="AI34" s="87" t="s">
        <v>244</v>
      </c>
      <c r="AJ34" s="45" t="s">
        <v>103</v>
      </c>
    </row>
    <row r="35" spans="6:36" ht="16.5" customHeight="1">
      <c r="F35" s="143" t="s">
        <v>80</v>
      </c>
      <c r="G35" s="144"/>
      <c r="H35" s="145"/>
      <c r="I35" s="63">
        <f t="shared" si="5"/>
        <v>443</v>
      </c>
      <c r="J35" s="68" t="s">
        <v>147</v>
      </c>
      <c r="AA35" s="46" t="s">
        <v>47</v>
      </c>
      <c r="AB35" s="46" t="s">
        <v>82</v>
      </c>
      <c r="AC35" s="46" t="s">
        <v>175</v>
      </c>
      <c r="AD35" s="46">
        <f ca="1" t="shared" si="4"/>
        <v>0</v>
      </c>
      <c r="AF35" s="54" t="str">
        <f>'水洗化人口等'!B35</f>
        <v>29427</v>
      </c>
      <c r="AG35" s="45">
        <v>35</v>
      </c>
      <c r="AI35" s="87" t="s">
        <v>245</v>
      </c>
      <c r="AJ35" s="45" t="s">
        <v>102</v>
      </c>
    </row>
    <row r="36" spans="6:36" ht="16.5" customHeight="1" thickBot="1">
      <c r="F36" s="148" t="s">
        <v>24</v>
      </c>
      <c r="G36" s="149"/>
      <c r="H36" s="150"/>
      <c r="I36" s="80">
        <f>SUM(I27:I35)</f>
        <v>15106</v>
      </c>
      <c r="J36" s="81">
        <f>SUM(J27:J31)</f>
        <v>1428</v>
      </c>
      <c r="AA36" s="46" t="s">
        <v>49</v>
      </c>
      <c r="AB36" s="46" t="s">
        <v>82</v>
      </c>
      <c r="AC36" s="46" t="s">
        <v>176</v>
      </c>
      <c r="AD36" s="46">
        <f ca="1" t="shared" si="4"/>
        <v>0</v>
      </c>
      <c r="AF36" s="54" t="str">
        <f>'水洗化人口等'!B36</f>
        <v>29441</v>
      </c>
      <c r="AG36" s="45">
        <v>36</v>
      </c>
      <c r="AI36" s="87" t="s">
        <v>246</v>
      </c>
      <c r="AJ36" s="45" t="s">
        <v>101</v>
      </c>
    </row>
    <row r="37" spans="27:36" ht="13.5">
      <c r="AA37" s="46" t="s">
        <v>45</v>
      </c>
      <c r="AB37" s="46" t="s">
        <v>82</v>
      </c>
      <c r="AC37" s="46" t="s">
        <v>177</v>
      </c>
      <c r="AD37" s="46">
        <f ca="1" t="shared" si="4"/>
        <v>289</v>
      </c>
      <c r="AF37" s="54" t="str">
        <f>'水洗化人口等'!B37</f>
        <v>29442</v>
      </c>
      <c r="AG37" s="45">
        <v>37</v>
      </c>
      <c r="AI37" s="87" t="s">
        <v>247</v>
      </c>
      <c r="AJ37" s="45" t="s">
        <v>100</v>
      </c>
    </row>
    <row r="38" spans="27:36" ht="13.5">
      <c r="AA38" s="46" t="s">
        <v>47</v>
      </c>
      <c r="AB38" s="46" t="s">
        <v>82</v>
      </c>
      <c r="AC38" s="46" t="s">
        <v>178</v>
      </c>
      <c r="AD38" s="46">
        <f ca="1" t="shared" si="4"/>
        <v>0</v>
      </c>
      <c r="AF38" s="54" t="str">
        <f>'水洗化人口等'!B38</f>
        <v>29443</v>
      </c>
      <c r="AG38" s="45">
        <v>38</v>
      </c>
      <c r="AI38" s="87" t="s">
        <v>248</v>
      </c>
      <c r="AJ38" s="45" t="s">
        <v>99</v>
      </c>
    </row>
    <row r="39" spans="27:36" ht="13.5">
      <c r="AA39" s="46" t="s">
        <v>49</v>
      </c>
      <c r="AB39" s="46" t="s">
        <v>82</v>
      </c>
      <c r="AC39" s="46" t="s">
        <v>179</v>
      </c>
      <c r="AD39" s="46">
        <f ca="1" t="shared" si="4"/>
        <v>0</v>
      </c>
      <c r="AF39" s="54" t="str">
        <f>'水洗化人口等'!B39</f>
        <v>29444</v>
      </c>
      <c r="AG39" s="45">
        <v>39</v>
      </c>
      <c r="AI39" s="87" t="s">
        <v>249</v>
      </c>
      <c r="AJ39" s="45" t="s">
        <v>98</v>
      </c>
    </row>
    <row r="40" spans="27:36" ht="13.5">
      <c r="AA40" s="46" t="s">
        <v>74</v>
      </c>
      <c r="AB40" s="46" t="s">
        <v>82</v>
      </c>
      <c r="AC40" s="46" t="s">
        <v>180</v>
      </c>
      <c r="AD40" s="46">
        <f ca="1" t="shared" si="4"/>
        <v>9694</v>
      </c>
      <c r="AF40" s="54" t="str">
        <f>'水洗化人口等'!B40</f>
        <v>29446</v>
      </c>
      <c r="AG40" s="45">
        <v>40</v>
      </c>
      <c r="AI40" s="87" t="s">
        <v>250</v>
      </c>
      <c r="AJ40" s="45" t="s">
        <v>97</v>
      </c>
    </row>
    <row r="41" spans="27:36" ht="13.5">
      <c r="AA41" s="46" t="s">
        <v>75</v>
      </c>
      <c r="AB41" s="46" t="s">
        <v>82</v>
      </c>
      <c r="AC41" s="46" t="s">
        <v>181</v>
      </c>
      <c r="AD41" s="46">
        <f ca="1" t="shared" si="4"/>
        <v>3241</v>
      </c>
      <c r="AF41" s="54" t="str">
        <f>'水洗化人口等'!B41</f>
        <v>29447</v>
      </c>
      <c r="AG41" s="45">
        <v>41</v>
      </c>
      <c r="AI41" s="87" t="s">
        <v>251</v>
      </c>
      <c r="AJ41" s="45" t="s">
        <v>96</v>
      </c>
    </row>
    <row r="42" spans="27:36" ht="13.5">
      <c r="AA42" s="46" t="s">
        <v>76</v>
      </c>
      <c r="AB42" s="46" t="s">
        <v>82</v>
      </c>
      <c r="AC42" s="46" t="s">
        <v>182</v>
      </c>
      <c r="AD42" s="46">
        <f ca="1" t="shared" si="4"/>
        <v>922</v>
      </c>
      <c r="AF42" s="54" t="str">
        <f>'水洗化人口等'!B42</f>
        <v>29449</v>
      </c>
      <c r="AG42" s="45">
        <v>42</v>
      </c>
      <c r="AI42" s="87" t="s">
        <v>252</v>
      </c>
      <c r="AJ42" s="45" t="s">
        <v>95</v>
      </c>
    </row>
    <row r="43" spans="27:36" ht="13.5">
      <c r="AA43" s="46" t="s">
        <v>30</v>
      </c>
      <c r="AB43" s="46" t="s">
        <v>82</v>
      </c>
      <c r="AC43" s="46" t="s">
        <v>183</v>
      </c>
      <c r="AD43" s="46">
        <f ca="1" t="shared" si="4"/>
        <v>803</v>
      </c>
      <c r="AF43" s="54" t="str">
        <f>'水洗化人口等'!B43</f>
        <v>29450</v>
      </c>
      <c r="AG43" s="45">
        <v>43</v>
      </c>
      <c r="AI43" s="87" t="s">
        <v>253</v>
      </c>
      <c r="AJ43" s="45" t="s">
        <v>94</v>
      </c>
    </row>
    <row r="44" spans="27:36" ht="13.5">
      <c r="AA44" s="46" t="s">
        <v>31</v>
      </c>
      <c r="AB44" s="46" t="s">
        <v>82</v>
      </c>
      <c r="AC44" s="46" t="s">
        <v>184</v>
      </c>
      <c r="AD44" s="46">
        <f ca="1" t="shared" si="4"/>
        <v>0</v>
      </c>
      <c r="AF44" s="54" t="str">
        <f>'水洗化人口等'!B44</f>
        <v>29451</v>
      </c>
      <c r="AG44" s="45">
        <v>44</v>
      </c>
      <c r="AI44" s="87" t="s">
        <v>254</v>
      </c>
      <c r="AJ44" s="45" t="s">
        <v>93</v>
      </c>
    </row>
    <row r="45" spans="27:36" ht="13.5">
      <c r="AA45" s="46" t="s">
        <v>77</v>
      </c>
      <c r="AB45" s="46" t="s">
        <v>82</v>
      </c>
      <c r="AC45" s="46" t="s">
        <v>186</v>
      </c>
      <c r="AD45" s="46">
        <f ca="1" t="shared" si="4"/>
        <v>0</v>
      </c>
      <c r="AF45" s="54" t="str">
        <f>'水洗化人口等'!B45</f>
        <v>29452</v>
      </c>
      <c r="AG45" s="45">
        <v>45</v>
      </c>
      <c r="AI45" s="87" t="s">
        <v>255</v>
      </c>
      <c r="AJ45" s="45" t="s">
        <v>92</v>
      </c>
    </row>
    <row r="46" spans="27:36" ht="13.5">
      <c r="AA46" s="46" t="s">
        <v>78</v>
      </c>
      <c r="AB46" s="46" t="s">
        <v>82</v>
      </c>
      <c r="AC46" s="46" t="s">
        <v>187</v>
      </c>
      <c r="AD46" s="46">
        <f ca="1" t="shared" si="4"/>
        <v>0</v>
      </c>
      <c r="AF46" s="54" t="str">
        <f>'水洗化人口等'!B46</f>
        <v>29453</v>
      </c>
      <c r="AG46" s="45">
        <v>46</v>
      </c>
      <c r="AI46" s="87" t="s">
        <v>256</v>
      </c>
      <c r="AJ46" s="45" t="s">
        <v>91</v>
      </c>
    </row>
    <row r="47" spans="27:36" ht="13.5">
      <c r="AA47" s="46" t="s">
        <v>79</v>
      </c>
      <c r="AB47" s="46" t="s">
        <v>82</v>
      </c>
      <c r="AC47" s="46" t="s">
        <v>188</v>
      </c>
      <c r="AD47" s="46">
        <f ca="1" t="shared" si="4"/>
        <v>3</v>
      </c>
      <c r="AF47" s="54" t="e">
        <f>水洗化人口等!#REF!</f>
        <v>#REF!</v>
      </c>
      <c r="AG47" s="45">
        <v>47</v>
      </c>
      <c r="AI47" s="87" t="s">
        <v>257</v>
      </c>
      <c r="AJ47" s="45" t="s">
        <v>90</v>
      </c>
    </row>
    <row r="48" spans="27:36" ht="13.5">
      <c r="AA48" s="46" t="s">
        <v>80</v>
      </c>
      <c r="AB48" s="46" t="s">
        <v>82</v>
      </c>
      <c r="AC48" s="46" t="s">
        <v>189</v>
      </c>
      <c r="AD48" s="46">
        <f ca="1" t="shared" si="4"/>
        <v>443</v>
      </c>
      <c r="AF48" s="54" t="e">
        <f>水洗化人口等!#REF!</f>
        <v>#REF!</v>
      </c>
      <c r="AG48" s="45">
        <v>48</v>
      </c>
      <c r="AI48" s="87" t="s">
        <v>258</v>
      </c>
      <c r="AJ48" s="45" t="s">
        <v>89</v>
      </c>
    </row>
    <row r="49" spans="27:36" ht="13.5">
      <c r="AA49" s="46" t="s">
        <v>74</v>
      </c>
      <c r="AB49" s="46" t="s">
        <v>82</v>
      </c>
      <c r="AC49" s="46" t="s">
        <v>190</v>
      </c>
      <c r="AD49" s="46">
        <f ca="1" t="shared" si="4"/>
        <v>524</v>
      </c>
      <c r="AF49" s="54" t="e">
        <f>水洗化人口等!#REF!</f>
        <v>#REF!</v>
      </c>
      <c r="AG49" s="45">
        <v>49</v>
      </c>
      <c r="AI49" s="87" t="s">
        <v>259</v>
      </c>
      <c r="AJ49" s="45" t="s">
        <v>88</v>
      </c>
    </row>
    <row r="50" spans="27:36" ht="13.5">
      <c r="AA50" s="46" t="s">
        <v>75</v>
      </c>
      <c r="AB50" s="46" t="s">
        <v>82</v>
      </c>
      <c r="AC50" s="46" t="s">
        <v>191</v>
      </c>
      <c r="AD50" s="46">
        <f ca="1" t="shared" si="4"/>
        <v>162</v>
      </c>
      <c r="AF50" s="54" t="e">
        <f>水洗化人口等!#REF!</f>
        <v>#REF!</v>
      </c>
      <c r="AG50" s="45">
        <v>50</v>
      </c>
      <c r="AI50" s="87" t="s">
        <v>260</v>
      </c>
      <c r="AJ50" s="45" t="s">
        <v>87</v>
      </c>
    </row>
    <row r="51" spans="27:36" ht="13.5">
      <c r="AA51" s="46" t="s">
        <v>76</v>
      </c>
      <c r="AB51" s="46" t="s">
        <v>82</v>
      </c>
      <c r="AC51" s="46" t="s">
        <v>192</v>
      </c>
      <c r="AD51" s="46">
        <f ca="1" t="shared" si="4"/>
        <v>742</v>
      </c>
      <c r="AF51" s="54" t="e">
        <f>水洗化人口等!#REF!</f>
        <v>#REF!</v>
      </c>
      <c r="AG51" s="45">
        <v>51</v>
      </c>
      <c r="AI51" s="87" t="s">
        <v>261</v>
      </c>
      <c r="AJ51" s="45" t="s">
        <v>86</v>
      </c>
    </row>
    <row r="52" spans="27:36" ht="13.5">
      <c r="AA52" s="46" t="s">
        <v>30</v>
      </c>
      <c r="AB52" s="46" t="s">
        <v>82</v>
      </c>
      <c r="AC52" s="46" t="s">
        <v>193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262</v>
      </c>
      <c r="AJ52" s="45" t="s">
        <v>85</v>
      </c>
    </row>
    <row r="53" spans="27:33" ht="13.5">
      <c r="AA53" s="46" t="s">
        <v>31</v>
      </c>
      <c r="AB53" s="46" t="s">
        <v>82</v>
      </c>
      <c r="AC53" s="46" t="s">
        <v>194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