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<sst xmlns="http://schemas.openxmlformats.org/spreadsheetml/2006/main" count="692" uniqueCount="323">
  <si>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</si>
  <si>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</si>
  <si>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</si>
  <si>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</si>
  <si>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</si>
  <si>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</si>
  <si>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</si>
  <si>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</si>
  <si>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</si>
  <si>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</si>
  <si>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</si>
  <si>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</si>
  <si>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</si>
  <si>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</si>
  <si>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</si>
  <si>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</si>
  <si>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</si>
  <si>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</si>
  <si>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</si>
  <si>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</si>
  <si>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</si>
  <si>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</si>
  <si>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</si>
  <si>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</si>
  <si>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</si>
  <si>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</si>
  <si>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</si>
  <si>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</si>
  <si>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</si>
  <si>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</si>
  <si>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</si>
  <si>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</si>
  <si>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</si>
  <si>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</si>
  <si>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</si>
  <si>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</si>
  <si>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</si>
  <si>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</si>
  <si>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</si>
  <si>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</si>
  <si>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</si>
  <si>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</si>
  <si>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</si>
  <si>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</si>
  <si>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</si>
  <si>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</si>
  <si>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</si>
  <si>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</si>
  <si>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</si>
  <si>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</si>
  <si>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</si>
  <si>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</si>
  <si>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</si>
  <si>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</si>
  <si>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</si>
  <si>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</si>
  <si>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</si>
  <si>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</si>
  <si>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</si>
  <si>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</si>
  <si>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</si>
  <si>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</si>
  <si>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</si>
  <si>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</si>
  <si>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</si>
  <si>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</si>
  <si>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</si>
  <si>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</si>
  <si>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</si>
  <si>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</si>
  <si>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</si>
  <si>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</si>
  <si>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</si>
  <si>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</si>
  <si>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</si>
  <si>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</si>
  <si>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</si>
  <si>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</si>
  <si>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</si>
  <si>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</si>
  <si>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</si>
  <si>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</si>
  <si>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</si>
  <si>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</si>
  <si>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</si>
  <si>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</si>
  <si>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</si>
  <si>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</si>
  <si>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</si>
  <si>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</si>
  <si>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</si>
  <si>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</si>
  <si>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</si>
  <si>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</si>
  <si>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</si>
  <si>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</si>
  <si>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</si>
  <si>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</si>
  <si>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</si>
  <si>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</si>
  <si>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</si>
  <si>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</si>
  <si>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</si>
  <si>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</si>
  <si>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</si>
  <si>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</si>
  <si>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</si>
  <si>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</si>
  <si>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</si>
  <si>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</si>
  <si>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</si>
  <si>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</si>
  <si>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</si>
  <si>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</si>
  <si>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</si>
  <si>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</si>
  <si>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</si>
  <si>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</si>
  <si>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</si>
  <si>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</si>
  <si>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</si>
  <si>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</si>
  <si>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</si>
  <si>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</si>
  <si>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</si>
  <si>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</si>
  <si>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</si>
  <si>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</si>
  <si>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</si>
  <si>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</si>
  <si>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</si>
  <si>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</si>
  <si>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</si>
  <si>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</si>
  <si>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</si>
  <si>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</si>
  <si>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</si>
  <si>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</si>
  <si>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</si>
  <si>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</si>
  <si>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</si>
  <si>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</si>
  <si>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</si>
  <si>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</si>
  <si>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</si>
  <si>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</si>
  <si>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</si>
  <si>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</si>
  <si>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</si>
  <si>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</si>
  <si>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</si>
  <si>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</si>
  <si>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</si>
  <si>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</si>
  <si>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</si>
  <si>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</si>
  <si>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</si>
  <si>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</si>
  <si>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</si>
  <si>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</si>
  <si>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</si>
  <si>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</si>
  <si>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</si>
  <si>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</si>
  <si>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</si>
  <si>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</si>
  <si>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</si>
  <si>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</si>
  <si>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</si>
  <si>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</si>
  <si>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</si>
  <si>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</si>
  <si>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</si>
  <si>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</si>
  <si>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</si>
  <si>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</si>
  <si>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</si>
  <si>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</si>
  <si>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</si>
  <si>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</si>
  <si>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</si>
  <si>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</si>
  <si>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</si>
  <si>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</si>
  <si>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</si>
  <si>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</si>
  <si>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</si>
  <si>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</si>
  <si>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</si>
  <si>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</si>
  <si>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</si>
  <si>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</si>
  <si>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</si>
  <si>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</si>
  <si>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</si>
  <si>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</si>
  <si>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</si>
  <si>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</si>
  <si>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</si>
  <si>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</si>
  <si>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</si>
  <si>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</si>
  <si>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</si>
  <si>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</si>
  <si>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</si>
  <si>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</si>
  <si>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</si>
  <si>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</si>
  <si>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</si>
  <si>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</si>
  <si>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</si>
  <si>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</si>
  <si>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</si>
  <si>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</si>
  <si>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</si>
  <si>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</si>
  <si>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</si>
  <si>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</si>
  <si>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</si>
  <si>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</si>
  <si>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</si>
  <si>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</si>
  <si>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</si>
  <si>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</si>
  <si>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</si>
  <si>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</si>
  <si>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</si>
  <si>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</si>
  <si>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</si>
  <si>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</si>
  <si>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</si>
  <si>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</si>
  <si>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</si>
  <si>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</si>
  <si>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</si>
  <si>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</si>
  <si>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</si>
  <si>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</si>
  <si>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</si>
  <si>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</si>
  <si>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</si>
  <si>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</si>
  <si>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</si>
  <si>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</si>
  <si>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</si>
  <si>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</si>
  <si>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</si>
  <si>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</si>
  <si>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</si>
  <si>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</si>
  <si>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</si>
  <si>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</si>
  <si>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</si>
  <si>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</si>
  <si>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</si>
  <si>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</si>
  <si>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</si>
  <si>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</si>
  <si>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</si>
  <si>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</si>
  <si>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</si>
  <si>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</si>
  <si>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</si>
  <si>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</si>
  <si>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</si>
  <si>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</si>
  <si>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</si>
  <si>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</si>
  <si>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</si>
  <si>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</si>
  <si>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</si>
  <si>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</si>
  <si>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</si>
  <si>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</si>
  <si>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</si>
  <si>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</si>
  <si>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</si>
  <si>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</si>
  <si>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</si>
  <si>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</si>
  <si>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</si>
  <si>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</si>
  <si>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</si>
  <si>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</si>
  <si>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</si>
  <si>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</si>
  <si>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</si>
  <si>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</si>
  <si>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</si>
  <si>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</si>
  <si>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</si>
  <si>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</si>
  <si>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</si>
  <si>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</si>
  <si>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</si>
  <si>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</si>
  <si>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</si>
  <si>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25381</t>
  </si>
  <si>
    <t>安土町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</si>
  <si>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</si>
  <si>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</si>
  <si>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</si>
  <si>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</si>
  <si>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</si>
  <si>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</si>
  <si>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</si>
  <si>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</si>
  <si>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</si>
  <si>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</si>
  <si>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</si>
  <si>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</si>
  <si>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25482</t>
  </si>
  <si>
    <t>虎姫町</t>
  </si>
  <si>
    <t>25483</t>
  </si>
  <si>
    <t>湖北町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</si>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</sst>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100</v>
      </c>
      <c r="B7" s="174" t="s">
        <v>270</v>
      </c>
      <c r="C7" s="173" t="s">
        <v>268</v>
      </c>
      <c r="D7" s="99">
        <f>SUM(D8:D300)</f>
        <v>1378678</v>
      </c>
      <c r="E7" s="99">
        <f>SUM(E8:E300)</f>
        <v>114995</v>
      </c>
      <c r="F7" s="96">
        <f>IF(D7&gt;0,E7/D7*100,0)</f>
        <v>8.340961413760137</v>
      </c>
      <c r="G7" s="99">
        <f>SUM(G8:G300)</f>
        <v>111810</v>
      </c>
      <c r="H7" s="99">
        <f>SUM(H8:H300)</f>
        <v>3185</v>
      </c>
      <c r="I7" s="99">
        <f>SUM(I8:I300)</f>
        <v>1263683</v>
      </c>
      <c r="J7" s="96">
        <f>IF($D7&gt;0,I7/$D7*100,0)</f>
        <v>91.65903858623986</v>
      </c>
      <c r="K7" s="99">
        <f>SUM(K8:K300)</f>
        <v>1011202</v>
      </c>
      <c r="L7" s="96">
        <f>IF($D7&gt;0,K7/$D7*100,0)</f>
        <v>73.3457703684254</v>
      </c>
      <c r="M7" s="99">
        <f>SUM(M8:M300)</f>
        <v>0</v>
      </c>
      <c r="N7" s="96">
        <f>IF($D7&gt;0,M7/$D7*100,0)</f>
        <v>0</v>
      </c>
      <c r="O7" s="99">
        <f>SUM(O8:O300)</f>
        <v>252481</v>
      </c>
      <c r="P7" s="99">
        <f>SUM(P8:P300)</f>
        <v>149189</v>
      </c>
      <c r="Q7" s="96">
        <f>IF($D7&gt;0,O7/$D7*100,0)</f>
        <v>18.313268217814457</v>
      </c>
      <c r="R7" s="99">
        <f>SUM(R8:R300)</f>
        <v>31482</v>
      </c>
      <c r="S7" s="175">
        <f>COUNTIF(S8:S300,"○")</f>
        <v>26</v>
      </c>
      <c r="T7" s="175">
        <f>COUNTIF(T8:T300,"○")</f>
        <v>0</v>
      </c>
      <c r="U7" s="175">
        <f>COUNTIF(U8:U300,"○")</f>
        <v>0</v>
      </c>
      <c r="V7" s="175">
        <f>COUNTIF(V8:V300,"○")</f>
        <v>0</v>
      </c>
      <c r="W7" s="175">
        <f>COUNTIF(W8:W300,"○")</f>
        <v>20</v>
      </c>
      <c r="X7" s="175">
        <f>COUNTIF(X8:X300,"○")</f>
        <v>1</v>
      </c>
      <c r="Y7" s="175">
        <f>COUNTIF(Y8:Y300,"○")</f>
        <v>0</v>
      </c>
      <c r="Z7" s="175">
        <f>COUNTIF(Z8:Z300,"○")</f>
        <v>5</v>
      </c>
    </row>
    <row r="8" spans="1:26" s="92" customFormat="1" ht="11.25">
      <c r="A8" s="94" t="s">
        <v>100</v>
      </c>
      <c r="B8" s="95" t="s">
        <v>271</v>
      </c>
      <c r="C8" s="94" t="s">
        <v>272</v>
      </c>
      <c r="D8" s="93">
        <v>327557</v>
      </c>
      <c r="E8" s="93">
        <v>7723</v>
      </c>
      <c r="F8" s="97">
        <f aca="true" t="shared" si="0" ref="F7:F33">IF(D8&gt;0,E8/D8*100,0)</f>
        <v>2.3577575811232854</v>
      </c>
      <c r="G8" s="93">
        <v>7624</v>
      </c>
      <c r="H8" s="93">
        <v>99</v>
      </c>
      <c r="I8" s="93">
        <v>319834</v>
      </c>
      <c r="J8" s="97">
        <f aca="true" t="shared" si="1" ref="J7:J33">IF($D8&gt;0,I8/$D8*100,0)</f>
        <v>97.64224241887672</v>
      </c>
      <c r="K8" s="93">
        <v>305619</v>
      </c>
      <c r="L8" s="97">
        <f aca="true" t="shared" si="2" ref="L7:L33">IF($D8&gt;0,K8/$D8*100,0)</f>
        <v>93.30253971064579</v>
      </c>
      <c r="M8" s="93">
        <v>0</v>
      </c>
      <c r="N8" s="97">
        <f aca="true" t="shared" si="3" ref="N7:N33">IF($D8&gt;0,M8/$D8*100,0)</f>
        <v>0</v>
      </c>
      <c r="O8" s="93">
        <v>14215</v>
      </c>
      <c r="P8" s="93">
        <v>7452</v>
      </c>
      <c r="Q8" s="97">
        <f aca="true" t="shared" si="4" ref="Q7:Q33">IF($D8&gt;0,O8/$D8*100,0)</f>
        <v>4.339702708230933</v>
      </c>
      <c r="R8" s="93">
        <v>4285</v>
      </c>
      <c r="S8" s="94" t="s">
        <v>269</v>
      </c>
      <c r="T8" s="94"/>
      <c r="U8" s="94"/>
      <c r="V8" s="94"/>
      <c r="W8" s="94"/>
      <c r="X8" s="94"/>
      <c r="Y8" s="94"/>
      <c r="Z8" s="94" t="s">
        <v>269</v>
      </c>
    </row>
    <row r="9" spans="1:26" s="92" customFormat="1" ht="11.25">
      <c r="A9" s="94" t="s">
        <v>100</v>
      </c>
      <c r="B9" s="95" t="s">
        <v>273</v>
      </c>
      <c r="C9" s="94" t="s">
        <v>274</v>
      </c>
      <c r="D9" s="93">
        <v>108967</v>
      </c>
      <c r="E9" s="93">
        <v>11205</v>
      </c>
      <c r="F9" s="97">
        <f t="shared" si="0"/>
        <v>10.282929694311122</v>
      </c>
      <c r="G9" s="93">
        <v>10572</v>
      </c>
      <c r="H9" s="93">
        <v>633</v>
      </c>
      <c r="I9" s="93">
        <v>97762</v>
      </c>
      <c r="J9" s="97">
        <f t="shared" si="1"/>
        <v>89.71707030568888</v>
      </c>
      <c r="K9" s="93">
        <v>65711</v>
      </c>
      <c r="L9" s="97">
        <f t="shared" si="2"/>
        <v>60.303578147512546</v>
      </c>
      <c r="M9" s="93">
        <v>0</v>
      </c>
      <c r="N9" s="97">
        <f t="shared" si="3"/>
        <v>0</v>
      </c>
      <c r="O9" s="93">
        <v>32051</v>
      </c>
      <c r="P9" s="93">
        <v>23656</v>
      </c>
      <c r="Q9" s="97">
        <f t="shared" si="4"/>
        <v>29.41349215817633</v>
      </c>
      <c r="R9" s="93">
        <v>2343</v>
      </c>
      <c r="S9" s="94" t="s">
        <v>269</v>
      </c>
      <c r="T9" s="94"/>
      <c r="U9" s="94"/>
      <c r="V9" s="94"/>
      <c r="W9" s="94"/>
      <c r="X9" s="94"/>
      <c r="Y9" s="94"/>
      <c r="Z9" s="94" t="s">
        <v>269</v>
      </c>
    </row>
    <row r="10" spans="1:26" s="92" customFormat="1" ht="11.25">
      <c r="A10" s="94" t="s">
        <v>100</v>
      </c>
      <c r="B10" s="95" t="s">
        <v>275</v>
      </c>
      <c r="C10" s="94" t="s">
        <v>276</v>
      </c>
      <c r="D10" s="93">
        <v>80805</v>
      </c>
      <c r="E10" s="93">
        <v>844</v>
      </c>
      <c r="F10" s="97">
        <f t="shared" si="0"/>
        <v>1.0444898211744322</v>
      </c>
      <c r="G10" s="93">
        <v>708</v>
      </c>
      <c r="H10" s="93">
        <v>136</v>
      </c>
      <c r="I10" s="93">
        <v>79961</v>
      </c>
      <c r="J10" s="97">
        <f t="shared" si="1"/>
        <v>98.95551017882556</v>
      </c>
      <c r="K10" s="93">
        <v>61451</v>
      </c>
      <c r="L10" s="97">
        <f t="shared" si="2"/>
        <v>76.04851184951427</v>
      </c>
      <c r="M10" s="93">
        <v>0</v>
      </c>
      <c r="N10" s="97">
        <f t="shared" si="3"/>
        <v>0</v>
      </c>
      <c r="O10" s="93">
        <v>18510</v>
      </c>
      <c r="P10" s="93">
        <v>2621</v>
      </c>
      <c r="Q10" s="97">
        <f t="shared" si="4"/>
        <v>22.906998329311303</v>
      </c>
      <c r="R10" s="93">
        <v>4137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</row>
    <row r="11" spans="1:26" s="92" customFormat="1" ht="11.25">
      <c r="A11" s="94" t="s">
        <v>100</v>
      </c>
      <c r="B11" s="95" t="s">
        <v>277</v>
      </c>
      <c r="C11" s="94" t="s">
        <v>278</v>
      </c>
      <c r="D11" s="93">
        <v>69394</v>
      </c>
      <c r="E11" s="93">
        <v>11722</v>
      </c>
      <c r="F11" s="97">
        <f t="shared" si="0"/>
        <v>16.891950312707152</v>
      </c>
      <c r="G11" s="93">
        <v>11622</v>
      </c>
      <c r="H11" s="93">
        <v>100</v>
      </c>
      <c r="I11" s="93">
        <v>57672</v>
      </c>
      <c r="J11" s="97">
        <f t="shared" si="1"/>
        <v>83.10804968729285</v>
      </c>
      <c r="K11" s="93">
        <v>33150</v>
      </c>
      <c r="L11" s="97">
        <f t="shared" si="2"/>
        <v>47.77070063694268</v>
      </c>
      <c r="M11" s="93">
        <v>0</v>
      </c>
      <c r="N11" s="97">
        <f t="shared" si="3"/>
        <v>0</v>
      </c>
      <c r="O11" s="93">
        <v>24522</v>
      </c>
      <c r="P11" s="93">
        <v>21938</v>
      </c>
      <c r="Q11" s="97">
        <f t="shared" si="4"/>
        <v>35.33734905035018</v>
      </c>
      <c r="R11" s="93">
        <v>1268</v>
      </c>
      <c r="S11" s="94" t="s">
        <v>269</v>
      </c>
      <c r="T11" s="94"/>
      <c r="U11" s="94"/>
      <c r="V11" s="94"/>
      <c r="W11" s="94" t="s">
        <v>269</v>
      </c>
      <c r="X11" s="94"/>
      <c r="Y11" s="94"/>
      <c r="Z11" s="94"/>
    </row>
    <row r="12" spans="1:26" s="92" customFormat="1" ht="11.25">
      <c r="A12" s="94" t="s">
        <v>100</v>
      </c>
      <c r="B12" s="95" t="s">
        <v>279</v>
      </c>
      <c r="C12" s="94" t="s">
        <v>280</v>
      </c>
      <c r="D12" s="93">
        <v>115370</v>
      </c>
      <c r="E12" s="93">
        <v>3060</v>
      </c>
      <c r="F12" s="97">
        <f t="shared" si="0"/>
        <v>2.652335962555257</v>
      </c>
      <c r="G12" s="93">
        <v>3050</v>
      </c>
      <c r="H12" s="93">
        <v>10</v>
      </c>
      <c r="I12" s="93">
        <v>112310</v>
      </c>
      <c r="J12" s="97">
        <f t="shared" si="1"/>
        <v>97.34766403744474</v>
      </c>
      <c r="K12" s="93">
        <v>99543</v>
      </c>
      <c r="L12" s="97">
        <f t="shared" si="2"/>
        <v>86.28152899367252</v>
      </c>
      <c r="M12" s="93">
        <v>0</v>
      </c>
      <c r="N12" s="97">
        <f t="shared" si="3"/>
        <v>0</v>
      </c>
      <c r="O12" s="93">
        <v>12767</v>
      </c>
      <c r="P12" s="93">
        <v>12204</v>
      </c>
      <c r="Q12" s="97">
        <f t="shared" si="4"/>
        <v>11.066135043772212</v>
      </c>
      <c r="R12" s="93">
        <v>2049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100</v>
      </c>
      <c r="B13" s="95" t="s">
        <v>281</v>
      </c>
      <c r="C13" s="94" t="s">
        <v>282</v>
      </c>
      <c r="D13" s="93">
        <v>74041</v>
      </c>
      <c r="E13" s="93">
        <v>2233</v>
      </c>
      <c r="F13" s="97">
        <f t="shared" si="0"/>
        <v>3.0158965978309316</v>
      </c>
      <c r="G13" s="93">
        <v>2182</v>
      </c>
      <c r="H13" s="93">
        <v>51</v>
      </c>
      <c r="I13" s="93">
        <v>71808</v>
      </c>
      <c r="J13" s="97">
        <f t="shared" si="1"/>
        <v>96.98410340216907</v>
      </c>
      <c r="K13" s="93">
        <v>65359</v>
      </c>
      <c r="L13" s="97">
        <f t="shared" si="2"/>
        <v>88.27406436974108</v>
      </c>
      <c r="M13" s="93">
        <v>0</v>
      </c>
      <c r="N13" s="97">
        <f t="shared" si="3"/>
        <v>0</v>
      </c>
      <c r="O13" s="93">
        <v>6449</v>
      </c>
      <c r="P13" s="93">
        <v>5539</v>
      </c>
      <c r="Q13" s="97">
        <f t="shared" si="4"/>
        <v>8.71003903242798</v>
      </c>
      <c r="R13" s="93">
        <v>765</v>
      </c>
      <c r="S13" s="94" t="s">
        <v>269</v>
      </c>
      <c r="T13" s="94"/>
      <c r="U13" s="94"/>
      <c r="V13" s="94"/>
      <c r="W13" s="94"/>
      <c r="X13" s="94"/>
      <c r="Y13" s="94"/>
      <c r="Z13" s="94" t="s">
        <v>269</v>
      </c>
    </row>
    <row r="14" spans="1:26" s="92" customFormat="1" ht="11.25">
      <c r="A14" s="94" t="s">
        <v>100</v>
      </c>
      <c r="B14" s="95" t="s">
        <v>283</v>
      </c>
      <c r="C14" s="94" t="s">
        <v>284</v>
      </c>
      <c r="D14" s="93">
        <v>62071</v>
      </c>
      <c r="E14" s="93">
        <v>2906</v>
      </c>
      <c r="F14" s="97">
        <f t="shared" si="0"/>
        <v>4.681735432005285</v>
      </c>
      <c r="G14" s="93">
        <v>2872</v>
      </c>
      <c r="H14" s="93">
        <v>34</v>
      </c>
      <c r="I14" s="93">
        <v>59165</v>
      </c>
      <c r="J14" s="97">
        <f t="shared" si="1"/>
        <v>95.31826456799472</v>
      </c>
      <c r="K14" s="93">
        <v>55326</v>
      </c>
      <c r="L14" s="97">
        <f t="shared" si="2"/>
        <v>89.1334117381708</v>
      </c>
      <c r="M14" s="93">
        <v>0</v>
      </c>
      <c r="N14" s="97">
        <f t="shared" si="3"/>
        <v>0</v>
      </c>
      <c r="O14" s="93">
        <v>3839</v>
      </c>
      <c r="P14" s="93">
        <v>2728</v>
      </c>
      <c r="Q14" s="97">
        <f t="shared" si="4"/>
        <v>6.184852829823911</v>
      </c>
      <c r="R14" s="93">
        <v>1357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100</v>
      </c>
      <c r="B15" s="95" t="s">
        <v>285</v>
      </c>
      <c r="C15" s="94" t="s">
        <v>286</v>
      </c>
      <c r="D15" s="93">
        <v>92577</v>
      </c>
      <c r="E15" s="93">
        <v>18374</v>
      </c>
      <c r="F15" s="97">
        <f t="shared" si="0"/>
        <v>19.84726227896778</v>
      </c>
      <c r="G15" s="93">
        <v>17049</v>
      </c>
      <c r="H15" s="93">
        <v>1325</v>
      </c>
      <c r="I15" s="93">
        <v>74203</v>
      </c>
      <c r="J15" s="97">
        <f t="shared" si="1"/>
        <v>80.15273772103222</v>
      </c>
      <c r="K15" s="93">
        <v>40053</v>
      </c>
      <c r="L15" s="97">
        <f t="shared" si="2"/>
        <v>43.264525746135654</v>
      </c>
      <c r="M15" s="93">
        <v>0</v>
      </c>
      <c r="N15" s="97">
        <f t="shared" si="3"/>
        <v>0</v>
      </c>
      <c r="O15" s="93">
        <v>34150</v>
      </c>
      <c r="P15" s="93">
        <v>19900</v>
      </c>
      <c r="Q15" s="97">
        <f t="shared" si="4"/>
        <v>36.88821197489657</v>
      </c>
      <c r="R15" s="93">
        <v>3106</v>
      </c>
      <c r="S15" s="94" t="s">
        <v>269</v>
      </c>
      <c r="T15" s="94"/>
      <c r="U15" s="94"/>
      <c r="V15" s="94"/>
      <c r="W15" s="94"/>
      <c r="X15" s="94"/>
      <c r="Y15" s="94"/>
      <c r="Z15" s="94" t="s">
        <v>269</v>
      </c>
    </row>
    <row r="16" spans="1:26" s="92" customFormat="1" ht="11.25">
      <c r="A16" s="94" t="s">
        <v>100</v>
      </c>
      <c r="B16" s="95" t="s">
        <v>287</v>
      </c>
      <c r="C16" s="94" t="s">
        <v>288</v>
      </c>
      <c r="D16" s="93">
        <v>49639</v>
      </c>
      <c r="E16" s="93">
        <v>967</v>
      </c>
      <c r="F16" s="97">
        <f t="shared" si="0"/>
        <v>1.9480650295130846</v>
      </c>
      <c r="G16" s="93">
        <v>942</v>
      </c>
      <c r="H16" s="93">
        <v>25</v>
      </c>
      <c r="I16" s="93">
        <v>48672</v>
      </c>
      <c r="J16" s="97">
        <f t="shared" si="1"/>
        <v>98.05193497048693</v>
      </c>
      <c r="K16" s="93">
        <v>44921</v>
      </c>
      <c r="L16" s="97">
        <f t="shared" si="2"/>
        <v>90.49537661919057</v>
      </c>
      <c r="M16" s="93">
        <v>0</v>
      </c>
      <c r="N16" s="97">
        <f t="shared" si="3"/>
        <v>0</v>
      </c>
      <c r="O16" s="93">
        <v>3751</v>
      </c>
      <c r="P16" s="93">
        <v>3354</v>
      </c>
      <c r="Q16" s="97">
        <f t="shared" si="4"/>
        <v>7.556558351296359</v>
      </c>
      <c r="R16" s="93">
        <v>517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100</v>
      </c>
      <c r="B17" s="95" t="s">
        <v>289</v>
      </c>
      <c r="C17" s="94" t="s">
        <v>290</v>
      </c>
      <c r="D17" s="93">
        <v>53071</v>
      </c>
      <c r="E17" s="93">
        <v>3832</v>
      </c>
      <c r="F17" s="97">
        <f t="shared" si="0"/>
        <v>7.220515912645324</v>
      </c>
      <c r="G17" s="93">
        <v>3832</v>
      </c>
      <c r="H17" s="93">
        <v>0</v>
      </c>
      <c r="I17" s="93">
        <v>49239</v>
      </c>
      <c r="J17" s="97">
        <f t="shared" si="1"/>
        <v>92.77948408735467</v>
      </c>
      <c r="K17" s="93">
        <v>43940</v>
      </c>
      <c r="L17" s="97">
        <f t="shared" si="2"/>
        <v>82.79474666013454</v>
      </c>
      <c r="M17" s="93">
        <v>0</v>
      </c>
      <c r="N17" s="97">
        <f t="shared" si="3"/>
        <v>0</v>
      </c>
      <c r="O17" s="93">
        <v>5299</v>
      </c>
      <c r="P17" s="93">
        <v>4339</v>
      </c>
      <c r="Q17" s="97">
        <f t="shared" si="4"/>
        <v>9.98473742722014</v>
      </c>
      <c r="R17" s="93">
        <v>3380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100</v>
      </c>
      <c r="B18" s="95" t="s">
        <v>291</v>
      </c>
      <c r="C18" s="94" t="s">
        <v>292</v>
      </c>
      <c r="D18" s="93">
        <v>54433</v>
      </c>
      <c r="E18" s="93">
        <v>5859</v>
      </c>
      <c r="F18" s="97">
        <f t="shared" si="0"/>
        <v>10.763691143240314</v>
      </c>
      <c r="G18" s="93">
        <v>5341</v>
      </c>
      <c r="H18" s="93">
        <v>518</v>
      </c>
      <c r="I18" s="93">
        <v>48574</v>
      </c>
      <c r="J18" s="97">
        <f t="shared" si="1"/>
        <v>89.23630885675968</v>
      </c>
      <c r="K18" s="93">
        <v>27007</v>
      </c>
      <c r="L18" s="97">
        <f t="shared" si="2"/>
        <v>49.615123178953944</v>
      </c>
      <c r="M18" s="93">
        <v>0</v>
      </c>
      <c r="N18" s="97">
        <f t="shared" si="3"/>
        <v>0</v>
      </c>
      <c r="O18" s="93">
        <v>21567</v>
      </c>
      <c r="P18" s="93">
        <v>20315</v>
      </c>
      <c r="Q18" s="97">
        <f t="shared" si="4"/>
        <v>39.62118567780574</v>
      </c>
      <c r="R18" s="93">
        <v>676</v>
      </c>
      <c r="S18" s="94" t="s">
        <v>269</v>
      </c>
      <c r="T18" s="94"/>
      <c r="U18" s="94"/>
      <c r="V18" s="94"/>
      <c r="W18" s="94"/>
      <c r="X18" s="94"/>
      <c r="Y18" s="94"/>
      <c r="Z18" s="94" t="s">
        <v>269</v>
      </c>
    </row>
    <row r="19" spans="1:26" s="92" customFormat="1" ht="11.25">
      <c r="A19" s="94" t="s">
        <v>100</v>
      </c>
      <c r="B19" s="95" t="s">
        <v>293</v>
      </c>
      <c r="C19" s="94" t="s">
        <v>294</v>
      </c>
      <c r="D19" s="93">
        <v>114585</v>
      </c>
      <c r="E19" s="93">
        <v>17584</v>
      </c>
      <c r="F19" s="97">
        <f t="shared" si="0"/>
        <v>15.345813151808702</v>
      </c>
      <c r="G19" s="93">
        <v>17584</v>
      </c>
      <c r="H19" s="93">
        <v>0</v>
      </c>
      <c r="I19" s="93">
        <v>97001</v>
      </c>
      <c r="J19" s="97">
        <f t="shared" si="1"/>
        <v>84.6541868481913</v>
      </c>
      <c r="K19" s="93">
        <v>57702</v>
      </c>
      <c r="L19" s="97">
        <f t="shared" si="2"/>
        <v>50.357376619976435</v>
      </c>
      <c r="M19" s="93">
        <v>0</v>
      </c>
      <c r="N19" s="97">
        <f t="shared" si="3"/>
        <v>0</v>
      </c>
      <c r="O19" s="93">
        <v>39299</v>
      </c>
      <c r="P19" s="93">
        <v>8194</v>
      </c>
      <c r="Q19" s="97">
        <f t="shared" si="4"/>
        <v>34.296810228214866</v>
      </c>
      <c r="R19" s="93">
        <v>4197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100</v>
      </c>
      <c r="B20" s="95" t="s">
        <v>295</v>
      </c>
      <c r="C20" s="94" t="s">
        <v>296</v>
      </c>
      <c r="D20" s="93">
        <v>42128</v>
      </c>
      <c r="E20" s="93">
        <v>5349</v>
      </c>
      <c r="F20" s="97">
        <f t="shared" si="0"/>
        <v>12.697018609950629</v>
      </c>
      <c r="G20" s="93">
        <v>5349</v>
      </c>
      <c r="H20" s="93">
        <v>0</v>
      </c>
      <c r="I20" s="93">
        <v>36779</v>
      </c>
      <c r="J20" s="97">
        <f t="shared" si="1"/>
        <v>87.30298139004937</v>
      </c>
      <c r="K20" s="93">
        <v>31548</v>
      </c>
      <c r="L20" s="97">
        <f t="shared" si="2"/>
        <v>74.88606152677553</v>
      </c>
      <c r="M20" s="93">
        <v>0</v>
      </c>
      <c r="N20" s="97">
        <f t="shared" si="3"/>
        <v>0</v>
      </c>
      <c r="O20" s="93">
        <v>5231</v>
      </c>
      <c r="P20" s="93">
        <v>2835</v>
      </c>
      <c r="Q20" s="97">
        <f t="shared" si="4"/>
        <v>12.416919863273831</v>
      </c>
      <c r="R20" s="93">
        <v>806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100</v>
      </c>
      <c r="B21" s="95" t="s">
        <v>297</v>
      </c>
      <c r="C21" s="94" t="s">
        <v>298</v>
      </c>
      <c r="D21" s="93">
        <v>12162</v>
      </c>
      <c r="E21" s="93">
        <v>716</v>
      </c>
      <c r="F21" s="97">
        <f t="shared" si="0"/>
        <v>5.887189606972537</v>
      </c>
      <c r="G21" s="93">
        <v>716</v>
      </c>
      <c r="H21" s="93">
        <v>0</v>
      </c>
      <c r="I21" s="93">
        <v>11446</v>
      </c>
      <c r="J21" s="97">
        <f t="shared" si="1"/>
        <v>94.11281039302746</v>
      </c>
      <c r="K21" s="93">
        <v>10715</v>
      </c>
      <c r="L21" s="97">
        <f t="shared" si="2"/>
        <v>88.10228580825522</v>
      </c>
      <c r="M21" s="93">
        <v>0</v>
      </c>
      <c r="N21" s="97">
        <f t="shared" si="3"/>
        <v>0</v>
      </c>
      <c r="O21" s="93">
        <v>731</v>
      </c>
      <c r="P21" s="93">
        <v>709</v>
      </c>
      <c r="Q21" s="97">
        <f t="shared" si="4"/>
        <v>6.0105245847722415</v>
      </c>
      <c r="R21" s="93">
        <v>338</v>
      </c>
      <c r="S21" s="94" t="s">
        <v>269</v>
      </c>
      <c r="T21" s="94"/>
      <c r="U21" s="94"/>
      <c r="V21" s="94"/>
      <c r="W21" s="94"/>
      <c r="X21" s="94" t="s">
        <v>269</v>
      </c>
      <c r="Y21" s="94"/>
      <c r="Z21" s="94"/>
    </row>
    <row r="22" spans="1:26" s="92" customFormat="1" ht="11.25">
      <c r="A22" s="94" t="s">
        <v>100</v>
      </c>
      <c r="B22" s="95" t="s">
        <v>299</v>
      </c>
      <c r="C22" s="94" t="s">
        <v>300</v>
      </c>
      <c r="D22" s="93">
        <v>22952</v>
      </c>
      <c r="E22" s="93">
        <v>7211</v>
      </c>
      <c r="F22" s="97">
        <f t="shared" si="0"/>
        <v>31.4177413733008</v>
      </c>
      <c r="G22" s="93">
        <v>7211</v>
      </c>
      <c r="H22" s="93">
        <v>0</v>
      </c>
      <c r="I22" s="93">
        <v>15741</v>
      </c>
      <c r="J22" s="97">
        <f t="shared" si="1"/>
        <v>68.5822586266992</v>
      </c>
      <c r="K22" s="93">
        <v>13282</v>
      </c>
      <c r="L22" s="97">
        <f t="shared" si="2"/>
        <v>57.86859532938307</v>
      </c>
      <c r="M22" s="93">
        <v>0</v>
      </c>
      <c r="N22" s="97">
        <f t="shared" si="3"/>
        <v>0</v>
      </c>
      <c r="O22" s="93">
        <v>2459</v>
      </c>
      <c r="P22" s="93">
        <v>1625</v>
      </c>
      <c r="Q22" s="97">
        <f t="shared" si="4"/>
        <v>10.713663297316138</v>
      </c>
      <c r="R22" s="93">
        <v>357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</row>
    <row r="23" spans="1:26" s="92" customFormat="1" ht="11.25">
      <c r="A23" s="94" t="s">
        <v>100</v>
      </c>
      <c r="B23" s="95" t="s">
        <v>301</v>
      </c>
      <c r="C23" s="94" t="s">
        <v>302</v>
      </c>
      <c r="D23" s="93">
        <v>13416</v>
      </c>
      <c r="E23" s="93">
        <v>1230</v>
      </c>
      <c r="F23" s="97">
        <f t="shared" si="0"/>
        <v>9.168157423971378</v>
      </c>
      <c r="G23" s="93">
        <v>1186</v>
      </c>
      <c r="H23" s="93">
        <v>44</v>
      </c>
      <c r="I23" s="93">
        <v>12186</v>
      </c>
      <c r="J23" s="97">
        <f t="shared" si="1"/>
        <v>90.83184257602862</v>
      </c>
      <c r="K23" s="93">
        <v>7908</v>
      </c>
      <c r="L23" s="97">
        <f t="shared" si="2"/>
        <v>58.94454382826476</v>
      </c>
      <c r="M23" s="93">
        <v>0</v>
      </c>
      <c r="N23" s="97">
        <f t="shared" si="3"/>
        <v>0</v>
      </c>
      <c r="O23" s="93">
        <v>4278</v>
      </c>
      <c r="P23" s="93">
        <v>2882</v>
      </c>
      <c r="Q23" s="97">
        <f t="shared" si="4"/>
        <v>31.887298747763865</v>
      </c>
      <c r="R23" s="93">
        <v>161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100</v>
      </c>
      <c r="B24" s="95" t="s">
        <v>303</v>
      </c>
      <c r="C24" s="94" t="s">
        <v>304</v>
      </c>
      <c r="D24" s="93">
        <v>19115</v>
      </c>
      <c r="E24" s="93">
        <v>2523</v>
      </c>
      <c r="F24" s="97">
        <f t="shared" si="0"/>
        <v>13.199058331153543</v>
      </c>
      <c r="G24" s="93">
        <v>2448</v>
      </c>
      <c r="H24" s="93">
        <v>75</v>
      </c>
      <c r="I24" s="93">
        <v>16592</v>
      </c>
      <c r="J24" s="97">
        <f t="shared" si="1"/>
        <v>86.80094166884645</v>
      </c>
      <c r="K24" s="93">
        <v>13831</v>
      </c>
      <c r="L24" s="97">
        <f t="shared" si="2"/>
        <v>72.35678786293487</v>
      </c>
      <c r="M24" s="93">
        <v>0</v>
      </c>
      <c r="N24" s="97">
        <f t="shared" si="3"/>
        <v>0</v>
      </c>
      <c r="O24" s="93">
        <v>2761</v>
      </c>
      <c r="P24" s="93">
        <v>1568</v>
      </c>
      <c r="Q24" s="97">
        <f t="shared" si="4"/>
        <v>14.444153805911588</v>
      </c>
      <c r="R24" s="93">
        <v>1054</v>
      </c>
      <c r="S24" s="94" t="s">
        <v>269</v>
      </c>
      <c r="T24" s="94"/>
      <c r="U24" s="94"/>
      <c r="V24" s="94"/>
      <c r="W24" s="94" t="s">
        <v>269</v>
      </c>
      <c r="X24" s="94"/>
      <c r="Y24" s="94"/>
      <c r="Z24" s="94"/>
    </row>
    <row r="25" spans="1:26" s="92" customFormat="1" ht="11.25">
      <c r="A25" s="94" t="s">
        <v>100</v>
      </c>
      <c r="B25" s="95" t="s">
        <v>305</v>
      </c>
      <c r="C25" s="94" t="s">
        <v>306</v>
      </c>
      <c r="D25" s="93">
        <v>7283</v>
      </c>
      <c r="E25" s="93">
        <v>564</v>
      </c>
      <c r="F25" s="97">
        <f t="shared" si="0"/>
        <v>7.744061513112728</v>
      </c>
      <c r="G25" s="93">
        <v>564</v>
      </c>
      <c r="H25" s="93">
        <v>0</v>
      </c>
      <c r="I25" s="93">
        <v>6719</v>
      </c>
      <c r="J25" s="97">
        <f t="shared" si="1"/>
        <v>92.25593848688727</v>
      </c>
      <c r="K25" s="93">
        <v>5659</v>
      </c>
      <c r="L25" s="97">
        <f t="shared" si="2"/>
        <v>77.70149663600165</v>
      </c>
      <c r="M25" s="93">
        <v>0</v>
      </c>
      <c r="N25" s="97">
        <f t="shared" si="3"/>
        <v>0</v>
      </c>
      <c r="O25" s="93">
        <v>1060</v>
      </c>
      <c r="P25" s="93">
        <v>165</v>
      </c>
      <c r="Q25" s="97">
        <f t="shared" si="4"/>
        <v>14.554441850885624</v>
      </c>
      <c r="R25" s="93">
        <v>133</v>
      </c>
      <c r="S25" s="94" t="s">
        <v>269</v>
      </c>
      <c r="T25" s="94"/>
      <c r="U25" s="94"/>
      <c r="V25" s="94"/>
      <c r="W25" s="94" t="s">
        <v>269</v>
      </c>
      <c r="X25" s="94"/>
      <c r="Y25" s="94"/>
      <c r="Z25" s="94"/>
    </row>
    <row r="26" spans="1:26" s="92" customFormat="1" ht="11.25">
      <c r="A26" s="94" t="s">
        <v>100</v>
      </c>
      <c r="B26" s="95" t="s">
        <v>307</v>
      </c>
      <c r="C26" s="94" t="s">
        <v>308</v>
      </c>
      <c r="D26" s="93">
        <v>8074</v>
      </c>
      <c r="E26" s="93">
        <v>2945</v>
      </c>
      <c r="F26" s="97">
        <f t="shared" si="0"/>
        <v>36.475105276195194</v>
      </c>
      <c r="G26" s="93">
        <v>2945</v>
      </c>
      <c r="H26" s="93">
        <v>0</v>
      </c>
      <c r="I26" s="93">
        <v>5129</v>
      </c>
      <c r="J26" s="97">
        <f t="shared" si="1"/>
        <v>63.524894723804806</v>
      </c>
      <c r="K26" s="93">
        <v>4222</v>
      </c>
      <c r="L26" s="97">
        <f t="shared" si="2"/>
        <v>52.29130542482041</v>
      </c>
      <c r="M26" s="93">
        <v>0</v>
      </c>
      <c r="N26" s="97">
        <f t="shared" si="3"/>
        <v>0</v>
      </c>
      <c r="O26" s="93">
        <v>907</v>
      </c>
      <c r="P26" s="93">
        <v>508</v>
      </c>
      <c r="Q26" s="97">
        <f t="shared" si="4"/>
        <v>11.233589298984395</v>
      </c>
      <c r="R26" s="93">
        <v>44</v>
      </c>
      <c r="S26" s="94" t="s">
        <v>269</v>
      </c>
      <c r="T26" s="94"/>
      <c r="U26" s="94"/>
      <c r="V26" s="94"/>
      <c r="W26" s="94" t="s">
        <v>269</v>
      </c>
      <c r="X26" s="94"/>
      <c r="Y26" s="94"/>
      <c r="Z26" s="94"/>
    </row>
    <row r="27" spans="1:26" s="92" customFormat="1" ht="11.25">
      <c r="A27" s="94" t="s">
        <v>100</v>
      </c>
      <c r="B27" s="95" t="s">
        <v>309</v>
      </c>
      <c r="C27" s="94" t="s">
        <v>310</v>
      </c>
      <c r="D27" s="93">
        <v>8286</v>
      </c>
      <c r="E27" s="93">
        <v>1801</v>
      </c>
      <c r="F27" s="97">
        <f t="shared" si="0"/>
        <v>21.735457398020756</v>
      </c>
      <c r="G27" s="93">
        <v>1711</v>
      </c>
      <c r="H27" s="93">
        <v>90</v>
      </c>
      <c r="I27" s="93">
        <v>6485</v>
      </c>
      <c r="J27" s="97">
        <f t="shared" si="1"/>
        <v>78.26454260197923</v>
      </c>
      <c r="K27" s="93">
        <v>5772</v>
      </c>
      <c r="L27" s="97">
        <f t="shared" si="2"/>
        <v>69.65966690803765</v>
      </c>
      <c r="M27" s="93">
        <v>0</v>
      </c>
      <c r="N27" s="97">
        <f t="shared" si="3"/>
        <v>0</v>
      </c>
      <c r="O27" s="93">
        <v>713</v>
      </c>
      <c r="P27" s="93">
        <v>561</v>
      </c>
      <c r="Q27" s="97">
        <f t="shared" si="4"/>
        <v>8.604875693941588</v>
      </c>
      <c r="R27" s="93">
        <v>36</v>
      </c>
      <c r="S27" s="94" t="s">
        <v>269</v>
      </c>
      <c r="T27" s="94"/>
      <c r="U27" s="94"/>
      <c r="V27" s="94"/>
      <c r="W27" s="94" t="s">
        <v>269</v>
      </c>
      <c r="X27" s="94"/>
      <c r="Y27" s="94"/>
      <c r="Z27" s="94"/>
    </row>
    <row r="28" spans="1:26" s="92" customFormat="1" ht="11.25">
      <c r="A28" s="94" t="s">
        <v>100</v>
      </c>
      <c r="B28" s="95" t="s">
        <v>311</v>
      </c>
      <c r="C28" s="94" t="s">
        <v>312</v>
      </c>
      <c r="D28" s="93">
        <v>5845</v>
      </c>
      <c r="E28" s="93">
        <v>1516</v>
      </c>
      <c r="F28" s="97">
        <f t="shared" si="0"/>
        <v>25.936698032506417</v>
      </c>
      <c r="G28" s="93">
        <v>1516</v>
      </c>
      <c r="H28" s="93">
        <v>0</v>
      </c>
      <c r="I28" s="93">
        <v>4329</v>
      </c>
      <c r="J28" s="97">
        <f t="shared" si="1"/>
        <v>74.06330196749359</v>
      </c>
      <c r="K28" s="93">
        <v>4032</v>
      </c>
      <c r="L28" s="97">
        <f t="shared" si="2"/>
        <v>68.98203592814372</v>
      </c>
      <c r="M28" s="93">
        <v>0</v>
      </c>
      <c r="N28" s="97">
        <f t="shared" si="3"/>
        <v>0</v>
      </c>
      <c r="O28" s="93">
        <v>297</v>
      </c>
      <c r="P28" s="93">
        <v>58</v>
      </c>
      <c r="Q28" s="97">
        <f t="shared" si="4"/>
        <v>5.081266039349871</v>
      </c>
      <c r="R28" s="93">
        <v>111</v>
      </c>
      <c r="S28" s="94" t="s">
        <v>269</v>
      </c>
      <c r="T28" s="94"/>
      <c r="U28" s="94"/>
      <c r="V28" s="94"/>
      <c r="W28" s="94" t="s">
        <v>269</v>
      </c>
      <c r="X28" s="94"/>
      <c r="Y28" s="94"/>
      <c r="Z28" s="94"/>
    </row>
    <row r="29" spans="1:26" s="92" customFormat="1" ht="11.25">
      <c r="A29" s="94" t="s">
        <v>100</v>
      </c>
      <c r="B29" s="95" t="s">
        <v>313</v>
      </c>
      <c r="C29" s="94" t="s">
        <v>314</v>
      </c>
      <c r="D29" s="93">
        <v>9235</v>
      </c>
      <c r="E29" s="93">
        <v>205</v>
      </c>
      <c r="F29" s="97">
        <f t="shared" si="0"/>
        <v>2.2198159177043855</v>
      </c>
      <c r="G29" s="93">
        <v>205</v>
      </c>
      <c r="H29" s="93">
        <v>0</v>
      </c>
      <c r="I29" s="93">
        <v>9030</v>
      </c>
      <c r="J29" s="97">
        <f t="shared" si="1"/>
        <v>97.78018408229562</v>
      </c>
      <c r="K29" s="93">
        <v>1886</v>
      </c>
      <c r="L29" s="97">
        <f t="shared" si="2"/>
        <v>20.42230644288035</v>
      </c>
      <c r="M29" s="93">
        <v>0</v>
      </c>
      <c r="N29" s="97">
        <f t="shared" si="3"/>
        <v>0</v>
      </c>
      <c r="O29" s="93">
        <v>7144</v>
      </c>
      <c r="P29" s="93">
        <v>87</v>
      </c>
      <c r="Q29" s="97">
        <f t="shared" si="4"/>
        <v>77.35787763941528</v>
      </c>
      <c r="R29" s="93">
        <v>135</v>
      </c>
      <c r="S29" s="94" t="s">
        <v>269</v>
      </c>
      <c r="T29" s="94"/>
      <c r="U29" s="94"/>
      <c r="V29" s="94"/>
      <c r="W29" s="94" t="s">
        <v>269</v>
      </c>
      <c r="X29" s="94"/>
      <c r="Y29" s="94"/>
      <c r="Z29" s="94"/>
    </row>
    <row r="30" spans="1:26" s="92" customFormat="1" ht="11.25">
      <c r="A30" s="94" t="s">
        <v>100</v>
      </c>
      <c r="B30" s="95" t="s">
        <v>315</v>
      </c>
      <c r="C30" s="94" t="s">
        <v>316</v>
      </c>
      <c r="D30" s="93">
        <v>10361</v>
      </c>
      <c r="E30" s="93">
        <v>1248</v>
      </c>
      <c r="F30" s="97">
        <f t="shared" si="0"/>
        <v>12.045169385194479</v>
      </c>
      <c r="G30" s="93">
        <v>1248</v>
      </c>
      <c r="H30" s="93">
        <v>0</v>
      </c>
      <c r="I30" s="93">
        <v>9113</v>
      </c>
      <c r="J30" s="97">
        <f t="shared" si="1"/>
        <v>87.95483061480553</v>
      </c>
      <c r="K30" s="93">
        <v>7810</v>
      </c>
      <c r="L30" s="97">
        <f t="shared" si="2"/>
        <v>75.37882443779557</v>
      </c>
      <c r="M30" s="93">
        <v>0</v>
      </c>
      <c r="N30" s="97">
        <f t="shared" si="3"/>
        <v>0</v>
      </c>
      <c r="O30" s="93">
        <v>1303</v>
      </c>
      <c r="P30" s="93">
        <v>917</v>
      </c>
      <c r="Q30" s="97">
        <f t="shared" si="4"/>
        <v>12.57600617700994</v>
      </c>
      <c r="R30" s="93">
        <v>104</v>
      </c>
      <c r="S30" s="94" t="s">
        <v>269</v>
      </c>
      <c r="T30" s="94"/>
      <c r="U30" s="94"/>
      <c r="V30" s="94"/>
      <c r="W30" s="94" t="s">
        <v>269</v>
      </c>
      <c r="X30" s="94"/>
      <c r="Y30" s="94"/>
      <c r="Z30" s="94"/>
    </row>
    <row r="31" spans="1:26" s="92" customFormat="1" ht="11.25">
      <c r="A31" s="94" t="s">
        <v>100</v>
      </c>
      <c r="B31" s="95" t="s">
        <v>317</v>
      </c>
      <c r="C31" s="94" t="s">
        <v>318</v>
      </c>
      <c r="D31" s="93">
        <v>8603</v>
      </c>
      <c r="E31" s="93">
        <v>3236</v>
      </c>
      <c r="F31" s="97">
        <f t="shared" si="0"/>
        <v>37.61478553992793</v>
      </c>
      <c r="G31" s="93">
        <v>3191</v>
      </c>
      <c r="H31" s="93">
        <v>45</v>
      </c>
      <c r="I31" s="93">
        <v>5367</v>
      </c>
      <c r="J31" s="97">
        <f t="shared" si="1"/>
        <v>62.38521446007207</v>
      </c>
      <c r="K31" s="93">
        <v>4755</v>
      </c>
      <c r="L31" s="97">
        <f t="shared" si="2"/>
        <v>55.27141694757643</v>
      </c>
      <c r="M31" s="93">
        <v>0</v>
      </c>
      <c r="N31" s="97">
        <f t="shared" si="3"/>
        <v>0</v>
      </c>
      <c r="O31" s="93">
        <v>612</v>
      </c>
      <c r="P31" s="93">
        <v>300</v>
      </c>
      <c r="Q31" s="97">
        <f t="shared" si="4"/>
        <v>7.113797512495641</v>
      </c>
      <c r="R31" s="93">
        <v>95</v>
      </c>
      <c r="S31" s="94" t="s">
        <v>269</v>
      </c>
      <c r="T31" s="94"/>
      <c r="U31" s="94"/>
      <c r="V31" s="94"/>
      <c r="W31" s="94" t="s">
        <v>269</v>
      </c>
      <c r="X31" s="94"/>
      <c r="Y31" s="94"/>
      <c r="Z31" s="94"/>
    </row>
    <row r="32" spans="1:26" s="92" customFormat="1" ht="11.25">
      <c r="A32" s="94" t="s">
        <v>100</v>
      </c>
      <c r="B32" s="95" t="s">
        <v>319</v>
      </c>
      <c r="C32" s="94" t="s">
        <v>320</v>
      </c>
      <c r="D32" s="93">
        <v>3961</v>
      </c>
      <c r="E32" s="93">
        <v>97</v>
      </c>
      <c r="F32" s="97">
        <f t="shared" si="0"/>
        <v>2.448876546326685</v>
      </c>
      <c r="G32" s="93">
        <v>97</v>
      </c>
      <c r="H32" s="93">
        <v>0</v>
      </c>
      <c r="I32" s="93">
        <v>3864</v>
      </c>
      <c r="J32" s="97">
        <f t="shared" si="1"/>
        <v>97.55112345367331</v>
      </c>
      <c r="K32" s="93">
        <v>0</v>
      </c>
      <c r="L32" s="97">
        <f t="shared" si="2"/>
        <v>0</v>
      </c>
      <c r="M32" s="93">
        <v>0</v>
      </c>
      <c r="N32" s="97">
        <f t="shared" si="3"/>
        <v>0</v>
      </c>
      <c r="O32" s="93">
        <v>3864</v>
      </c>
      <c r="P32" s="93">
        <v>32</v>
      </c>
      <c r="Q32" s="97">
        <f t="shared" si="4"/>
        <v>97.55112345367331</v>
      </c>
      <c r="R32" s="93">
        <v>14</v>
      </c>
      <c r="S32" s="94" t="s">
        <v>269</v>
      </c>
      <c r="T32" s="94"/>
      <c r="U32" s="94"/>
      <c r="V32" s="94"/>
      <c r="W32" s="94" t="s">
        <v>269</v>
      </c>
      <c r="X32" s="94"/>
      <c r="Y32" s="94"/>
      <c r="Z32" s="94"/>
    </row>
    <row r="33" spans="1:26" s="92" customFormat="1" ht="11.25">
      <c r="A33" s="94" t="s">
        <v>100</v>
      </c>
      <c r="B33" s="95" t="s">
        <v>321</v>
      </c>
      <c r="C33" s="94" t="s">
        <v>322</v>
      </c>
      <c r="D33" s="93">
        <v>4747</v>
      </c>
      <c r="E33" s="93">
        <v>45</v>
      </c>
      <c r="F33" s="97">
        <f t="shared" si="0"/>
        <v>0.9479671371392459</v>
      </c>
      <c r="G33" s="93">
        <v>45</v>
      </c>
      <c r="H33" s="93">
        <v>0</v>
      </c>
      <c r="I33" s="93">
        <v>4702</v>
      </c>
      <c r="J33" s="97">
        <f t="shared" si="1"/>
        <v>99.05203286286076</v>
      </c>
      <c r="K33" s="93">
        <v>0</v>
      </c>
      <c r="L33" s="97">
        <f t="shared" si="2"/>
        <v>0</v>
      </c>
      <c r="M33" s="93">
        <v>0</v>
      </c>
      <c r="N33" s="97">
        <f t="shared" si="3"/>
        <v>0</v>
      </c>
      <c r="O33" s="93">
        <v>4702</v>
      </c>
      <c r="P33" s="93">
        <v>4702</v>
      </c>
      <c r="Q33" s="97">
        <f t="shared" si="4"/>
        <v>99.05203286286076</v>
      </c>
      <c r="R33" s="93">
        <v>14</v>
      </c>
      <c r="S33" s="94" t="s">
        <v>269</v>
      </c>
      <c r="T33" s="94"/>
      <c r="U33" s="94"/>
      <c r="V33" s="94"/>
      <c r="W33" s="94" t="s">
        <v>269</v>
      </c>
      <c r="X33" s="94"/>
      <c r="Y33" s="94"/>
      <c r="Z33" s="94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3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100</v>
      </c>
      <c r="B7" s="177" t="s">
        <v>270</v>
      </c>
      <c r="C7" s="173" t="s">
        <v>268</v>
      </c>
      <c r="D7" s="99">
        <f>SUM(D8:D300)</f>
        <v>294928</v>
      </c>
      <c r="E7" s="99">
        <f>SUM(E8:E300)</f>
        <v>0</v>
      </c>
      <c r="F7" s="99">
        <f>SUM(F8:F300)</f>
        <v>0</v>
      </c>
      <c r="G7" s="99">
        <f>SUM(G8:G300)</f>
        <v>0</v>
      </c>
      <c r="H7" s="99">
        <f>SUM(H8:H300)</f>
        <v>148154</v>
      </c>
      <c r="I7" s="99">
        <f>SUM(I8:I300)</f>
        <v>104932</v>
      </c>
      <c r="J7" s="99">
        <f>SUM(J8:J300)</f>
        <v>43222</v>
      </c>
      <c r="K7" s="99">
        <f>SUM(K8:K300)</f>
        <v>146774</v>
      </c>
      <c r="L7" s="99">
        <f>SUM(L8:L300)</f>
        <v>12392</v>
      </c>
      <c r="M7" s="99">
        <f>SUM(M8:M300)</f>
        <v>134382</v>
      </c>
      <c r="N7" s="99">
        <f>SUM(N8:N300)</f>
        <v>297975</v>
      </c>
      <c r="O7" s="99">
        <f>SUM(O8:O300)</f>
        <v>117380</v>
      </c>
      <c r="P7" s="99">
        <f>SUM(P8:P300)</f>
        <v>114816</v>
      </c>
      <c r="Q7" s="99">
        <f>SUM(Q8:Q300)</f>
        <v>0</v>
      </c>
      <c r="R7" s="99">
        <f>SUM(R8:R300)</f>
        <v>0</v>
      </c>
      <c r="S7" s="99">
        <f>SUM(S8:S300)</f>
        <v>2536</v>
      </c>
      <c r="T7" s="99">
        <f>SUM(T8:T300)</f>
        <v>28</v>
      </c>
      <c r="U7" s="99">
        <f>SUM(U8:U300)</f>
        <v>0</v>
      </c>
      <c r="V7" s="99">
        <f>SUM(V8:V300)</f>
        <v>177243</v>
      </c>
      <c r="W7" s="99">
        <f>SUM(W8:W300)</f>
        <v>175697</v>
      </c>
      <c r="X7" s="99">
        <f>SUM(X8:X300)</f>
        <v>0</v>
      </c>
      <c r="Y7" s="99">
        <f>SUM(Y8:Y300)</f>
        <v>0</v>
      </c>
      <c r="Z7" s="99">
        <f>SUM(Z8:Z300)</f>
        <v>1546</v>
      </c>
      <c r="AA7" s="99">
        <f>SUM(AA8:AA300)</f>
        <v>0</v>
      </c>
      <c r="AB7" s="99">
        <f>SUM(AB8:AB300)</f>
        <v>0</v>
      </c>
      <c r="AC7" s="99">
        <f>SUM(AC8:AC300)</f>
        <v>3352</v>
      </c>
      <c r="AD7" s="99">
        <f>SUM(AD8:AD300)</f>
        <v>3352</v>
      </c>
      <c r="AE7" s="99">
        <f>SUM(AE8:AE300)</f>
        <v>0</v>
      </c>
      <c r="AF7" s="99">
        <f>SUM(AF8:AF300)</f>
        <v>1858</v>
      </c>
      <c r="AG7" s="99">
        <f>SUM(AG8:AG300)</f>
        <v>1858</v>
      </c>
      <c r="AH7" s="99">
        <f>SUM(AH8:AH300)</f>
        <v>0</v>
      </c>
      <c r="AI7" s="99">
        <f>SUM(AI8:AI300)</f>
        <v>0</v>
      </c>
      <c r="AJ7" s="99">
        <f>SUM(AJ8:AJ300)</f>
        <v>3229</v>
      </c>
      <c r="AK7" s="99">
        <f>SUM(AK8:AK300)</f>
        <v>2276</v>
      </c>
      <c r="AL7" s="99">
        <f>SUM(AL8:AL300)</f>
        <v>32</v>
      </c>
      <c r="AM7" s="99">
        <f>SUM(AM8:AM300)</f>
        <v>852</v>
      </c>
      <c r="AN7" s="99">
        <f>SUM(AN8:AN300)</f>
        <v>0</v>
      </c>
      <c r="AO7" s="99">
        <f>SUM(AO8:AO300)</f>
        <v>0</v>
      </c>
      <c r="AP7" s="99">
        <f>SUM(AP8:AP300)</f>
        <v>0</v>
      </c>
      <c r="AQ7" s="99">
        <f>SUM(AQ8:AQ300)</f>
        <v>0</v>
      </c>
      <c r="AR7" s="99">
        <f>SUM(AR8:AR300)</f>
        <v>1</v>
      </c>
      <c r="AS7" s="99">
        <f>SUM(AS8:AS300)</f>
        <v>68</v>
      </c>
      <c r="AT7" s="99">
        <f>SUM(AT8:AT300)</f>
        <v>937</v>
      </c>
      <c r="AU7" s="99">
        <f>SUM(AU8:AU300)</f>
        <v>912</v>
      </c>
      <c r="AV7" s="99">
        <f>SUM(AV8:AV300)</f>
        <v>25</v>
      </c>
      <c r="AW7" s="99">
        <f>SUM(AW8:AW300)</f>
        <v>0</v>
      </c>
      <c r="AX7" s="99">
        <f>SUM(AX8:AX300)</f>
        <v>0</v>
      </c>
      <c r="AY7" s="99">
        <f>SUM(AY8:AY300)</f>
        <v>0</v>
      </c>
      <c r="AZ7" s="99">
        <f>SUM(AZ8:AZ300)</f>
        <v>837</v>
      </c>
      <c r="BA7" s="99">
        <f>SUM(BA8:BA300)</f>
        <v>837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100</v>
      </c>
      <c r="B8" s="102" t="s">
        <v>271</v>
      </c>
      <c r="C8" s="94" t="s">
        <v>272</v>
      </c>
      <c r="D8" s="100">
        <f aca="true" t="shared" si="0" ref="D7:D33">E8+H8+K8</f>
        <v>20462</v>
      </c>
      <c r="E8" s="100">
        <f aca="true" t="shared" si="1" ref="E7:E33">SUM(F8:G8)</f>
        <v>0</v>
      </c>
      <c r="F8" s="93">
        <v>0</v>
      </c>
      <c r="G8" s="93">
        <v>0</v>
      </c>
      <c r="H8" s="100">
        <f aca="true" t="shared" si="2" ref="H7:H33">SUM(I8:J8)</f>
        <v>2365</v>
      </c>
      <c r="I8" s="93">
        <v>2365</v>
      </c>
      <c r="J8" s="93">
        <v>0</v>
      </c>
      <c r="K8" s="100">
        <f aca="true" t="shared" si="3" ref="K7:K33">SUM(L8:M8)</f>
        <v>18097</v>
      </c>
      <c r="L8" s="93">
        <v>7610</v>
      </c>
      <c r="M8" s="93">
        <v>10487</v>
      </c>
      <c r="N8" s="100">
        <f aca="true" t="shared" si="4" ref="N7:N33">O8+V8+AC8</f>
        <v>20591</v>
      </c>
      <c r="O8" s="100">
        <f aca="true" t="shared" si="5" ref="O7:O33">SUM(P8:U8)</f>
        <v>9975</v>
      </c>
      <c r="P8" s="93">
        <v>7439</v>
      </c>
      <c r="Q8" s="93">
        <v>0</v>
      </c>
      <c r="R8" s="93">
        <v>0</v>
      </c>
      <c r="S8" s="93">
        <v>2536</v>
      </c>
      <c r="T8" s="93">
        <v>0</v>
      </c>
      <c r="U8" s="93">
        <v>0</v>
      </c>
      <c r="V8" s="100">
        <f aca="true" t="shared" si="6" ref="V7:V33">SUM(W8:AB8)</f>
        <v>10487</v>
      </c>
      <c r="W8" s="93">
        <v>8941</v>
      </c>
      <c r="X8" s="93">
        <v>0</v>
      </c>
      <c r="Y8" s="93">
        <v>0</v>
      </c>
      <c r="Z8" s="93">
        <v>1546</v>
      </c>
      <c r="AA8" s="93">
        <v>0</v>
      </c>
      <c r="AB8" s="93">
        <v>0</v>
      </c>
      <c r="AC8" s="100">
        <f aca="true" t="shared" si="7" ref="AC7:AC33">SUM(AD8:AE8)</f>
        <v>129</v>
      </c>
      <c r="AD8" s="93">
        <v>129</v>
      </c>
      <c r="AE8" s="93">
        <v>0</v>
      </c>
      <c r="AF8" s="100">
        <f aca="true" t="shared" si="8" ref="AF7:AF33">SUM(AG8:AI8)</f>
        <v>64</v>
      </c>
      <c r="AG8" s="93">
        <v>64</v>
      </c>
      <c r="AH8" s="93">
        <v>0</v>
      </c>
      <c r="AI8" s="93">
        <v>0</v>
      </c>
      <c r="AJ8" s="100">
        <f aca="true" t="shared" si="9" ref="AJ7:AJ33">SUM(AK8:AS8)</f>
        <v>785</v>
      </c>
      <c r="AK8" s="93">
        <v>778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7</v>
      </c>
      <c r="AT8" s="100">
        <f aca="true" t="shared" si="10" ref="AT7:AT33">SUM(AU8:AY8)</f>
        <v>57</v>
      </c>
      <c r="AU8" s="93">
        <v>57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33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100</v>
      </c>
      <c r="B9" s="102" t="s">
        <v>273</v>
      </c>
      <c r="C9" s="94" t="s">
        <v>274</v>
      </c>
      <c r="D9" s="100">
        <f t="shared" si="0"/>
        <v>35097</v>
      </c>
      <c r="E9" s="100">
        <f t="shared" si="1"/>
        <v>0</v>
      </c>
      <c r="F9" s="93">
        <v>0</v>
      </c>
      <c r="G9" s="93">
        <v>0</v>
      </c>
      <c r="H9" s="100">
        <f t="shared" si="2"/>
        <v>13868</v>
      </c>
      <c r="I9" s="93">
        <v>13868</v>
      </c>
      <c r="J9" s="93">
        <v>0</v>
      </c>
      <c r="K9" s="100">
        <f t="shared" si="3"/>
        <v>21229</v>
      </c>
      <c r="L9" s="93">
        <v>0</v>
      </c>
      <c r="M9" s="93">
        <v>21229</v>
      </c>
      <c r="N9" s="100">
        <f t="shared" si="4"/>
        <v>35420</v>
      </c>
      <c r="O9" s="100">
        <f t="shared" si="5"/>
        <v>13868</v>
      </c>
      <c r="P9" s="93">
        <v>13868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21229</v>
      </c>
      <c r="W9" s="93">
        <v>21229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323</v>
      </c>
      <c r="AD9" s="93">
        <v>323</v>
      </c>
      <c r="AE9" s="93">
        <v>0</v>
      </c>
      <c r="AF9" s="100">
        <f t="shared" si="8"/>
        <v>63</v>
      </c>
      <c r="AG9" s="93">
        <v>63</v>
      </c>
      <c r="AH9" s="93">
        <v>0</v>
      </c>
      <c r="AI9" s="93">
        <v>0</v>
      </c>
      <c r="AJ9" s="100">
        <f t="shared" si="9"/>
        <v>63</v>
      </c>
      <c r="AK9" s="93">
        <v>0</v>
      </c>
      <c r="AL9" s="93">
        <v>0</v>
      </c>
      <c r="AM9" s="93">
        <v>63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383</v>
      </c>
      <c r="BA9" s="93">
        <v>383</v>
      </c>
      <c r="BB9" s="93">
        <v>0</v>
      </c>
      <c r="BC9" s="93">
        <v>0</v>
      </c>
    </row>
    <row r="10" spans="1:55" s="92" customFormat="1" ht="11.25">
      <c r="A10" s="101" t="s">
        <v>100</v>
      </c>
      <c r="B10" s="102" t="s">
        <v>275</v>
      </c>
      <c r="C10" s="94" t="s">
        <v>276</v>
      </c>
      <c r="D10" s="100">
        <f t="shared" si="0"/>
        <v>17019</v>
      </c>
      <c r="E10" s="100">
        <f t="shared" si="1"/>
        <v>0</v>
      </c>
      <c r="F10" s="93">
        <v>0</v>
      </c>
      <c r="G10" s="93">
        <v>0</v>
      </c>
      <c r="H10" s="100">
        <f t="shared" si="2"/>
        <v>6033</v>
      </c>
      <c r="I10" s="93">
        <v>6033</v>
      </c>
      <c r="J10" s="93">
        <v>0</v>
      </c>
      <c r="K10" s="100">
        <f t="shared" si="3"/>
        <v>10986</v>
      </c>
      <c r="L10" s="93">
        <v>0</v>
      </c>
      <c r="M10" s="93">
        <v>10986</v>
      </c>
      <c r="N10" s="100">
        <f t="shared" si="4"/>
        <v>17680</v>
      </c>
      <c r="O10" s="100">
        <f t="shared" si="5"/>
        <v>6033</v>
      </c>
      <c r="P10" s="93">
        <v>6033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10986</v>
      </c>
      <c r="W10" s="93">
        <v>10986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661</v>
      </c>
      <c r="AD10" s="93">
        <v>661</v>
      </c>
      <c r="AE10" s="93">
        <v>0</v>
      </c>
      <c r="AF10" s="100">
        <f t="shared" si="8"/>
        <v>138</v>
      </c>
      <c r="AG10" s="93">
        <v>138</v>
      </c>
      <c r="AH10" s="93">
        <v>0</v>
      </c>
      <c r="AI10" s="93">
        <v>0</v>
      </c>
      <c r="AJ10" s="100">
        <f t="shared" si="9"/>
        <v>167</v>
      </c>
      <c r="AK10" s="93">
        <v>167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138</v>
      </c>
      <c r="AU10" s="93">
        <v>138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29</v>
      </c>
      <c r="BA10" s="93">
        <v>29</v>
      </c>
      <c r="BB10" s="93">
        <v>0</v>
      </c>
      <c r="BC10" s="93">
        <v>0</v>
      </c>
    </row>
    <row r="11" spans="1:55" s="92" customFormat="1" ht="11.25">
      <c r="A11" s="101" t="s">
        <v>100</v>
      </c>
      <c r="B11" s="102" t="s">
        <v>277</v>
      </c>
      <c r="C11" s="94" t="s">
        <v>278</v>
      </c>
      <c r="D11" s="100">
        <f t="shared" si="0"/>
        <v>31525</v>
      </c>
      <c r="E11" s="100">
        <f t="shared" si="1"/>
        <v>0</v>
      </c>
      <c r="F11" s="93">
        <v>0</v>
      </c>
      <c r="G11" s="93">
        <v>0</v>
      </c>
      <c r="H11" s="100">
        <f t="shared" si="2"/>
        <v>31525</v>
      </c>
      <c r="I11" s="93">
        <v>12628</v>
      </c>
      <c r="J11" s="93">
        <v>18897</v>
      </c>
      <c r="K11" s="100">
        <f t="shared" si="3"/>
        <v>0</v>
      </c>
      <c r="L11" s="93">
        <v>0</v>
      </c>
      <c r="M11" s="93">
        <v>0</v>
      </c>
      <c r="N11" s="100">
        <f t="shared" si="4"/>
        <v>31576</v>
      </c>
      <c r="O11" s="100">
        <f t="shared" si="5"/>
        <v>12628</v>
      </c>
      <c r="P11" s="93">
        <v>12628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18897</v>
      </c>
      <c r="W11" s="93">
        <v>18897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51</v>
      </c>
      <c r="AD11" s="93">
        <v>51</v>
      </c>
      <c r="AE11" s="93">
        <v>0</v>
      </c>
      <c r="AF11" s="100">
        <f t="shared" si="8"/>
        <v>9</v>
      </c>
      <c r="AG11" s="93">
        <v>9</v>
      </c>
      <c r="AH11" s="93">
        <v>0</v>
      </c>
      <c r="AI11" s="93">
        <v>0</v>
      </c>
      <c r="AJ11" s="100">
        <f t="shared" si="9"/>
        <v>248</v>
      </c>
      <c r="AK11" s="93">
        <v>239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9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91</v>
      </c>
      <c r="BA11" s="93">
        <v>91</v>
      </c>
      <c r="BB11" s="93">
        <v>0</v>
      </c>
      <c r="BC11" s="93">
        <v>0</v>
      </c>
    </row>
    <row r="12" spans="1:55" s="92" customFormat="1" ht="11.25">
      <c r="A12" s="101" t="s">
        <v>100</v>
      </c>
      <c r="B12" s="102" t="s">
        <v>279</v>
      </c>
      <c r="C12" s="94" t="s">
        <v>280</v>
      </c>
      <c r="D12" s="100">
        <f t="shared" si="0"/>
        <v>12176</v>
      </c>
      <c r="E12" s="100">
        <f t="shared" si="1"/>
        <v>0</v>
      </c>
      <c r="F12" s="93">
        <v>0</v>
      </c>
      <c r="G12" s="93">
        <v>0</v>
      </c>
      <c r="H12" s="100">
        <f t="shared" si="2"/>
        <v>5314</v>
      </c>
      <c r="I12" s="93">
        <v>5314</v>
      </c>
      <c r="J12" s="93">
        <v>0</v>
      </c>
      <c r="K12" s="100">
        <f t="shared" si="3"/>
        <v>6862</v>
      </c>
      <c r="L12" s="93">
        <v>0</v>
      </c>
      <c r="M12" s="93">
        <v>6862</v>
      </c>
      <c r="N12" s="100">
        <f t="shared" si="4"/>
        <v>12193</v>
      </c>
      <c r="O12" s="100">
        <f t="shared" si="5"/>
        <v>5314</v>
      </c>
      <c r="P12" s="93">
        <v>5314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6862</v>
      </c>
      <c r="W12" s="93">
        <v>6862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17</v>
      </c>
      <c r="AD12" s="93">
        <v>17</v>
      </c>
      <c r="AE12" s="93">
        <v>0</v>
      </c>
      <c r="AF12" s="100">
        <f t="shared" si="8"/>
        <v>46</v>
      </c>
      <c r="AG12" s="93">
        <v>46</v>
      </c>
      <c r="AH12" s="93">
        <v>0</v>
      </c>
      <c r="AI12" s="93">
        <v>0</v>
      </c>
      <c r="AJ12" s="100">
        <f t="shared" si="9"/>
        <v>73</v>
      </c>
      <c r="AK12" s="93">
        <v>73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46</v>
      </c>
      <c r="AU12" s="93">
        <v>46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40</v>
      </c>
      <c r="BA12" s="93">
        <v>40</v>
      </c>
      <c r="BB12" s="93">
        <v>0</v>
      </c>
      <c r="BC12" s="93">
        <v>0</v>
      </c>
    </row>
    <row r="13" spans="1:55" s="92" customFormat="1" ht="11.25">
      <c r="A13" s="101" t="s">
        <v>100</v>
      </c>
      <c r="B13" s="102" t="s">
        <v>281</v>
      </c>
      <c r="C13" s="94" t="s">
        <v>282</v>
      </c>
      <c r="D13" s="100">
        <f t="shared" si="0"/>
        <v>9406</v>
      </c>
      <c r="E13" s="100">
        <f t="shared" si="1"/>
        <v>0</v>
      </c>
      <c r="F13" s="93">
        <v>0</v>
      </c>
      <c r="G13" s="93">
        <v>0</v>
      </c>
      <c r="H13" s="100">
        <f t="shared" si="2"/>
        <v>2356</v>
      </c>
      <c r="I13" s="93">
        <v>2356</v>
      </c>
      <c r="J13" s="93">
        <v>0</v>
      </c>
      <c r="K13" s="100">
        <f t="shared" si="3"/>
        <v>7050</v>
      </c>
      <c r="L13" s="93">
        <v>0</v>
      </c>
      <c r="M13" s="93">
        <v>7050</v>
      </c>
      <c r="N13" s="100">
        <f t="shared" si="4"/>
        <v>9462</v>
      </c>
      <c r="O13" s="100">
        <f t="shared" si="5"/>
        <v>2356</v>
      </c>
      <c r="P13" s="93">
        <v>2356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7050</v>
      </c>
      <c r="W13" s="93">
        <v>7050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56</v>
      </c>
      <c r="AD13" s="93">
        <v>56</v>
      </c>
      <c r="AE13" s="93">
        <v>0</v>
      </c>
      <c r="AF13" s="100">
        <f t="shared" si="8"/>
        <v>5</v>
      </c>
      <c r="AG13" s="93">
        <v>5</v>
      </c>
      <c r="AH13" s="93">
        <v>0</v>
      </c>
      <c r="AI13" s="93">
        <v>0</v>
      </c>
      <c r="AJ13" s="100">
        <f t="shared" si="9"/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5</v>
      </c>
      <c r="AU13" s="93">
        <v>5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31</v>
      </c>
      <c r="BA13" s="93">
        <v>31</v>
      </c>
      <c r="BB13" s="93">
        <v>0</v>
      </c>
      <c r="BC13" s="93">
        <v>0</v>
      </c>
    </row>
    <row r="14" spans="1:55" s="92" customFormat="1" ht="11.25">
      <c r="A14" s="101" t="s">
        <v>100</v>
      </c>
      <c r="B14" s="102" t="s">
        <v>283</v>
      </c>
      <c r="C14" s="94" t="s">
        <v>284</v>
      </c>
      <c r="D14" s="100">
        <f t="shared" si="0"/>
        <v>7000</v>
      </c>
      <c r="E14" s="100">
        <f t="shared" si="1"/>
        <v>0</v>
      </c>
      <c r="F14" s="93">
        <v>0</v>
      </c>
      <c r="G14" s="93">
        <v>0</v>
      </c>
      <c r="H14" s="100">
        <f t="shared" si="2"/>
        <v>1869</v>
      </c>
      <c r="I14" s="93">
        <v>1869</v>
      </c>
      <c r="J14" s="93">
        <v>0</v>
      </c>
      <c r="K14" s="100">
        <f t="shared" si="3"/>
        <v>5131</v>
      </c>
      <c r="L14" s="93">
        <v>0</v>
      </c>
      <c r="M14" s="93">
        <v>5131</v>
      </c>
      <c r="N14" s="100">
        <f t="shared" si="4"/>
        <v>7022</v>
      </c>
      <c r="O14" s="100">
        <f t="shared" si="5"/>
        <v>1869</v>
      </c>
      <c r="P14" s="93">
        <v>1869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5131</v>
      </c>
      <c r="W14" s="93">
        <v>5131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22</v>
      </c>
      <c r="AD14" s="93">
        <v>22</v>
      </c>
      <c r="AE14" s="93">
        <v>0</v>
      </c>
      <c r="AF14" s="100">
        <f t="shared" si="8"/>
        <v>3</v>
      </c>
      <c r="AG14" s="93">
        <v>3</v>
      </c>
      <c r="AH14" s="93">
        <v>0</v>
      </c>
      <c r="AI14" s="93">
        <v>0</v>
      </c>
      <c r="AJ14" s="100">
        <f t="shared" si="9"/>
        <v>3</v>
      </c>
      <c r="AK14" s="93">
        <v>3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3</v>
      </c>
      <c r="AU14" s="93">
        <v>3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23</v>
      </c>
      <c r="BA14" s="93">
        <v>23</v>
      </c>
      <c r="BB14" s="93">
        <v>0</v>
      </c>
      <c r="BC14" s="93">
        <v>0</v>
      </c>
    </row>
    <row r="15" spans="1:55" s="92" customFormat="1" ht="11.25">
      <c r="A15" s="101" t="s">
        <v>100</v>
      </c>
      <c r="B15" s="102" t="s">
        <v>285</v>
      </c>
      <c r="C15" s="94" t="s">
        <v>286</v>
      </c>
      <c r="D15" s="100">
        <f t="shared" si="0"/>
        <v>39318</v>
      </c>
      <c r="E15" s="100">
        <f t="shared" si="1"/>
        <v>0</v>
      </c>
      <c r="F15" s="93">
        <v>0</v>
      </c>
      <c r="G15" s="93">
        <v>0</v>
      </c>
      <c r="H15" s="100">
        <f t="shared" si="2"/>
        <v>39318</v>
      </c>
      <c r="I15" s="93">
        <v>15226</v>
      </c>
      <c r="J15" s="93">
        <v>24092</v>
      </c>
      <c r="K15" s="100">
        <f t="shared" si="3"/>
        <v>0</v>
      </c>
      <c r="L15" s="93">
        <v>0</v>
      </c>
      <c r="M15" s="93">
        <v>0</v>
      </c>
      <c r="N15" s="100">
        <f t="shared" si="4"/>
        <v>40483</v>
      </c>
      <c r="O15" s="100">
        <f t="shared" si="5"/>
        <v>15226</v>
      </c>
      <c r="P15" s="93">
        <v>15226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24092</v>
      </c>
      <c r="W15" s="93">
        <v>24092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1165</v>
      </c>
      <c r="AD15" s="93">
        <v>1165</v>
      </c>
      <c r="AE15" s="93">
        <v>0</v>
      </c>
      <c r="AF15" s="100">
        <f t="shared" si="8"/>
        <v>142</v>
      </c>
      <c r="AG15" s="93">
        <v>142</v>
      </c>
      <c r="AH15" s="93">
        <v>0</v>
      </c>
      <c r="AI15" s="93">
        <v>0</v>
      </c>
      <c r="AJ15" s="100">
        <f t="shared" si="9"/>
        <v>325</v>
      </c>
      <c r="AK15" s="93">
        <v>300</v>
      </c>
      <c r="AL15" s="93">
        <v>25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142</v>
      </c>
      <c r="AU15" s="93">
        <v>117</v>
      </c>
      <c r="AV15" s="93">
        <v>25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100</v>
      </c>
      <c r="B16" s="102" t="s">
        <v>287</v>
      </c>
      <c r="C16" s="94" t="s">
        <v>288</v>
      </c>
      <c r="D16" s="100">
        <f t="shared" si="0"/>
        <v>4776</v>
      </c>
      <c r="E16" s="100">
        <f t="shared" si="1"/>
        <v>0</v>
      </c>
      <c r="F16" s="93">
        <v>0</v>
      </c>
      <c r="G16" s="93">
        <v>0</v>
      </c>
      <c r="H16" s="100">
        <f t="shared" si="2"/>
        <v>1890</v>
      </c>
      <c r="I16" s="93">
        <v>1890</v>
      </c>
      <c r="J16" s="93">
        <v>0</v>
      </c>
      <c r="K16" s="100">
        <f t="shared" si="3"/>
        <v>2886</v>
      </c>
      <c r="L16" s="93">
        <v>0</v>
      </c>
      <c r="M16" s="93">
        <v>2886</v>
      </c>
      <c r="N16" s="100">
        <f t="shared" si="4"/>
        <v>4826</v>
      </c>
      <c r="O16" s="100">
        <f t="shared" si="5"/>
        <v>1890</v>
      </c>
      <c r="P16" s="93">
        <v>1890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2886</v>
      </c>
      <c r="W16" s="93">
        <v>2886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50</v>
      </c>
      <c r="AD16" s="93">
        <v>50</v>
      </c>
      <c r="AE16" s="93">
        <v>0</v>
      </c>
      <c r="AF16" s="100">
        <f t="shared" si="8"/>
        <v>2</v>
      </c>
      <c r="AG16" s="93">
        <v>2</v>
      </c>
      <c r="AH16" s="93">
        <v>0</v>
      </c>
      <c r="AI16" s="93">
        <v>0</v>
      </c>
      <c r="AJ16" s="100">
        <f t="shared" si="9"/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2</v>
      </c>
      <c r="AU16" s="93">
        <v>2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16</v>
      </c>
      <c r="BA16" s="93">
        <v>16</v>
      </c>
      <c r="BB16" s="93">
        <v>0</v>
      </c>
      <c r="BC16" s="93">
        <v>0</v>
      </c>
    </row>
    <row r="17" spans="1:55" s="92" customFormat="1" ht="11.25">
      <c r="A17" s="101" t="s">
        <v>100</v>
      </c>
      <c r="B17" s="102" t="s">
        <v>289</v>
      </c>
      <c r="C17" s="94" t="s">
        <v>290</v>
      </c>
      <c r="D17" s="100">
        <f t="shared" si="0"/>
        <v>11510</v>
      </c>
      <c r="E17" s="100">
        <f t="shared" si="1"/>
        <v>0</v>
      </c>
      <c r="F17" s="93">
        <v>0</v>
      </c>
      <c r="G17" s="93">
        <v>0</v>
      </c>
      <c r="H17" s="100">
        <f t="shared" si="2"/>
        <v>3855</v>
      </c>
      <c r="I17" s="93">
        <v>3855</v>
      </c>
      <c r="J17" s="93">
        <v>0</v>
      </c>
      <c r="K17" s="100">
        <f t="shared" si="3"/>
        <v>7655</v>
      </c>
      <c r="L17" s="93">
        <v>0</v>
      </c>
      <c r="M17" s="93">
        <v>7655</v>
      </c>
      <c r="N17" s="100">
        <f t="shared" si="4"/>
        <v>11510</v>
      </c>
      <c r="O17" s="100">
        <f t="shared" si="5"/>
        <v>3855</v>
      </c>
      <c r="P17" s="93">
        <v>3855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7655</v>
      </c>
      <c r="W17" s="93">
        <v>7655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34</v>
      </c>
      <c r="AG17" s="93">
        <v>34</v>
      </c>
      <c r="AH17" s="93">
        <v>0</v>
      </c>
      <c r="AI17" s="93">
        <v>0</v>
      </c>
      <c r="AJ17" s="100">
        <f t="shared" si="9"/>
        <v>126</v>
      </c>
      <c r="AK17" s="93">
        <v>119</v>
      </c>
      <c r="AL17" s="93">
        <v>7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34</v>
      </c>
      <c r="AU17" s="93">
        <v>34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7</v>
      </c>
      <c r="BA17" s="93">
        <v>7</v>
      </c>
      <c r="BB17" s="93">
        <v>0</v>
      </c>
      <c r="BC17" s="93">
        <v>0</v>
      </c>
    </row>
    <row r="18" spans="1:55" s="92" customFormat="1" ht="11.25">
      <c r="A18" s="101" t="s">
        <v>100</v>
      </c>
      <c r="B18" s="102" t="s">
        <v>291</v>
      </c>
      <c r="C18" s="94" t="s">
        <v>292</v>
      </c>
      <c r="D18" s="100">
        <f t="shared" si="0"/>
        <v>19499</v>
      </c>
      <c r="E18" s="100">
        <f t="shared" si="1"/>
        <v>0</v>
      </c>
      <c r="F18" s="93">
        <v>0</v>
      </c>
      <c r="G18" s="93">
        <v>0</v>
      </c>
      <c r="H18" s="100">
        <f t="shared" si="2"/>
        <v>7527</v>
      </c>
      <c r="I18" s="93">
        <v>7527</v>
      </c>
      <c r="J18" s="93">
        <v>0</v>
      </c>
      <c r="K18" s="100">
        <f t="shared" si="3"/>
        <v>11972</v>
      </c>
      <c r="L18" s="93">
        <v>0</v>
      </c>
      <c r="M18" s="93">
        <v>11972</v>
      </c>
      <c r="N18" s="100">
        <f t="shared" si="4"/>
        <v>20017</v>
      </c>
      <c r="O18" s="100">
        <f t="shared" si="5"/>
        <v>7527</v>
      </c>
      <c r="P18" s="93">
        <v>7527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11972</v>
      </c>
      <c r="W18" s="93">
        <v>11972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518</v>
      </c>
      <c r="AD18" s="93">
        <v>518</v>
      </c>
      <c r="AE18" s="93">
        <v>0</v>
      </c>
      <c r="AF18" s="100">
        <f t="shared" si="8"/>
        <v>789</v>
      </c>
      <c r="AG18" s="93">
        <v>789</v>
      </c>
      <c r="AH18" s="93">
        <v>0</v>
      </c>
      <c r="AI18" s="93">
        <v>0</v>
      </c>
      <c r="AJ18" s="100">
        <f t="shared" si="9"/>
        <v>789</v>
      </c>
      <c r="AK18" s="93">
        <v>0</v>
      </c>
      <c r="AL18" s="93">
        <v>0</v>
      </c>
      <c r="AM18" s="93">
        <v>789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100</v>
      </c>
      <c r="B19" s="102" t="s">
        <v>293</v>
      </c>
      <c r="C19" s="94" t="s">
        <v>294</v>
      </c>
      <c r="D19" s="100">
        <f t="shared" si="0"/>
        <v>38209</v>
      </c>
      <c r="E19" s="100">
        <f t="shared" si="1"/>
        <v>0</v>
      </c>
      <c r="F19" s="93">
        <v>0</v>
      </c>
      <c r="G19" s="93">
        <v>0</v>
      </c>
      <c r="H19" s="100">
        <f t="shared" si="2"/>
        <v>15206</v>
      </c>
      <c r="I19" s="93">
        <v>15206</v>
      </c>
      <c r="J19" s="93">
        <v>0</v>
      </c>
      <c r="K19" s="100">
        <f t="shared" si="3"/>
        <v>23003</v>
      </c>
      <c r="L19" s="93">
        <v>301</v>
      </c>
      <c r="M19" s="93">
        <v>22702</v>
      </c>
      <c r="N19" s="100">
        <f t="shared" si="4"/>
        <v>37879</v>
      </c>
      <c r="O19" s="100">
        <f t="shared" si="5"/>
        <v>15538</v>
      </c>
      <c r="P19" s="93">
        <v>15538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22341</v>
      </c>
      <c r="W19" s="93">
        <v>22341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342</v>
      </c>
      <c r="AG19" s="93">
        <v>342</v>
      </c>
      <c r="AH19" s="93">
        <v>0</v>
      </c>
      <c r="AI19" s="93">
        <v>0</v>
      </c>
      <c r="AJ19" s="100">
        <f t="shared" si="9"/>
        <v>29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29</v>
      </c>
      <c r="AT19" s="100">
        <f t="shared" si="10"/>
        <v>313</v>
      </c>
      <c r="AU19" s="93">
        <v>313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98</v>
      </c>
      <c r="BA19" s="93">
        <v>98</v>
      </c>
      <c r="BB19" s="93">
        <v>0</v>
      </c>
      <c r="BC19" s="93">
        <v>0</v>
      </c>
    </row>
    <row r="20" spans="1:55" s="92" customFormat="1" ht="11.25">
      <c r="A20" s="101" t="s">
        <v>100</v>
      </c>
      <c r="B20" s="102" t="s">
        <v>295</v>
      </c>
      <c r="C20" s="94" t="s">
        <v>296</v>
      </c>
      <c r="D20" s="100">
        <f t="shared" si="0"/>
        <v>9423</v>
      </c>
      <c r="E20" s="100">
        <f t="shared" si="1"/>
        <v>0</v>
      </c>
      <c r="F20" s="93">
        <v>0</v>
      </c>
      <c r="G20" s="93">
        <v>0</v>
      </c>
      <c r="H20" s="100">
        <f t="shared" si="2"/>
        <v>5037</v>
      </c>
      <c r="I20" s="93">
        <v>5037</v>
      </c>
      <c r="J20" s="93">
        <v>0</v>
      </c>
      <c r="K20" s="100">
        <f t="shared" si="3"/>
        <v>4386</v>
      </c>
      <c r="L20" s="93">
        <v>0</v>
      </c>
      <c r="M20" s="93">
        <v>4386</v>
      </c>
      <c r="N20" s="100">
        <f t="shared" si="4"/>
        <v>9423</v>
      </c>
      <c r="O20" s="100">
        <f t="shared" si="5"/>
        <v>5037</v>
      </c>
      <c r="P20" s="93">
        <v>5037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4386</v>
      </c>
      <c r="W20" s="93">
        <v>4386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77</v>
      </c>
      <c r="AG20" s="93">
        <v>77</v>
      </c>
      <c r="AH20" s="93">
        <v>0</v>
      </c>
      <c r="AI20" s="93">
        <v>0</v>
      </c>
      <c r="AJ20" s="100">
        <f t="shared" si="9"/>
        <v>93</v>
      </c>
      <c r="AK20" s="93">
        <v>93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77</v>
      </c>
      <c r="AU20" s="93">
        <v>77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16</v>
      </c>
      <c r="BA20" s="93">
        <v>16</v>
      </c>
      <c r="BB20" s="93">
        <v>0</v>
      </c>
      <c r="BC20" s="93">
        <v>0</v>
      </c>
    </row>
    <row r="21" spans="1:55" s="92" customFormat="1" ht="11.25">
      <c r="A21" s="101" t="s">
        <v>100</v>
      </c>
      <c r="B21" s="102" t="s">
        <v>297</v>
      </c>
      <c r="C21" s="94" t="s">
        <v>298</v>
      </c>
      <c r="D21" s="100">
        <f t="shared" si="0"/>
        <v>2299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2299</v>
      </c>
      <c r="L21" s="93">
        <v>896</v>
      </c>
      <c r="M21" s="93">
        <v>1403</v>
      </c>
      <c r="N21" s="100">
        <f t="shared" si="4"/>
        <v>2296</v>
      </c>
      <c r="O21" s="100">
        <f t="shared" si="5"/>
        <v>893</v>
      </c>
      <c r="P21" s="93">
        <v>893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1403</v>
      </c>
      <c r="W21" s="93">
        <v>1403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</v>
      </c>
      <c r="AG21" s="93">
        <v>1</v>
      </c>
      <c r="AH21" s="93">
        <v>0</v>
      </c>
      <c r="AI21" s="93">
        <v>0</v>
      </c>
      <c r="AJ21" s="100">
        <f t="shared" si="9"/>
        <v>8</v>
      </c>
      <c r="AK21" s="93">
        <v>7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1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100</v>
      </c>
      <c r="B22" s="102" t="s">
        <v>299</v>
      </c>
      <c r="C22" s="94" t="s">
        <v>300</v>
      </c>
      <c r="D22" s="100">
        <f t="shared" si="0"/>
        <v>8608</v>
      </c>
      <c r="E22" s="100">
        <f t="shared" si="1"/>
        <v>0</v>
      </c>
      <c r="F22" s="93">
        <v>0</v>
      </c>
      <c r="G22" s="93">
        <v>0</v>
      </c>
      <c r="H22" s="100">
        <f t="shared" si="2"/>
        <v>4373</v>
      </c>
      <c r="I22" s="93">
        <v>4373</v>
      </c>
      <c r="J22" s="93">
        <v>0</v>
      </c>
      <c r="K22" s="100">
        <f t="shared" si="3"/>
        <v>4235</v>
      </c>
      <c r="L22" s="93">
        <v>0</v>
      </c>
      <c r="M22" s="93">
        <v>4235</v>
      </c>
      <c r="N22" s="100">
        <f t="shared" si="4"/>
        <v>8608</v>
      </c>
      <c r="O22" s="100">
        <f t="shared" si="5"/>
        <v>4373</v>
      </c>
      <c r="P22" s="93">
        <v>4373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4235</v>
      </c>
      <c r="W22" s="93">
        <v>4235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2</v>
      </c>
      <c r="AG22" s="93">
        <v>2</v>
      </c>
      <c r="AH22" s="93">
        <v>0</v>
      </c>
      <c r="AI22" s="93">
        <v>0</v>
      </c>
      <c r="AJ22" s="100">
        <f t="shared" si="9"/>
        <v>67</v>
      </c>
      <c r="AK22" s="93">
        <v>65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2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25</v>
      </c>
      <c r="BA22" s="93">
        <v>25</v>
      </c>
      <c r="BB22" s="93">
        <v>0</v>
      </c>
      <c r="BC22" s="93">
        <v>0</v>
      </c>
    </row>
    <row r="23" spans="1:55" s="92" customFormat="1" ht="11.25">
      <c r="A23" s="101" t="s">
        <v>100</v>
      </c>
      <c r="B23" s="102" t="s">
        <v>301</v>
      </c>
      <c r="C23" s="94" t="s">
        <v>302</v>
      </c>
      <c r="D23" s="100">
        <f t="shared" si="0"/>
        <v>5214</v>
      </c>
      <c r="E23" s="100">
        <f t="shared" si="1"/>
        <v>0</v>
      </c>
      <c r="F23" s="93">
        <v>0</v>
      </c>
      <c r="G23" s="93">
        <v>0</v>
      </c>
      <c r="H23" s="100">
        <f t="shared" si="2"/>
        <v>1401</v>
      </c>
      <c r="I23" s="93">
        <v>1401</v>
      </c>
      <c r="J23" s="93">
        <v>0</v>
      </c>
      <c r="K23" s="100">
        <f t="shared" si="3"/>
        <v>3813</v>
      </c>
      <c r="L23" s="93">
        <v>0</v>
      </c>
      <c r="M23" s="93">
        <v>3813</v>
      </c>
      <c r="N23" s="100">
        <f t="shared" si="4"/>
        <v>5407</v>
      </c>
      <c r="O23" s="100">
        <f t="shared" si="5"/>
        <v>1401</v>
      </c>
      <c r="P23" s="93">
        <v>1401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3813</v>
      </c>
      <c r="W23" s="93">
        <v>3813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193</v>
      </c>
      <c r="AD23" s="93">
        <v>193</v>
      </c>
      <c r="AE23" s="93">
        <v>0</v>
      </c>
      <c r="AF23" s="100">
        <f t="shared" si="8"/>
        <v>1</v>
      </c>
      <c r="AG23" s="93">
        <v>1</v>
      </c>
      <c r="AH23" s="93">
        <v>0</v>
      </c>
      <c r="AI23" s="93">
        <v>0</v>
      </c>
      <c r="AJ23" s="100">
        <f t="shared" si="9"/>
        <v>41</v>
      </c>
      <c r="AK23" s="93">
        <v>40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1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15</v>
      </c>
      <c r="BA23" s="93">
        <v>15</v>
      </c>
      <c r="BB23" s="93">
        <v>0</v>
      </c>
      <c r="BC23" s="93">
        <v>0</v>
      </c>
    </row>
    <row r="24" spans="1:55" s="92" customFormat="1" ht="11.25">
      <c r="A24" s="101" t="s">
        <v>100</v>
      </c>
      <c r="B24" s="102" t="s">
        <v>303</v>
      </c>
      <c r="C24" s="94" t="s">
        <v>304</v>
      </c>
      <c r="D24" s="100">
        <f t="shared" si="0"/>
        <v>4177</v>
      </c>
      <c r="E24" s="100">
        <f t="shared" si="1"/>
        <v>0</v>
      </c>
      <c r="F24" s="93">
        <v>0</v>
      </c>
      <c r="G24" s="93">
        <v>0</v>
      </c>
      <c r="H24" s="100">
        <f t="shared" si="2"/>
        <v>1906</v>
      </c>
      <c r="I24" s="93">
        <v>1906</v>
      </c>
      <c r="J24" s="93">
        <v>0</v>
      </c>
      <c r="K24" s="100">
        <f t="shared" si="3"/>
        <v>2271</v>
      </c>
      <c r="L24" s="93">
        <v>0</v>
      </c>
      <c r="M24" s="93">
        <v>2271</v>
      </c>
      <c r="N24" s="100">
        <f t="shared" si="4"/>
        <v>4233</v>
      </c>
      <c r="O24" s="100">
        <f t="shared" si="5"/>
        <v>1934</v>
      </c>
      <c r="P24" s="93">
        <v>1906</v>
      </c>
      <c r="Q24" s="93">
        <v>0</v>
      </c>
      <c r="R24" s="93">
        <v>0</v>
      </c>
      <c r="S24" s="93">
        <v>0</v>
      </c>
      <c r="T24" s="93">
        <v>28</v>
      </c>
      <c r="U24" s="93">
        <v>0</v>
      </c>
      <c r="V24" s="100">
        <f t="shared" si="6"/>
        <v>2271</v>
      </c>
      <c r="W24" s="93">
        <v>2271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28</v>
      </c>
      <c r="AD24" s="93">
        <v>28</v>
      </c>
      <c r="AE24" s="93">
        <v>0</v>
      </c>
      <c r="AF24" s="100">
        <f t="shared" si="8"/>
        <v>20</v>
      </c>
      <c r="AG24" s="93">
        <v>20</v>
      </c>
      <c r="AH24" s="93">
        <v>0</v>
      </c>
      <c r="AI24" s="93">
        <v>0</v>
      </c>
      <c r="AJ24" s="100">
        <f t="shared" si="9"/>
        <v>20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20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58</v>
      </c>
      <c r="BA24" s="93">
        <v>58</v>
      </c>
      <c r="BB24" s="93">
        <v>0</v>
      </c>
      <c r="BC24" s="93">
        <v>0</v>
      </c>
    </row>
    <row r="25" spans="1:55" s="92" customFormat="1" ht="11.25">
      <c r="A25" s="101" t="s">
        <v>100</v>
      </c>
      <c r="B25" s="102" t="s">
        <v>305</v>
      </c>
      <c r="C25" s="94" t="s">
        <v>306</v>
      </c>
      <c r="D25" s="100">
        <f t="shared" si="0"/>
        <v>1182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1182</v>
      </c>
      <c r="L25" s="93">
        <v>617</v>
      </c>
      <c r="M25" s="93">
        <v>565</v>
      </c>
      <c r="N25" s="100">
        <f t="shared" si="4"/>
        <v>1182</v>
      </c>
      <c r="O25" s="100">
        <f t="shared" si="5"/>
        <v>617</v>
      </c>
      <c r="P25" s="93">
        <v>617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565</v>
      </c>
      <c r="W25" s="93">
        <v>565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6</v>
      </c>
      <c r="AG25" s="93">
        <v>6</v>
      </c>
      <c r="AH25" s="93">
        <v>0</v>
      </c>
      <c r="AI25" s="93">
        <v>0</v>
      </c>
      <c r="AJ25" s="100">
        <f t="shared" si="9"/>
        <v>16</v>
      </c>
      <c r="AK25" s="93">
        <v>16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6</v>
      </c>
      <c r="AU25" s="93">
        <v>6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100</v>
      </c>
      <c r="B26" s="102" t="s">
        <v>307</v>
      </c>
      <c r="C26" s="94" t="s">
        <v>308</v>
      </c>
      <c r="D26" s="100">
        <f t="shared" si="0"/>
        <v>2823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2823</v>
      </c>
      <c r="L26" s="93">
        <v>1610</v>
      </c>
      <c r="M26" s="93">
        <v>1213</v>
      </c>
      <c r="N26" s="100">
        <f t="shared" si="4"/>
        <v>2823</v>
      </c>
      <c r="O26" s="100">
        <f t="shared" si="5"/>
        <v>1610</v>
      </c>
      <c r="P26" s="93">
        <v>1610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1213</v>
      </c>
      <c r="W26" s="93">
        <v>1213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13</v>
      </c>
      <c r="AG26" s="93">
        <v>13</v>
      </c>
      <c r="AH26" s="93">
        <v>0</v>
      </c>
      <c r="AI26" s="93">
        <v>0</v>
      </c>
      <c r="AJ26" s="100">
        <f t="shared" si="9"/>
        <v>39</v>
      </c>
      <c r="AK26" s="93">
        <v>39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13</v>
      </c>
      <c r="AU26" s="93">
        <v>13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100</v>
      </c>
      <c r="B27" s="102" t="s">
        <v>309</v>
      </c>
      <c r="C27" s="94" t="s">
        <v>310</v>
      </c>
      <c r="D27" s="100">
        <f t="shared" si="0"/>
        <v>2516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2516</v>
      </c>
      <c r="L27" s="93">
        <v>1358</v>
      </c>
      <c r="M27" s="93">
        <v>1158</v>
      </c>
      <c r="N27" s="100">
        <f t="shared" si="4"/>
        <v>2560</v>
      </c>
      <c r="O27" s="100">
        <f t="shared" si="5"/>
        <v>1358</v>
      </c>
      <c r="P27" s="93">
        <v>1358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1158</v>
      </c>
      <c r="W27" s="93">
        <v>1158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44</v>
      </c>
      <c r="AD27" s="93">
        <v>44</v>
      </c>
      <c r="AE27" s="93">
        <v>0</v>
      </c>
      <c r="AF27" s="100">
        <f t="shared" si="8"/>
        <v>12</v>
      </c>
      <c r="AG27" s="93">
        <v>12</v>
      </c>
      <c r="AH27" s="93">
        <v>0</v>
      </c>
      <c r="AI27" s="93">
        <v>0</v>
      </c>
      <c r="AJ27" s="100">
        <f t="shared" si="9"/>
        <v>35</v>
      </c>
      <c r="AK27" s="93">
        <v>35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12</v>
      </c>
      <c r="AU27" s="93">
        <v>12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100</v>
      </c>
      <c r="B28" s="102" t="s">
        <v>311</v>
      </c>
      <c r="C28" s="94" t="s">
        <v>312</v>
      </c>
      <c r="D28" s="100">
        <f t="shared" si="0"/>
        <v>700</v>
      </c>
      <c r="E28" s="100">
        <f t="shared" si="1"/>
        <v>0</v>
      </c>
      <c r="F28" s="93">
        <v>0</v>
      </c>
      <c r="G28" s="93">
        <v>0</v>
      </c>
      <c r="H28" s="100">
        <f t="shared" si="2"/>
        <v>700</v>
      </c>
      <c r="I28" s="93">
        <v>467</v>
      </c>
      <c r="J28" s="93">
        <v>233</v>
      </c>
      <c r="K28" s="100">
        <f t="shared" si="3"/>
        <v>0</v>
      </c>
      <c r="L28" s="93">
        <v>0</v>
      </c>
      <c r="M28" s="93">
        <v>0</v>
      </c>
      <c r="N28" s="100">
        <f t="shared" si="4"/>
        <v>700</v>
      </c>
      <c r="O28" s="100">
        <f t="shared" si="5"/>
        <v>467</v>
      </c>
      <c r="P28" s="93">
        <v>467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233</v>
      </c>
      <c r="W28" s="93">
        <v>233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6</v>
      </c>
      <c r="AG28" s="93">
        <v>6</v>
      </c>
      <c r="AH28" s="93">
        <v>0</v>
      </c>
      <c r="AI28" s="93">
        <v>0</v>
      </c>
      <c r="AJ28" s="100">
        <f t="shared" si="9"/>
        <v>7</v>
      </c>
      <c r="AK28" s="93">
        <v>7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6</v>
      </c>
      <c r="AU28" s="93">
        <v>6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1</v>
      </c>
      <c r="BA28" s="93">
        <v>1</v>
      </c>
      <c r="BB28" s="93">
        <v>0</v>
      </c>
      <c r="BC28" s="93">
        <v>0</v>
      </c>
    </row>
    <row r="29" spans="1:55" s="92" customFormat="1" ht="11.25">
      <c r="A29" s="101" t="s">
        <v>100</v>
      </c>
      <c r="B29" s="102" t="s">
        <v>313</v>
      </c>
      <c r="C29" s="94" t="s">
        <v>314</v>
      </c>
      <c r="D29" s="100">
        <f t="shared" si="0"/>
        <v>2561</v>
      </c>
      <c r="E29" s="100">
        <f t="shared" si="1"/>
        <v>0</v>
      </c>
      <c r="F29" s="93">
        <v>0</v>
      </c>
      <c r="G29" s="93">
        <v>0</v>
      </c>
      <c r="H29" s="100">
        <f t="shared" si="2"/>
        <v>230</v>
      </c>
      <c r="I29" s="93">
        <v>230</v>
      </c>
      <c r="J29" s="93">
        <v>0</v>
      </c>
      <c r="K29" s="100">
        <f t="shared" si="3"/>
        <v>2331</v>
      </c>
      <c r="L29" s="93">
        <v>0</v>
      </c>
      <c r="M29" s="93">
        <v>2331</v>
      </c>
      <c r="N29" s="100">
        <f t="shared" si="4"/>
        <v>2561</v>
      </c>
      <c r="O29" s="100">
        <f t="shared" si="5"/>
        <v>230</v>
      </c>
      <c r="P29" s="93">
        <v>230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2331</v>
      </c>
      <c r="W29" s="93">
        <v>2331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20</v>
      </c>
      <c r="AG29" s="93">
        <v>20</v>
      </c>
      <c r="AH29" s="93">
        <v>0</v>
      </c>
      <c r="AI29" s="93">
        <v>0</v>
      </c>
      <c r="AJ29" s="100">
        <f t="shared" si="9"/>
        <v>25</v>
      </c>
      <c r="AK29" s="93">
        <v>25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20</v>
      </c>
      <c r="AU29" s="93">
        <v>20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4</v>
      </c>
      <c r="BA29" s="93">
        <v>4</v>
      </c>
      <c r="BB29" s="93">
        <v>0</v>
      </c>
      <c r="BC29" s="93">
        <v>0</v>
      </c>
    </row>
    <row r="30" spans="1:55" s="92" customFormat="1" ht="11.25">
      <c r="A30" s="101" t="s">
        <v>100</v>
      </c>
      <c r="B30" s="102" t="s">
        <v>315</v>
      </c>
      <c r="C30" s="94" t="s">
        <v>316</v>
      </c>
      <c r="D30" s="100">
        <f t="shared" si="0"/>
        <v>1891</v>
      </c>
      <c r="E30" s="100">
        <f t="shared" si="1"/>
        <v>0</v>
      </c>
      <c r="F30" s="93">
        <v>0</v>
      </c>
      <c r="G30" s="93">
        <v>0</v>
      </c>
      <c r="H30" s="100">
        <f t="shared" si="2"/>
        <v>1089</v>
      </c>
      <c r="I30" s="93">
        <v>1089</v>
      </c>
      <c r="J30" s="93">
        <v>0</v>
      </c>
      <c r="K30" s="100">
        <f t="shared" si="3"/>
        <v>802</v>
      </c>
      <c r="L30" s="93">
        <v>0</v>
      </c>
      <c r="M30" s="93">
        <v>802</v>
      </c>
      <c r="N30" s="100">
        <f t="shared" si="4"/>
        <v>1891</v>
      </c>
      <c r="O30" s="100">
        <f t="shared" si="5"/>
        <v>1089</v>
      </c>
      <c r="P30" s="93">
        <v>1089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802</v>
      </c>
      <c r="W30" s="93">
        <v>802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13</v>
      </c>
      <c r="AG30" s="93">
        <v>13</v>
      </c>
      <c r="AH30" s="93">
        <v>0</v>
      </c>
      <c r="AI30" s="93">
        <v>0</v>
      </c>
      <c r="AJ30" s="100">
        <f t="shared" si="9"/>
        <v>51</v>
      </c>
      <c r="AK30" s="93">
        <v>51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13</v>
      </c>
      <c r="AU30" s="93">
        <v>13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100</v>
      </c>
      <c r="B31" s="102" t="s">
        <v>317</v>
      </c>
      <c r="C31" s="94" t="s">
        <v>318</v>
      </c>
      <c r="D31" s="100">
        <f t="shared" si="0"/>
        <v>2708</v>
      </c>
      <c r="E31" s="100">
        <f t="shared" si="1"/>
        <v>0</v>
      </c>
      <c r="F31" s="93">
        <v>0</v>
      </c>
      <c r="G31" s="93">
        <v>0</v>
      </c>
      <c r="H31" s="100">
        <f t="shared" si="2"/>
        <v>1808</v>
      </c>
      <c r="I31" s="93">
        <v>1808</v>
      </c>
      <c r="J31" s="93">
        <v>0</v>
      </c>
      <c r="K31" s="100">
        <f t="shared" si="3"/>
        <v>900</v>
      </c>
      <c r="L31" s="93">
        <v>0</v>
      </c>
      <c r="M31" s="93">
        <v>900</v>
      </c>
      <c r="N31" s="100">
        <f t="shared" si="4"/>
        <v>2803</v>
      </c>
      <c r="O31" s="100">
        <f t="shared" si="5"/>
        <v>1808</v>
      </c>
      <c r="P31" s="93">
        <v>1808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900</v>
      </c>
      <c r="W31" s="93">
        <v>900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95</v>
      </c>
      <c r="AD31" s="93">
        <v>95</v>
      </c>
      <c r="AE31" s="93">
        <v>0</v>
      </c>
      <c r="AF31" s="100">
        <f t="shared" si="8"/>
        <v>19</v>
      </c>
      <c r="AG31" s="93">
        <v>19</v>
      </c>
      <c r="AH31" s="93">
        <v>0</v>
      </c>
      <c r="AI31" s="93">
        <v>0</v>
      </c>
      <c r="AJ31" s="100">
        <f t="shared" si="9"/>
        <v>73</v>
      </c>
      <c r="AK31" s="93">
        <v>73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19</v>
      </c>
      <c r="AU31" s="93">
        <v>19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100</v>
      </c>
      <c r="B32" s="102" t="s">
        <v>319</v>
      </c>
      <c r="C32" s="94" t="s">
        <v>320</v>
      </c>
      <c r="D32" s="100">
        <f t="shared" si="0"/>
        <v>2570</v>
      </c>
      <c r="E32" s="100">
        <f t="shared" si="1"/>
        <v>0</v>
      </c>
      <c r="F32" s="93">
        <v>0</v>
      </c>
      <c r="G32" s="93">
        <v>0</v>
      </c>
      <c r="H32" s="100">
        <f t="shared" si="2"/>
        <v>250</v>
      </c>
      <c r="I32" s="93">
        <v>250</v>
      </c>
      <c r="J32" s="93">
        <v>0</v>
      </c>
      <c r="K32" s="100">
        <f t="shared" si="3"/>
        <v>2320</v>
      </c>
      <c r="L32" s="93">
        <v>0</v>
      </c>
      <c r="M32" s="93">
        <v>2320</v>
      </c>
      <c r="N32" s="100">
        <f t="shared" si="4"/>
        <v>2570</v>
      </c>
      <c r="O32" s="100">
        <f t="shared" si="5"/>
        <v>250</v>
      </c>
      <c r="P32" s="93">
        <v>250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2320</v>
      </c>
      <c r="W32" s="93">
        <v>2320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15</v>
      </c>
      <c r="AG32" s="93">
        <v>15</v>
      </c>
      <c r="AH32" s="93">
        <v>0</v>
      </c>
      <c r="AI32" s="93">
        <v>0</v>
      </c>
      <c r="AJ32" s="100">
        <f t="shared" si="9"/>
        <v>85</v>
      </c>
      <c r="AK32" s="93">
        <v>85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15</v>
      </c>
      <c r="AU32" s="93">
        <v>15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100</v>
      </c>
      <c r="B33" s="102" t="s">
        <v>321</v>
      </c>
      <c r="C33" s="94" t="s">
        <v>322</v>
      </c>
      <c r="D33" s="100">
        <f t="shared" si="0"/>
        <v>2259</v>
      </c>
      <c r="E33" s="100">
        <f t="shared" si="1"/>
        <v>0</v>
      </c>
      <c r="F33" s="93">
        <v>0</v>
      </c>
      <c r="G33" s="93">
        <v>0</v>
      </c>
      <c r="H33" s="100">
        <f t="shared" si="2"/>
        <v>234</v>
      </c>
      <c r="I33" s="93">
        <v>234</v>
      </c>
      <c r="J33" s="93">
        <v>0</v>
      </c>
      <c r="K33" s="100">
        <f t="shared" si="3"/>
        <v>2025</v>
      </c>
      <c r="L33" s="93">
        <v>0</v>
      </c>
      <c r="M33" s="93">
        <v>2025</v>
      </c>
      <c r="N33" s="100">
        <f t="shared" si="4"/>
        <v>2259</v>
      </c>
      <c r="O33" s="100">
        <f t="shared" si="5"/>
        <v>234</v>
      </c>
      <c r="P33" s="93">
        <v>234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2025</v>
      </c>
      <c r="W33" s="93">
        <v>2025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16</v>
      </c>
      <c r="AG33" s="93">
        <v>16</v>
      </c>
      <c r="AH33" s="93">
        <v>0</v>
      </c>
      <c r="AI33" s="93">
        <v>0</v>
      </c>
      <c r="AJ33" s="100">
        <f t="shared" si="9"/>
        <v>61</v>
      </c>
      <c r="AK33" s="93">
        <v>61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16</v>
      </c>
      <c r="AU33" s="93">
        <v>16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25000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25</v>
      </c>
      <c r="M2" s="45" t="str">
        <f>IF(L2&lt;&gt;"",VLOOKUP(L2,$AI$6:$AJ$52,2,FALSE),"-")</f>
        <v>滋賀県</v>
      </c>
      <c r="AA2" s="44">
        <f>IF(C2=0,0,1)</f>
        <v>1</v>
      </c>
      <c r="AB2" s="45" t="str">
        <f>IF(AA2=0,"",VLOOKUP(C2,'水洗化人口等'!B7:C33,2,FALSE))</f>
        <v>合計</v>
      </c>
      <c r="AC2" s="45"/>
      <c r="AD2" s="44">
        <f>IF(AA2=0,1,IF(ISERROR(AB2),1,0))</f>
        <v>0</v>
      </c>
      <c r="AF2" s="87">
        <f>COUNTA('水洗化人口等'!B7:B33)+6</f>
        <v>33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111810</v>
      </c>
      <c r="F7" s="170" t="s">
        <v>37</v>
      </c>
      <c r="G7" s="49" t="s">
        <v>38</v>
      </c>
      <c r="H7" s="61">
        <f aca="true" t="shared" si="0" ref="H7:H12">AD14</f>
        <v>114816</v>
      </c>
      <c r="I7" s="61">
        <f aca="true" t="shared" si="1" ref="I7:I12">AD24</f>
        <v>175697</v>
      </c>
      <c r="J7" s="61">
        <f aca="true" t="shared" si="2" ref="J7:J12">SUM(H7:I7)</f>
        <v>290513</v>
      </c>
      <c r="K7" s="62">
        <f aca="true" t="shared" si="3" ref="K7:K12">IF(J$13&gt;0,J7/J$13,0)</f>
        <v>0.9860499689433615</v>
      </c>
      <c r="L7" s="63">
        <f>AD34</f>
        <v>1858</v>
      </c>
      <c r="M7" s="64">
        <f>AD37</f>
        <v>837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111810</v>
      </c>
      <c r="AF7" s="54" t="str">
        <f>'水洗化人口等'!B7</f>
        <v>25000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3185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3185</v>
      </c>
      <c r="AF8" s="54" t="str">
        <f>'水洗化人口等'!B8</f>
        <v>25201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114995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1011202</v>
      </c>
      <c r="AF9" s="54" t="str">
        <f>'水洗化人口等'!B9</f>
        <v>25202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1011202</v>
      </c>
      <c r="F10" s="171"/>
      <c r="G10" s="49" t="s">
        <v>45</v>
      </c>
      <c r="H10" s="61">
        <f t="shared" si="0"/>
        <v>2536</v>
      </c>
      <c r="I10" s="61">
        <f t="shared" si="1"/>
        <v>1546</v>
      </c>
      <c r="J10" s="61">
        <f t="shared" si="2"/>
        <v>4082</v>
      </c>
      <c r="K10" s="62">
        <f t="shared" si="3"/>
        <v>0.013854994348710046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0</v>
      </c>
      <c r="AF10" s="54" t="str">
        <f>'水洗化人口等'!B10</f>
        <v>25203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0</v>
      </c>
      <c r="F11" s="171"/>
      <c r="G11" s="49" t="s">
        <v>48</v>
      </c>
      <c r="H11" s="61">
        <f t="shared" si="0"/>
        <v>28</v>
      </c>
      <c r="I11" s="61">
        <f t="shared" si="1"/>
        <v>0</v>
      </c>
      <c r="J11" s="61">
        <f t="shared" si="2"/>
        <v>28</v>
      </c>
      <c r="K11" s="62">
        <f t="shared" si="3"/>
        <v>9.503670792843736E-05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252481</v>
      </c>
      <c r="AF11" s="54" t="str">
        <f>'水洗化人口等'!B11</f>
        <v>25204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252481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149189</v>
      </c>
      <c r="AF12" s="54" t="str">
        <f>'水洗化人口等'!B12</f>
        <v>25206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1263683</v>
      </c>
      <c r="F13" s="172"/>
      <c r="G13" s="49" t="s">
        <v>41</v>
      </c>
      <c r="H13" s="61">
        <f>SUM(H7:H12)</f>
        <v>117380</v>
      </c>
      <c r="I13" s="61">
        <f>SUM(I7:I12)</f>
        <v>177243</v>
      </c>
      <c r="J13" s="61">
        <f>SUM(J7:J12)</f>
        <v>294623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31482</v>
      </c>
      <c r="AF13" s="54" t="str">
        <f>'水洗化人口等'!B13</f>
        <v>25207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1378678</v>
      </c>
      <c r="F14" s="141" t="s">
        <v>51</v>
      </c>
      <c r="G14" s="142"/>
      <c r="H14" s="61">
        <f>AD20</f>
        <v>3352</v>
      </c>
      <c r="I14" s="61">
        <f>AD30</f>
        <v>0</v>
      </c>
      <c r="J14" s="61">
        <f>SUM(H14:I14)</f>
        <v>3352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114816</v>
      </c>
      <c r="AF14" s="54" t="str">
        <f>'水洗化人口等'!B14</f>
        <v>25208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31482</v>
      </c>
      <c r="F15" s="146" t="s">
        <v>5</v>
      </c>
      <c r="G15" s="147"/>
      <c r="H15" s="71">
        <f>SUM(H13:H14)</f>
        <v>120732</v>
      </c>
      <c r="I15" s="71">
        <f>SUM(I13:I14)</f>
        <v>177243</v>
      </c>
      <c r="J15" s="71">
        <f>SUM(J13:J14)</f>
        <v>297975</v>
      </c>
      <c r="K15" s="72" t="s">
        <v>146</v>
      </c>
      <c r="L15" s="73">
        <f>SUM(L7:L9)</f>
        <v>1858</v>
      </c>
      <c r="M15" s="74">
        <f>SUM(M7:M9)</f>
        <v>837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25209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25210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149189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2536</v>
      </c>
      <c r="AF17" s="54" t="str">
        <f>'水洗化人口等'!B17</f>
        <v>25211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28</v>
      </c>
      <c r="AF18" s="54" t="str">
        <f>'水洗化人口等'!B18</f>
        <v>25212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0.9165903858623986</v>
      </c>
      <c r="F19" s="141" t="s">
        <v>57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25213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0.08340961413760138</v>
      </c>
      <c r="F20" s="141" t="s">
        <v>59</v>
      </c>
      <c r="G20" s="142"/>
      <c r="H20" s="61">
        <f>AD22</f>
        <v>104932</v>
      </c>
      <c r="I20" s="61">
        <f>AD32</f>
        <v>43222</v>
      </c>
      <c r="J20" s="65">
        <f>SUM(H20:I20)</f>
        <v>148154</v>
      </c>
      <c r="AA20" s="46" t="s">
        <v>51</v>
      </c>
      <c r="AB20" s="46" t="s">
        <v>75</v>
      </c>
      <c r="AC20" s="46" t="s">
        <v>152</v>
      </c>
      <c r="AD20" s="45">
        <f ca="1" t="shared" si="4"/>
        <v>3352</v>
      </c>
      <c r="AF20" s="54" t="str">
        <f>'水洗化人口等'!B20</f>
        <v>25214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0.733457703684254</v>
      </c>
      <c r="F21" s="141" t="s">
        <v>61</v>
      </c>
      <c r="G21" s="142"/>
      <c r="H21" s="61">
        <f>AD23</f>
        <v>12392</v>
      </c>
      <c r="I21" s="61">
        <f>AD33</f>
        <v>134382</v>
      </c>
      <c r="J21" s="65">
        <f>SUM(H21:I21)</f>
        <v>146774</v>
      </c>
      <c r="AA21" s="46" t="s">
        <v>57</v>
      </c>
      <c r="AB21" s="46" t="s">
        <v>75</v>
      </c>
      <c r="AC21" s="46" t="s">
        <v>153</v>
      </c>
      <c r="AD21" s="45">
        <f ca="1" t="shared" si="4"/>
        <v>0</v>
      </c>
      <c r="AF21" s="54" t="str">
        <f>'水洗化人口等'!B21</f>
        <v>25381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0.18313268217814457</v>
      </c>
      <c r="F22" s="146" t="s">
        <v>5</v>
      </c>
      <c r="G22" s="147"/>
      <c r="H22" s="71">
        <f>SUM(H19:H21)</f>
        <v>117324</v>
      </c>
      <c r="I22" s="71">
        <f>SUM(I19:I21)</f>
        <v>177604</v>
      </c>
      <c r="J22" s="76">
        <f>SUM(J19:J21)</f>
        <v>294928</v>
      </c>
      <c r="AA22" s="46" t="s">
        <v>59</v>
      </c>
      <c r="AB22" s="46" t="s">
        <v>75</v>
      </c>
      <c r="AC22" s="46" t="s">
        <v>154</v>
      </c>
      <c r="AD22" s="45">
        <f ca="1" t="shared" si="4"/>
        <v>104932</v>
      </c>
      <c r="AF22" s="54" t="str">
        <f>'水洗化人口等'!B22</f>
        <v>25383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0.10821163462389333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12392</v>
      </c>
      <c r="AF23" s="54" t="str">
        <f>'水洗化人口等'!B23</f>
        <v>25384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0.9723031436149397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175697</v>
      </c>
      <c r="AF24" s="54" t="str">
        <f>'水洗化人口等'!B24</f>
        <v>25425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0.02769685638506022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25441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25442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2276</v>
      </c>
      <c r="J27" s="79">
        <f>AD49</f>
        <v>912</v>
      </c>
      <c r="AA27" s="46" t="s">
        <v>45</v>
      </c>
      <c r="AB27" s="46" t="s">
        <v>75</v>
      </c>
      <c r="AC27" s="46" t="s">
        <v>159</v>
      </c>
      <c r="AD27" s="45">
        <f ca="1" t="shared" si="4"/>
        <v>1546</v>
      </c>
      <c r="AF27" s="54" t="str">
        <f>'水洗化人口等'!B27</f>
        <v>25443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32</v>
      </c>
      <c r="J28" s="79">
        <f>AD50</f>
        <v>25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25482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852</v>
      </c>
      <c r="J29" s="79">
        <f>AD51</f>
        <v>0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25483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25501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0</v>
      </c>
      <c r="AF31" s="54" t="str">
        <f>'水洗化人口等'!B31</f>
        <v>25502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43222</v>
      </c>
      <c r="AF32" s="54" t="str">
        <f>'水洗化人口等'!B32</f>
        <v>25503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0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134382</v>
      </c>
      <c r="AF33" s="54" t="str">
        <f>'水洗化人口等'!B33</f>
        <v>25504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1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1858</v>
      </c>
      <c r="AF34" s="54" t="e">
        <f>水洗化人口等!#REF!</f>
        <v>#REF!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68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3229</v>
      </c>
      <c r="J36" s="81">
        <f>SUM(J27:J31)</f>
        <v>937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837</v>
      </c>
      <c r="AF37" s="54" t="e">
        <f>水洗化人口等!#REF!</f>
        <v>#REF!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2276</v>
      </c>
      <c r="AF40" s="54" t="e">
        <f>水洗化人口等!#REF!</f>
        <v>#REF!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32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852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0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1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68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912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25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0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