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<sst xmlns="http://schemas.openxmlformats.org/spreadsheetml/2006/main" count="820" uniqueCount="355">
  <si>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</si>
  <si>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</si>
  <si>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</si>
  <si>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</si>
  <si>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</si>
  <si>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</si>
  <si>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</si>
  <si>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</si>
  <si>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</si>
  <si>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</si>
  <si>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</si>
  <si>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</si>
  <si>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</si>
  <si>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</si>
  <si>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</si>
  <si>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</si>
  <si>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</si>
  <si>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</si>
  <si>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</si>
  <si>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</si>
  <si>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</si>
  <si>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</si>
  <si>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</si>
  <si>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</si>
  <si>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</si>
  <si>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</si>
  <si>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</si>
  <si>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</si>
  <si>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</si>
  <si>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</si>
  <si>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</si>
  <si>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</si>
  <si>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</si>
  <si>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</si>
  <si>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</si>
  <si>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</si>
  <si>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</si>
  <si>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</si>
  <si>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</si>
  <si>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</si>
  <si>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</si>
  <si>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</si>
  <si>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</si>
  <si>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</si>
  <si>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</si>
  <si>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</si>
  <si>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</si>
  <si>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</si>
  <si>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</si>
  <si>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</si>
  <si>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</si>
  <si>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</si>
  <si>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</si>
  <si>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</si>
  <si>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</si>
  <si>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</si>
  <si>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</si>
  <si>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</si>
  <si>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</si>
  <si>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</si>
  <si>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</si>
  <si>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</si>
  <si>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</si>
  <si>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</si>
  <si>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</si>
  <si>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</si>
  <si>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</si>
  <si>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</si>
  <si>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</si>
  <si>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</si>
  <si>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</si>
  <si>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</si>
  <si>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</si>
  <si>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</si>
  <si>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</si>
  <si>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</si>
  <si>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</si>
  <si>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</si>
  <si>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</si>
  <si>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</si>
  <si>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</si>
  <si>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</si>
  <si>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</si>
  <si>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</si>
  <si>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</si>
  <si>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</si>
  <si>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</si>
  <si>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</si>
  <si>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</si>
  <si>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</si>
  <si>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</si>
  <si>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</si>
  <si>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</si>
  <si>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</si>
  <si>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</si>
  <si>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</si>
  <si>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</si>
  <si>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</si>
  <si>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</si>
  <si>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</si>
  <si>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</si>
  <si>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</si>
  <si>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</si>
  <si>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</si>
  <si>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</si>
  <si>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</si>
  <si>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</si>
  <si>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</si>
  <si>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</si>
  <si>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</si>
  <si>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</si>
  <si>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</si>
  <si>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</si>
  <si>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</si>
  <si>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</si>
  <si>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</si>
  <si>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</si>
  <si>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</si>
  <si>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</si>
  <si>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</si>
  <si>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</si>
  <si>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</si>
  <si>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</si>
  <si>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</si>
  <si>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</si>
  <si>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</si>
  <si>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</si>
  <si>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</si>
  <si>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</si>
  <si>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</si>
  <si>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</si>
  <si>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</si>
  <si>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</si>
  <si>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</si>
  <si>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</si>
  <si>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</si>
  <si>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</si>
  <si>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</si>
  <si>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</si>
  <si>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</si>
  <si>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</si>
  <si>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</si>
  <si>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</si>
  <si>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</si>
  <si>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</si>
  <si>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</si>
  <si>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</si>
  <si>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</si>
  <si>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</si>
  <si>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</si>
  <si>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</si>
  <si>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</si>
  <si>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</si>
  <si>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</si>
  <si>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</si>
  <si>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</si>
  <si>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</si>
  <si>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</si>
  <si>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</si>
  <si>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</si>
  <si>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</si>
  <si>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</si>
  <si>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</si>
  <si>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</si>
  <si>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</si>
  <si>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</si>
  <si>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</si>
  <si>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</si>
  <si>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</si>
  <si>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</si>
  <si>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</si>
  <si>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</si>
  <si>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</si>
  <si>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</si>
  <si>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</si>
  <si>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</si>
  <si>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</si>
  <si>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</si>
  <si>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</si>
  <si>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</si>
  <si>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</si>
  <si>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</si>
  <si>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</si>
  <si>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</si>
  <si>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</si>
  <si>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</si>
  <si>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</si>
  <si>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</si>
  <si>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</si>
  <si>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</si>
  <si>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</si>
  <si>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</si>
  <si>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</si>
  <si>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</si>
  <si>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</si>
  <si>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</si>
  <si>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</si>
  <si>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</si>
  <si>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</si>
  <si>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</si>
  <si>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</si>
  <si>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</si>
  <si>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</si>
  <si>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</si>
  <si>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</si>
  <si>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</si>
  <si>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</si>
  <si>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</si>
  <si>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</si>
  <si>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</si>
  <si>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</si>
  <si>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</si>
  <si>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</si>
  <si>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</si>
  <si>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</si>
  <si>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</si>
  <si>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</si>
  <si>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</si>
  <si>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</si>
  <si>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</si>
  <si>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</si>
  <si>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</si>
  <si>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</si>
  <si>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</si>
  <si>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</si>
  <si>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</si>
  <si>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</si>
  <si>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</si>
  <si>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</si>
  <si>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</si>
  <si>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</si>
  <si>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</si>
  <si>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</si>
  <si>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</si>
  <si>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</si>
  <si>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</si>
  <si>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</si>
  <si>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</si>
  <si>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</si>
  <si>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</si>
  <si>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</si>
  <si>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</si>
  <si>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</si>
  <si>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</si>
  <si>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</si>
  <si>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</si>
  <si>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</si>
  <si>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</si>
  <si>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</si>
  <si>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</si>
  <si>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</si>
  <si>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</si>
  <si>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</si>
  <si>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</si>
  <si>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</si>
  <si>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</si>
  <si>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</si>
  <si>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</si>
  <si>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</si>
  <si>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</si>
  <si>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</si>
  <si>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</si>
  <si>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</si>
  <si>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</si>
  <si>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</si>
  <si>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</si>
  <si>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</si>
  <si>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</si>
  <si>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</si>
  <si>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</si>
  <si>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森町</t>
  </si>
  <si>
    <t>清水町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</si>
  <si>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</si>
  <si>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</si>
  <si>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</si>
  <si>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</si>
  <si>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</si>
  <si>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</si>
  <si>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</si>
  <si>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</si>
  <si>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</si>
  <si>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</si>
  <si>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</si>
  <si>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</si>
  <si>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</si>
  <si>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</si>
  <si>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</si>
  <si>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</si>
  <si>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</si>
  <si>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</si>
  <si>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</si>
  <si>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</si>
  <si>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</si>
  <si>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</si>
  <si>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</si>
  <si>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</si>
  <si>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</si>
  <si>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</si>
  <si>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</si>
  <si>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</si>
  <si>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</si>
  <si>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</si>
  <si>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</si>
  <si>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</si>
  <si>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</si>
  <si>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</si>
  <si>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</si>
  <si>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</si>
  <si>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</si>
  <si>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</si>
  <si>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</si>
  <si>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</si>
  <si>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</si>
  <si>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</si>
  <si>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</si>
  <si>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</si>
  <si>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</si>
  <si>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</si>
  <si>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</si>
  <si>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</si>
  <si>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</si>
  <si>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</si>
  <si>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</si>
  <si>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</si>
  <si>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</si>
  <si>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</si>
  <si>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</si>
  <si>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</si>
  <si>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</si>
  <si>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</si>
  <si>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</si>
  <si>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</si>
  <si>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</si>
  <si>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</si>
  <si>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</si>
  <si>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</si>
  <si>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</si>
  <si>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</si>
  <si>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</si>
  <si>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</si>
  <si>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22383</t>
  </si>
  <si>
    <t>由比町</t>
  </si>
  <si>
    <t>22401</t>
  </si>
  <si>
    <t>岡部町</t>
  </si>
  <si>
    <t>22402</t>
  </si>
  <si>
    <t>大井川町</t>
  </si>
  <si>
    <t>22424</t>
  </si>
  <si>
    <t>吉田町</t>
  </si>
  <si>
    <t>22426</t>
  </si>
  <si>
    <t>川根町</t>
  </si>
  <si>
    <t>22429</t>
  </si>
  <si>
    <t>川根本町</t>
  </si>
  <si>
    <t>22461</t>
  </si>
  <si>
    <t>22503</t>
  </si>
  <si>
    <t>新居町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</si>
</sst>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103</v>
      </c>
      <c r="B7" s="174" t="s">
        <v>272</v>
      </c>
      <c r="C7" s="173" t="s">
        <v>268</v>
      </c>
      <c r="D7" s="99">
        <f>SUM(D8:D300)</f>
        <v>3780805</v>
      </c>
      <c r="E7" s="99">
        <f>SUM(E8:E300)</f>
        <v>174317</v>
      </c>
      <c r="F7" s="96">
        <f>IF(D7&gt;0,E7/D7*100,0)</f>
        <v>4.610578964003698</v>
      </c>
      <c r="G7" s="99">
        <f>SUM(G8:G300)</f>
        <v>172025</v>
      </c>
      <c r="H7" s="99">
        <f>SUM(H8:H300)</f>
        <v>2292</v>
      </c>
      <c r="I7" s="99">
        <f>SUM(I8:I300)</f>
        <v>3606488</v>
      </c>
      <c r="J7" s="96">
        <f>IF($D7&gt;0,I7/$D7*100,0)</f>
        <v>95.3894210359963</v>
      </c>
      <c r="K7" s="99">
        <f>SUM(K8:K300)</f>
        <v>1801983</v>
      </c>
      <c r="L7" s="96">
        <f>IF($D7&gt;0,K7/$D7*100,0)</f>
        <v>47.661357832525084</v>
      </c>
      <c r="M7" s="99">
        <f>SUM(M8:M300)</f>
        <v>17982</v>
      </c>
      <c r="N7" s="96">
        <f>IF($D7&gt;0,M7/$D7*100,0)</f>
        <v>0.47561299776105886</v>
      </c>
      <c r="O7" s="99">
        <f>SUM(O8:O300)</f>
        <v>1786523</v>
      </c>
      <c r="P7" s="99">
        <f>SUM(P8:P300)</f>
        <v>515988</v>
      </c>
      <c r="Q7" s="96">
        <f>IF($D7&gt;0,O7/$D7*100,0)</f>
        <v>47.25245020571016</v>
      </c>
      <c r="R7" s="99">
        <f>SUM(R8:R300)</f>
        <v>100708</v>
      </c>
      <c r="S7" s="175">
        <f>COUNTIF(S8:S300,"○")</f>
        <v>35</v>
      </c>
      <c r="T7" s="175">
        <f>COUNTIF(T8:T300,"○")</f>
        <v>3</v>
      </c>
      <c r="U7" s="175">
        <f>COUNTIF(U8:U300,"○")</f>
        <v>1</v>
      </c>
      <c r="V7" s="175">
        <f>COUNTIF(V8:V300,"○")</f>
        <v>3</v>
      </c>
      <c r="W7" s="175">
        <f>COUNTIF(W8:W300,"○")</f>
        <v>33</v>
      </c>
      <c r="X7" s="175">
        <f>COUNTIF(X8:X300,"○")</f>
        <v>2</v>
      </c>
      <c r="Y7" s="175">
        <f>COUNTIF(Y8:Y300,"○")</f>
        <v>2</v>
      </c>
      <c r="Z7" s="175">
        <f>COUNTIF(Z8:Z300,"○")</f>
        <v>5</v>
      </c>
    </row>
    <row r="8" spans="1:26" s="92" customFormat="1" ht="11.25">
      <c r="A8" s="94" t="s">
        <v>103</v>
      </c>
      <c r="B8" s="95" t="s">
        <v>273</v>
      </c>
      <c r="C8" s="94" t="s">
        <v>274</v>
      </c>
      <c r="D8" s="93">
        <v>712143</v>
      </c>
      <c r="E8" s="93">
        <v>16946</v>
      </c>
      <c r="F8" s="97">
        <f aca="true" t="shared" si="0" ref="F7:F49">IF(D8&gt;0,E8/D8*100,0)</f>
        <v>2.379578258860931</v>
      </c>
      <c r="G8" s="93">
        <v>15814</v>
      </c>
      <c r="H8" s="93">
        <v>1132</v>
      </c>
      <c r="I8" s="93">
        <v>695197</v>
      </c>
      <c r="J8" s="97">
        <f aca="true" t="shared" si="1" ref="J7:J49">IF($D8&gt;0,I8/$D8*100,0)</f>
        <v>97.62042174113907</v>
      </c>
      <c r="K8" s="93">
        <v>446850</v>
      </c>
      <c r="L8" s="97">
        <f aca="true" t="shared" si="2" ref="L7:L49">IF($D8&gt;0,K8/$D8*100,0)</f>
        <v>62.74722913796808</v>
      </c>
      <c r="M8" s="93">
        <v>0</v>
      </c>
      <c r="N8" s="97">
        <f aca="true" t="shared" si="3" ref="N7:N49">IF($D8&gt;0,M8/$D8*100,0)</f>
        <v>0</v>
      </c>
      <c r="O8" s="93">
        <v>248347</v>
      </c>
      <c r="P8" s="93">
        <v>65816</v>
      </c>
      <c r="Q8" s="97">
        <f aca="true" t="shared" si="4" ref="Q7:Q49">IF($D8&gt;0,O8/$D8*100,0)</f>
        <v>34.87319260317099</v>
      </c>
      <c r="R8" s="93">
        <v>8332</v>
      </c>
      <c r="S8" s="94"/>
      <c r="T8" s="94" t="s">
        <v>269</v>
      </c>
      <c r="U8" s="94"/>
      <c r="V8" s="94"/>
      <c r="W8" s="94" t="s">
        <v>269</v>
      </c>
      <c r="X8" s="94"/>
      <c r="Y8" s="94"/>
      <c r="Z8" s="94"/>
    </row>
    <row r="9" spans="1:26" s="92" customFormat="1" ht="11.25">
      <c r="A9" s="94" t="s">
        <v>103</v>
      </c>
      <c r="B9" s="95" t="s">
        <v>275</v>
      </c>
      <c r="C9" s="94" t="s">
        <v>276</v>
      </c>
      <c r="D9" s="93">
        <v>790292</v>
      </c>
      <c r="E9" s="93">
        <v>44400</v>
      </c>
      <c r="F9" s="97">
        <f t="shared" si="0"/>
        <v>5.618176572709834</v>
      </c>
      <c r="G9" s="93">
        <v>43804</v>
      </c>
      <c r="H9" s="93">
        <v>596</v>
      </c>
      <c r="I9" s="93">
        <v>745892</v>
      </c>
      <c r="J9" s="97">
        <f t="shared" si="1"/>
        <v>94.38182342729017</v>
      </c>
      <c r="K9" s="93">
        <v>540003</v>
      </c>
      <c r="L9" s="97">
        <f t="shared" si="2"/>
        <v>68.32955413948262</v>
      </c>
      <c r="M9" s="93">
        <v>0</v>
      </c>
      <c r="N9" s="97">
        <f t="shared" si="3"/>
        <v>0</v>
      </c>
      <c r="O9" s="93">
        <v>205889</v>
      </c>
      <c r="P9" s="93">
        <v>53588</v>
      </c>
      <c r="Q9" s="97">
        <f t="shared" si="4"/>
        <v>26.052269287807544</v>
      </c>
      <c r="R9" s="93">
        <v>32980</v>
      </c>
      <c r="S9" s="94"/>
      <c r="T9" s="94" t="s">
        <v>269</v>
      </c>
      <c r="U9" s="94"/>
      <c r="V9" s="94"/>
      <c r="W9" s="94" t="s">
        <v>269</v>
      </c>
      <c r="X9" s="94"/>
      <c r="Y9" s="94"/>
      <c r="Z9" s="94"/>
    </row>
    <row r="10" spans="1:26" s="92" customFormat="1" ht="11.25">
      <c r="A10" s="94" t="s">
        <v>103</v>
      </c>
      <c r="B10" s="95" t="s">
        <v>277</v>
      </c>
      <c r="C10" s="94" t="s">
        <v>278</v>
      </c>
      <c r="D10" s="93">
        <v>210152</v>
      </c>
      <c r="E10" s="93">
        <v>8160</v>
      </c>
      <c r="F10" s="97">
        <f t="shared" si="0"/>
        <v>3.882903802961666</v>
      </c>
      <c r="G10" s="93">
        <v>8160</v>
      </c>
      <c r="H10" s="93">
        <v>0</v>
      </c>
      <c r="I10" s="93">
        <v>201992</v>
      </c>
      <c r="J10" s="97">
        <f t="shared" si="1"/>
        <v>96.11709619703834</v>
      </c>
      <c r="K10" s="93">
        <v>82575</v>
      </c>
      <c r="L10" s="97">
        <f t="shared" si="2"/>
        <v>39.292987932544065</v>
      </c>
      <c r="M10" s="93">
        <v>259</v>
      </c>
      <c r="N10" s="97">
        <f t="shared" si="3"/>
        <v>0.12324412805969014</v>
      </c>
      <c r="O10" s="93">
        <v>119158</v>
      </c>
      <c r="P10" s="93">
        <v>38386</v>
      </c>
      <c r="Q10" s="97">
        <f t="shared" si="4"/>
        <v>56.70086413643458</v>
      </c>
      <c r="R10" s="93">
        <v>4280</v>
      </c>
      <c r="S10" s="94"/>
      <c r="T10" s="94" t="s">
        <v>269</v>
      </c>
      <c r="U10" s="94"/>
      <c r="V10" s="94"/>
      <c r="W10" s="94"/>
      <c r="X10" s="94"/>
      <c r="Y10" s="94"/>
      <c r="Z10" s="94" t="s">
        <v>269</v>
      </c>
    </row>
    <row r="11" spans="1:26" s="92" customFormat="1" ht="11.25">
      <c r="A11" s="94" t="s">
        <v>103</v>
      </c>
      <c r="B11" s="95" t="s">
        <v>279</v>
      </c>
      <c r="C11" s="94" t="s">
        <v>280</v>
      </c>
      <c r="D11" s="93">
        <v>41334</v>
      </c>
      <c r="E11" s="93">
        <v>504</v>
      </c>
      <c r="F11" s="97">
        <f t="shared" si="0"/>
        <v>1.2193351720133547</v>
      </c>
      <c r="G11" s="93">
        <v>504</v>
      </c>
      <c r="H11" s="93">
        <v>0</v>
      </c>
      <c r="I11" s="93">
        <v>40830</v>
      </c>
      <c r="J11" s="97">
        <f t="shared" si="1"/>
        <v>98.78066482798664</v>
      </c>
      <c r="K11" s="93">
        <v>21909</v>
      </c>
      <c r="L11" s="97">
        <f t="shared" si="2"/>
        <v>53.004790245318624</v>
      </c>
      <c r="M11" s="93">
        <v>0</v>
      </c>
      <c r="N11" s="97">
        <f t="shared" si="3"/>
        <v>0</v>
      </c>
      <c r="O11" s="93">
        <v>18921</v>
      </c>
      <c r="P11" s="93">
        <v>3295</v>
      </c>
      <c r="Q11" s="97">
        <f t="shared" si="4"/>
        <v>45.77587458266802</v>
      </c>
      <c r="R11" s="93">
        <v>322</v>
      </c>
      <c r="S11" s="94" t="s">
        <v>269</v>
      </c>
      <c r="T11" s="94"/>
      <c r="U11" s="94"/>
      <c r="V11" s="94"/>
      <c r="W11" s="94"/>
      <c r="X11" s="94"/>
      <c r="Y11" s="94" t="s">
        <v>269</v>
      </c>
      <c r="Z11" s="94"/>
    </row>
    <row r="12" spans="1:26" s="92" customFormat="1" ht="11.25">
      <c r="A12" s="94" t="s">
        <v>103</v>
      </c>
      <c r="B12" s="95" t="s">
        <v>281</v>
      </c>
      <c r="C12" s="94" t="s">
        <v>282</v>
      </c>
      <c r="D12" s="93">
        <v>112655</v>
      </c>
      <c r="E12" s="93">
        <v>1788</v>
      </c>
      <c r="F12" s="97">
        <f t="shared" si="0"/>
        <v>1.587146598020505</v>
      </c>
      <c r="G12" s="93">
        <v>1788</v>
      </c>
      <c r="H12" s="93">
        <v>0</v>
      </c>
      <c r="I12" s="93">
        <v>110867</v>
      </c>
      <c r="J12" s="97">
        <f t="shared" si="1"/>
        <v>98.41285340197949</v>
      </c>
      <c r="K12" s="93">
        <v>66329</v>
      </c>
      <c r="L12" s="97">
        <f t="shared" si="2"/>
        <v>58.877990324441875</v>
      </c>
      <c r="M12" s="93">
        <v>0</v>
      </c>
      <c r="N12" s="97">
        <f t="shared" si="3"/>
        <v>0</v>
      </c>
      <c r="O12" s="93">
        <v>44538</v>
      </c>
      <c r="P12" s="93">
        <v>14656</v>
      </c>
      <c r="Q12" s="97">
        <f t="shared" si="4"/>
        <v>39.534863077537615</v>
      </c>
      <c r="R12" s="93">
        <v>1461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103</v>
      </c>
      <c r="B13" s="95" t="s">
        <v>283</v>
      </c>
      <c r="C13" s="94" t="s">
        <v>284</v>
      </c>
      <c r="D13" s="93">
        <v>123954</v>
      </c>
      <c r="E13" s="93">
        <v>793</v>
      </c>
      <c r="F13" s="97">
        <f t="shared" si="0"/>
        <v>0.6397534569275699</v>
      </c>
      <c r="G13" s="93">
        <v>793</v>
      </c>
      <c r="H13" s="93">
        <v>0</v>
      </c>
      <c r="I13" s="93">
        <v>123161</v>
      </c>
      <c r="J13" s="97">
        <f t="shared" si="1"/>
        <v>99.36024654307244</v>
      </c>
      <c r="K13" s="93">
        <v>51526</v>
      </c>
      <c r="L13" s="97">
        <f t="shared" si="2"/>
        <v>41.56864643335431</v>
      </c>
      <c r="M13" s="93">
        <v>0</v>
      </c>
      <c r="N13" s="97">
        <f t="shared" si="3"/>
        <v>0</v>
      </c>
      <c r="O13" s="93">
        <v>71635</v>
      </c>
      <c r="P13" s="93">
        <v>11619</v>
      </c>
      <c r="Q13" s="97">
        <f t="shared" si="4"/>
        <v>57.791600109718125</v>
      </c>
      <c r="R13" s="93">
        <v>1749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103</v>
      </c>
      <c r="B14" s="95" t="s">
        <v>285</v>
      </c>
      <c r="C14" s="94" t="s">
        <v>286</v>
      </c>
      <c r="D14" s="93">
        <v>75357</v>
      </c>
      <c r="E14" s="93">
        <v>415</v>
      </c>
      <c r="F14" s="97">
        <f t="shared" si="0"/>
        <v>0.5507119444776198</v>
      </c>
      <c r="G14" s="93">
        <v>415</v>
      </c>
      <c r="H14" s="93">
        <v>0</v>
      </c>
      <c r="I14" s="93">
        <v>74942</v>
      </c>
      <c r="J14" s="97">
        <f t="shared" si="1"/>
        <v>99.44928805552237</v>
      </c>
      <c r="K14" s="93">
        <v>20078</v>
      </c>
      <c r="L14" s="97">
        <f t="shared" si="2"/>
        <v>26.643841978847355</v>
      </c>
      <c r="M14" s="93">
        <v>1977</v>
      </c>
      <c r="N14" s="97">
        <f t="shared" si="3"/>
        <v>2.62351208248736</v>
      </c>
      <c r="O14" s="93">
        <v>52887</v>
      </c>
      <c r="P14" s="93">
        <v>11849</v>
      </c>
      <c r="Q14" s="97">
        <f t="shared" si="4"/>
        <v>70.18193399418766</v>
      </c>
      <c r="R14" s="93">
        <v>582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103</v>
      </c>
      <c r="B15" s="95" t="s">
        <v>287</v>
      </c>
      <c r="C15" s="94" t="s">
        <v>288</v>
      </c>
      <c r="D15" s="93">
        <v>97015</v>
      </c>
      <c r="E15" s="93">
        <v>13034</v>
      </c>
      <c r="F15" s="97">
        <f t="shared" si="0"/>
        <v>13.435035819203216</v>
      </c>
      <c r="G15" s="93">
        <v>13034</v>
      </c>
      <c r="H15" s="93">
        <v>0</v>
      </c>
      <c r="I15" s="93">
        <v>83981</v>
      </c>
      <c r="J15" s="97">
        <f t="shared" si="1"/>
        <v>86.56496418079679</v>
      </c>
      <c r="K15" s="93">
        <v>9680</v>
      </c>
      <c r="L15" s="97">
        <f t="shared" si="2"/>
        <v>9.977838478585786</v>
      </c>
      <c r="M15" s="93">
        <v>1757</v>
      </c>
      <c r="N15" s="97">
        <f t="shared" si="3"/>
        <v>1.8110601453383497</v>
      </c>
      <c r="O15" s="93">
        <v>72544</v>
      </c>
      <c r="P15" s="93">
        <v>17538</v>
      </c>
      <c r="Q15" s="97">
        <f t="shared" si="4"/>
        <v>74.77606555687265</v>
      </c>
      <c r="R15" s="93">
        <v>1229</v>
      </c>
      <c r="S15" s="94"/>
      <c r="T15" s="94"/>
      <c r="U15" s="94"/>
      <c r="V15" s="94" t="s">
        <v>269</v>
      </c>
      <c r="W15" s="94"/>
      <c r="X15" s="94"/>
      <c r="Y15" s="94"/>
      <c r="Z15" s="94" t="s">
        <v>269</v>
      </c>
    </row>
    <row r="16" spans="1:26" s="92" customFormat="1" ht="11.25">
      <c r="A16" s="94" t="s">
        <v>103</v>
      </c>
      <c r="B16" s="95" t="s">
        <v>289</v>
      </c>
      <c r="C16" s="94" t="s">
        <v>290</v>
      </c>
      <c r="D16" s="93">
        <v>239048</v>
      </c>
      <c r="E16" s="93">
        <v>7845</v>
      </c>
      <c r="F16" s="97">
        <f t="shared" si="0"/>
        <v>3.281767678457883</v>
      </c>
      <c r="G16" s="93">
        <v>7845</v>
      </c>
      <c r="H16" s="93">
        <v>0</v>
      </c>
      <c r="I16" s="93">
        <v>231203</v>
      </c>
      <c r="J16" s="97">
        <f t="shared" si="1"/>
        <v>96.71823232154212</v>
      </c>
      <c r="K16" s="93">
        <v>154113</v>
      </c>
      <c r="L16" s="97">
        <f t="shared" si="2"/>
        <v>64.4694789331013</v>
      </c>
      <c r="M16" s="93">
        <v>269</v>
      </c>
      <c r="N16" s="97">
        <f t="shared" si="3"/>
        <v>0.11252970114788662</v>
      </c>
      <c r="O16" s="93">
        <v>76821</v>
      </c>
      <c r="P16" s="93">
        <v>22011</v>
      </c>
      <c r="Q16" s="97">
        <f t="shared" si="4"/>
        <v>32.13622368729293</v>
      </c>
      <c r="R16" s="93">
        <v>4767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103</v>
      </c>
      <c r="B17" s="95" t="s">
        <v>291</v>
      </c>
      <c r="C17" s="94" t="s">
        <v>292</v>
      </c>
      <c r="D17" s="93">
        <v>167069</v>
      </c>
      <c r="E17" s="93">
        <v>14516</v>
      </c>
      <c r="F17" s="97">
        <f t="shared" si="0"/>
        <v>8.688625657662403</v>
      </c>
      <c r="G17" s="93">
        <v>14516</v>
      </c>
      <c r="H17" s="93">
        <v>0</v>
      </c>
      <c r="I17" s="93">
        <v>152553</v>
      </c>
      <c r="J17" s="97">
        <f t="shared" si="1"/>
        <v>91.31137434233759</v>
      </c>
      <c r="K17" s="93">
        <v>102592</v>
      </c>
      <c r="L17" s="97">
        <f t="shared" si="2"/>
        <v>61.40696358989399</v>
      </c>
      <c r="M17" s="93">
        <v>0</v>
      </c>
      <c r="N17" s="97">
        <f t="shared" si="3"/>
        <v>0</v>
      </c>
      <c r="O17" s="93">
        <v>49961</v>
      </c>
      <c r="P17" s="93">
        <v>10371</v>
      </c>
      <c r="Q17" s="97">
        <f t="shared" si="4"/>
        <v>29.9044107524436</v>
      </c>
      <c r="R17" s="93">
        <v>9696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103</v>
      </c>
      <c r="B18" s="95" t="s">
        <v>293</v>
      </c>
      <c r="C18" s="94" t="s">
        <v>294</v>
      </c>
      <c r="D18" s="93">
        <v>120057</v>
      </c>
      <c r="E18" s="93">
        <v>4419</v>
      </c>
      <c r="F18" s="97">
        <f t="shared" si="0"/>
        <v>3.6807516429695895</v>
      </c>
      <c r="G18" s="93">
        <v>4419</v>
      </c>
      <c r="H18" s="93">
        <v>0</v>
      </c>
      <c r="I18" s="93">
        <v>115638</v>
      </c>
      <c r="J18" s="97">
        <f t="shared" si="1"/>
        <v>96.3192483570304</v>
      </c>
      <c r="K18" s="93">
        <v>31112</v>
      </c>
      <c r="L18" s="97">
        <f t="shared" si="2"/>
        <v>25.914357346926874</v>
      </c>
      <c r="M18" s="93">
        <v>1799</v>
      </c>
      <c r="N18" s="97">
        <f t="shared" si="3"/>
        <v>1.498454900588887</v>
      </c>
      <c r="O18" s="93">
        <v>82727</v>
      </c>
      <c r="P18" s="93">
        <v>19589</v>
      </c>
      <c r="Q18" s="97">
        <f t="shared" si="4"/>
        <v>68.90643610951464</v>
      </c>
      <c r="R18" s="93">
        <v>2580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103</v>
      </c>
      <c r="B19" s="95" t="s">
        <v>295</v>
      </c>
      <c r="C19" s="94" t="s">
        <v>296</v>
      </c>
      <c r="D19" s="93">
        <v>115449</v>
      </c>
      <c r="E19" s="93">
        <v>7447</v>
      </c>
      <c r="F19" s="97">
        <f t="shared" si="0"/>
        <v>6.45046730590997</v>
      </c>
      <c r="G19" s="93">
        <v>7399</v>
      </c>
      <c r="H19" s="93">
        <v>48</v>
      </c>
      <c r="I19" s="93">
        <v>108002</v>
      </c>
      <c r="J19" s="97">
        <f t="shared" si="1"/>
        <v>93.54953269409003</v>
      </c>
      <c r="K19" s="93">
        <v>16628</v>
      </c>
      <c r="L19" s="97">
        <f t="shared" si="2"/>
        <v>14.402896517076805</v>
      </c>
      <c r="M19" s="93">
        <v>2803</v>
      </c>
      <c r="N19" s="97">
        <f t="shared" si="3"/>
        <v>2.427911891831025</v>
      </c>
      <c r="O19" s="93">
        <v>88571</v>
      </c>
      <c r="P19" s="93">
        <v>27814</v>
      </c>
      <c r="Q19" s="97">
        <f t="shared" si="4"/>
        <v>76.7187242851822</v>
      </c>
      <c r="R19" s="93">
        <v>5598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103</v>
      </c>
      <c r="B20" s="95" t="s">
        <v>297</v>
      </c>
      <c r="C20" s="94" t="s">
        <v>298</v>
      </c>
      <c r="D20" s="93">
        <v>130970</v>
      </c>
      <c r="E20" s="93">
        <v>6216</v>
      </c>
      <c r="F20" s="97">
        <f t="shared" si="0"/>
        <v>4.746125066809193</v>
      </c>
      <c r="G20" s="93">
        <v>6216</v>
      </c>
      <c r="H20" s="93">
        <v>0</v>
      </c>
      <c r="I20" s="93">
        <v>124754</v>
      </c>
      <c r="J20" s="97">
        <f t="shared" si="1"/>
        <v>95.2538749331908</v>
      </c>
      <c r="K20" s="93">
        <v>50113</v>
      </c>
      <c r="L20" s="97">
        <f t="shared" si="2"/>
        <v>38.26296098343132</v>
      </c>
      <c r="M20" s="93">
        <v>0</v>
      </c>
      <c r="N20" s="97">
        <f t="shared" si="3"/>
        <v>0</v>
      </c>
      <c r="O20" s="93">
        <v>74641</v>
      </c>
      <c r="P20" s="93">
        <v>21477</v>
      </c>
      <c r="Q20" s="97">
        <f t="shared" si="4"/>
        <v>56.990913949759495</v>
      </c>
      <c r="R20" s="93">
        <v>1331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103</v>
      </c>
      <c r="B21" s="95" t="s">
        <v>299</v>
      </c>
      <c r="C21" s="94" t="s">
        <v>300</v>
      </c>
      <c r="D21" s="93">
        <v>86771</v>
      </c>
      <c r="E21" s="93">
        <v>3360</v>
      </c>
      <c r="F21" s="97">
        <f t="shared" si="0"/>
        <v>3.872261469845916</v>
      </c>
      <c r="G21" s="93">
        <v>3360</v>
      </c>
      <c r="H21" s="93">
        <v>0</v>
      </c>
      <c r="I21" s="93">
        <v>83411</v>
      </c>
      <c r="J21" s="97">
        <f t="shared" si="1"/>
        <v>96.12773853015409</v>
      </c>
      <c r="K21" s="93">
        <v>20190</v>
      </c>
      <c r="L21" s="97">
        <f t="shared" si="2"/>
        <v>23.268142582199122</v>
      </c>
      <c r="M21" s="93">
        <v>1525</v>
      </c>
      <c r="N21" s="97">
        <f t="shared" si="3"/>
        <v>1.7574996254508997</v>
      </c>
      <c r="O21" s="93">
        <v>61696</v>
      </c>
      <c r="P21" s="93">
        <v>22722</v>
      </c>
      <c r="Q21" s="97">
        <f t="shared" si="4"/>
        <v>71.10209632250405</v>
      </c>
      <c r="R21" s="93">
        <v>2649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103</v>
      </c>
      <c r="B22" s="95" t="s">
        <v>301</v>
      </c>
      <c r="C22" s="94" t="s">
        <v>302</v>
      </c>
      <c r="D22" s="93">
        <v>82054</v>
      </c>
      <c r="E22" s="93">
        <v>3306</v>
      </c>
      <c r="F22" s="97">
        <f t="shared" si="0"/>
        <v>4.029054037585005</v>
      </c>
      <c r="G22" s="93">
        <v>3306</v>
      </c>
      <c r="H22" s="93">
        <v>0</v>
      </c>
      <c r="I22" s="93">
        <v>78748</v>
      </c>
      <c r="J22" s="97">
        <f t="shared" si="1"/>
        <v>95.970945962415</v>
      </c>
      <c r="K22" s="93">
        <v>19932</v>
      </c>
      <c r="L22" s="97">
        <f t="shared" si="2"/>
        <v>24.291320350013407</v>
      </c>
      <c r="M22" s="93">
        <v>2481</v>
      </c>
      <c r="N22" s="97">
        <f t="shared" si="3"/>
        <v>3.023618592634119</v>
      </c>
      <c r="O22" s="93">
        <v>56335</v>
      </c>
      <c r="P22" s="93">
        <v>17524</v>
      </c>
      <c r="Q22" s="97">
        <f t="shared" si="4"/>
        <v>68.65600701976747</v>
      </c>
      <c r="R22" s="93">
        <v>4048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103</v>
      </c>
      <c r="B23" s="95" t="s">
        <v>303</v>
      </c>
      <c r="C23" s="94" t="s">
        <v>304</v>
      </c>
      <c r="D23" s="93">
        <v>26230</v>
      </c>
      <c r="E23" s="93">
        <v>224</v>
      </c>
      <c r="F23" s="97">
        <f t="shared" si="0"/>
        <v>0.8539839878002288</v>
      </c>
      <c r="G23" s="93">
        <v>142</v>
      </c>
      <c r="H23" s="93">
        <v>82</v>
      </c>
      <c r="I23" s="93">
        <v>26006</v>
      </c>
      <c r="J23" s="97">
        <f t="shared" si="1"/>
        <v>99.14601601219977</v>
      </c>
      <c r="K23" s="93">
        <v>7054</v>
      </c>
      <c r="L23" s="97">
        <f t="shared" si="2"/>
        <v>26.892870758673276</v>
      </c>
      <c r="M23" s="93">
        <v>0</v>
      </c>
      <c r="N23" s="97">
        <f t="shared" si="3"/>
        <v>0</v>
      </c>
      <c r="O23" s="93">
        <v>18952</v>
      </c>
      <c r="P23" s="93">
        <v>1929</v>
      </c>
      <c r="Q23" s="97">
        <f t="shared" si="4"/>
        <v>72.2531452535265</v>
      </c>
      <c r="R23" s="93">
        <v>199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103</v>
      </c>
      <c r="B24" s="95" t="s">
        <v>305</v>
      </c>
      <c r="C24" s="94" t="s">
        <v>306</v>
      </c>
      <c r="D24" s="93">
        <v>53232</v>
      </c>
      <c r="E24" s="93">
        <v>1875</v>
      </c>
      <c r="F24" s="97">
        <f t="shared" si="0"/>
        <v>3.522317403065825</v>
      </c>
      <c r="G24" s="93">
        <v>1875</v>
      </c>
      <c r="H24" s="93">
        <v>0</v>
      </c>
      <c r="I24" s="93">
        <v>51357</v>
      </c>
      <c r="J24" s="97">
        <f t="shared" si="1"/>
        <v>96.47768259693417</v>
      </c>
      <c r="K24" s="93">
        <v>12880</v>
      </c>
      <c r="L24" s="97">
        <f t="shared" si="2"/>
        <v>24.195972347460174</v>
      </c>
      <c r="M24" s="93">
        <v>0</v>
      </c>
      <c r="N24" s="97">
        <f t="shared" si="3"/>
        <v>0</v>
      </c>
      <c r="O24" s="93">
        <v>38477</v>
      </c>
      <c r="P24" s="93">
        <v>17520</v>
      </c>
      <c r="Q24" s="97">
        <f t="shared" si="4"/>
        <v>72.281710249474</v>
      </c>
      <c r="R24" s="93">
        <v>1000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94" t="s">
        <v>103</v>
      </c>
      <c r="B25" s="95" t="s">
        <v>307</v>
      </c>
      <c r="C25" s="94" t="s">
        <v>308</v>
      </c>
      <c r="D25" s="93">
        <v>42512</v>
      </c>
      <c r="E25" s="93">
        <v>5156</v>
      </c>
      <c r="F25" s="97">
        <f t="shared" si="0"/>
        <v>12.12834023334588</v>
      </c>
      <c r="G25" s="93">
        <v>5156</v>
      </c>
      <c r="H25" s="93">
        <v>0</v>
      </c>
      <c r="I25" s="93">
        <v>37356</v>
      </c>
      <c r="J25" s="97">
        <f t="shared" si="1"/>
        <v>87.87165976665412</v>
      </c>
      <c r="K25" s="93">
        <v>8317</v>
      </c>
      <c r="L25" s="97">
        <f t="shared" si="2"/>
        <v>19.563887843432443</v>
      </c>
      <c r="M25" s="93">
        <v>0</v>
      </c>
      <c r="N25" s="97">
        <f t="shared" si="3"/>
        <v>0</v>
      </c>
      <c r="O25" s="93">
        <v>29039</v>
      </c>
      <c r="P25" s="93">
        <v>16421</v>
      </c>
      <c r="Q25" s="97">
        <f t="shared" si="4"/>
        <v>68.30777192322168</v>
      </c>
      <c r="R25" s="93">
        <v>3664</v>
      </c>
      <c r="S25" s="94" t="s">
        <v>269</v>
      </c>
      <c r="T25" s="94"/>
      <c r="U25" s="94"/>
      <c r="V25" s="94"/>
      <c r="W25" s="94"/>
      <c r="X25" s="94"/>
      <c r="Y25" s="94"/>
      <c r="Z25" s="94" t="s">
        <v>269</v>
      </c>
    </row>
    <row r="26" spans="1:26" s="92" customFormat="1" ht="11.25">
      <c r="A26" s="94" t="s">
        <v>103</v>
      </c>
      <c r="B26" s="95" t="s">
        <v>309</v>
      </c>
      <c r="C26" s="94" t="s">
        <v>310</v>
      </c>
      <c r="D26" s="93">
        <v>36767</v>
      </c>
      <c r="E26" s="93">
        <v>617</v>
      </c>
      <c r="F26" s="97">
        <f t="shared" si="0"/>
        <v>1.678135284358256</v>
      </c>
      <c r="G26" s="93">
        <v>617</v>
      </c>
      <c r="H26" s="93">
        <v>0</v>
      </c>
      <c r="I26" s="93">
        <v>36150</v>
      </c>
      <c r="J26" s="97">
        <f t="shared" si="1"/>
        <v>98.32186471564175</v>
      </c>
      <c r="K26" s="93">
        <v>15649</v>
      </c>
      <c r="L26" s="97">
        <f t="shared" si="2"/>
        <v>42.56262409225665</v>
      </c>
      <c r="M26" s="93">
        <v>0</v>
      </c>
      <c r="N26" s="97">
        <f t="shared" si="3"/>
        <v>0</v>
      </c>
      <c r="O26" s="93">
        <v>20501</v>
      </c>
      <c r="P26" s="93">
        <v>5466</v>
      </c>
      <c r="Q26" s="97">
        <f t="shared" si="4"/>
        <v>55.7592406233851</v>
      </c>
      <c r="R26" s="93">
        <v>203</v>
      </c>
      <c r="S26" s="94"/>
      <c r="T26" s="94"/>
      <c r="U26" s="94" t="s">
        <v>269</v>
      </c>
      <c r="V26" s="94"/>
      <c r="W26" s="94"/>
      <c r="X26" s="94"/>
      <c r="Y26" s="94" t="s">
        <v>269</v>
      </c>
      <c r="Z26" s="94"/>
    </row>
    <row r="27" spans="1:26" s="92" customFormat="1" ht="11.25">
      <c r="A27" s="94" t="s">
        <v>103</v>
      </c>
      <c r="B27" s="95" t="s">
        <v>311</v>
      </c>
      <c r="C27" s="94" t="s">
        <v>312</v>
      </c>
      <c r="D27" s="93">
        <v>34912</v>
      </c>
      <c r="E27" s="93">
        <v>1697</v>
      </c>
      <c r="F27" s="97">
        <f t="shared" si="0"/>
        <v>4.860792850595784</v>
      </c>
      <c r="G27" s="93">
        <v>1697</v>
      </c>
      <c r="H27" s="93">
        <v>0</v>
      </c>
      <c r="I27" s="93">
        <v>33215</v>
      </c>
      <c r="J27" s="97">
        <f t="shared" si="1"/>
        <v>95.13920714940421</v>
      </c>
      <c r="K27" s="93">
        <v>11990</v>
      </c>
      <c r="L27" s="97">
        <f t="shared" si="2"/>
        <v>34.34349220898258</v>
      </c>
      <c r="M27" s="93">
        <v>0</v>
      </c>
      <c r="N27" s="97">
        <f t="shared" si="3"/>
        <v>0</v>
      </c>
      <c r="O27" s="93">
        <v>21225</v>
      </c>
      <c r="P27" s="93">
        <v>14068</v>
      </c>
      <c r="Q27" s="97">
        <f t="shared" si="4"/>
        <v>60.79571494042163</v>
      </c>
      <c r="R27" s="93">
        <v>1765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</row>
    <row r="28" spans="1:26" s="92" customFormat="1" ht="11.25">
      <c r="A28" s="94" t="s">
        <v>103</v>
      </c>
      <c r="B28" s="95" t="s">
        <v>313</v>
      </c>
      <c r="C28" s="94" t="s">
        <v>314</v>
      </c>
      <c r="D28" s="93">
        <v>45582</v>
      </c>
      <c r="E28" s="93">
        <v>3618</v>
      </c>
      <c r="F28" s="97">
        <f t="shared" si="0"/>
        <v>7.937343688298013</v>
      </c>
      <c r="G28" s="93">
        <v>3618</v>
      </c>
      <c r="H28" s="93">
        <v>0</v>
      </c>
      <c r="I28" s="93">
        <v>41964</v>
      </c>
      <c r="J28" s="97">
        <f t="shared" si="1"/>
        <v>92.06265631170199</v>
      </c>
      <c r="K28" s="93">
        <v>3558</v>
      </c>
      <c r="L28" s="97">
        <f t="shared" si="2"/>
        <v>7.8057127813610645</v>
      </c>
      <c r="M28" s="93">
        <v>2629</v>
      </c>
      <c r="N28" s="97">
        <f t="shared" si="3"/>
        <v>5.7676275722873065</v>
      </c>
      <c r="O28" s="93">
        <v>35777</v>
      </c>
      <c r="P28" s="93">
        <v>13569</v>
      </c>
      <c r="Q28" s="97">
        <f t="shared" si="4"/>
        <v>78.48931595805362</v>
      </c>
      <c r="R28" s="93">
        <v>4187</v>
      </c>
      <c r="S28" s="94" t="s">
        <v>269</v>
      </c>
      <c r="T28" s="94"/>
      <c r="U28" s="94"/>
      <c r="V28" s="94"/>
      <c r="W28" s="94"/>
      <c r="X28" s="94" t="s">
        <v>269</v>
      </c>
      <c r="Y28" s="94"/>
      <c r="Z28" s="94"/>
    </row>
    <row r="29" spans="1:26" s="92" customFormat="1" ht="11.25">
      <c r="A29" s="94" t="s">
        <v>103</v>
      </c>
      <c r="B29" s="95" t="s">
        <v>315</v>
      </c>
      <c r="C29" s="94" t="s">
        <v>316</v>
      </c>
      <c r="D29" s="93">
        <v>50512</v>
      </c>
      <c r="E29" s="93">
        <v>1004</v>
      </c>
      <c r="F29" s="97">
        <f t="shared" si="0"/>
        <v>1.9876464998416217</v>
      </c>
      <c r="G29" s="93">
        <v>1004</v>
      </c>
      <c r="H29" s="93">
        <v>0</v>
      </c>
      <c r="I29" s="93">
        <v>49508</v>
      </c>
      <c r="J29" s="97">
        <f t="shared" si="1"/>
        <v>98.01235350015838</v>
      </c>
      <c r="K29" s="93">
        <v>29837</v>
      </c>
      <c r="L29" s="97">
        <f t="shared" si="2"/>
        <v>59.06913208742477</v>
      </c>
      <c r="M29" s="93">
        <v>0</v>
      </c>
      <c r="N29" s="97">
        <f t="shared" si="3"/>
        <v>0</v>
      </c>
      <c r="O29" s="93">
        <v>19671</v>
      </c>
      <c r="P29" s="93">
        <v>5448</v>
      </c>
      <c r="Q29" s="97">
        <f t="shared" si="4"/>
        <v>38.94322141273361</v>
      </c>
      <c r="R29" s="93">
        <v>559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</row>
    <row r="30" spans="1:26" s="92" customFormat="1" ht="11.25">
      <c r="A30" s="94" t="s">
        <v>103</v>
      </c>
      <c r="B30" s="95" t="s">
        <v>317</v>
      </c>
      <c r="C30" s="94" t="s">
        <v>318</v>
      </c>
      <c r="D30" s="93">
        <v>50318</v>
      </c>
      <c r="E30" s="93">
        <v>6435</v>
      </c>
      <c r="F30" s="97">
        <f t="shared" si="0"/>
        <v>12.788664096347233</v>
      </c>
      <c r="G30" s="93">
        <v>6435</v>
      </c>
      <c r="H30" s="93">
        <v>0</v>
      </c>
      <c r="I30" s="93">
        <v>43883</v>
      </c>
      <c r="J30" s="97">
        <f t="shared" si="1"/>
        <v>87.21133590365277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43883</v>
      </c>
      <c r="P30" s="93">
        <v>11828</v>
      </c>
      <c r="Q30" s="97">
        <f t="shared" si="4"/>
        <v>87.21133590365277</v>
      </c>
      <c r="R30" s="93">
        <v>2080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</row>
    <row r="31" spans="1:26" s="92" customFormat="1" ht="11.25">
      <c r="A31" s="94" t="s">
        <v>103</v>
      </c>
      <c r="B31" s="95" t="s">
        <v>319</v>
      </c>
      <c r="C31" s="94" t="s">
        <v>320</v>
      </c>
      <c r="D31" s="93">
        <v>14684</v>
      </c>
      <c r="E31" s="93">
        <v>145</v>
      </c>
      <c r="F31" s="97">
        <f t="shared" si="0"/>
        <v>0.9874693543993461</v>
      </c>
      <c r="G31" s="93">
        <v>145</v>
      </c>
      <c r="H31" s="93">
        <v>0</v>
      </c>
      <c r="I31" s="93">
        <v>14539</v>
      </c>
      <c r="J31" s="97">
        <f t="shared" si="1"/>
        <v>99.01253064560065</v>
      </c>
      <c r="K31" s="93">
        <v>0</v>
      </c>
      <c r="L31" s="97">
        <f t="shared" si="2"/>
        <v>0</v>
      </c>
      <c r="M31" s="93">
        <v>0</v>
      </c>
      <c r="N31" s="97">
        <f t="shared" si="3"/>
        <v>0</v>
      </c>
      <c r="O31" s="93">
        <v>14539</v>
      </c>
      <c r="P31" s="93">
        <v>1309</v>
      </c>
      <c r="Q31" s="97">
        <f t="shared" si="4"/>
        <v>99.01253064560065</v>
      </c>
      <c r="R31" s="93">
        <v>107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</row>
    <row r="32" spans="1:26" s="92" customFormat="1" ht="11.25">
      <c r="A32" s="94" t="s">
        <v>103</v>
      </c>
      <c r="B32" s="95" t="s">
        <v>321</v>
      </c>
      <c r="C32" s="94" t="s">
        <v>322</v>
      </c>
      <c r="D32" s="93">
        <v>8317</v>
      </c>
      <c r="E32" s="93">
        <v>217</v>
      </c>
      <c r="F32" s="97">
        <f t="shared" si="0"/>
        <v>2.609113863171817</v>
      </c>
      <c r="G32" s="93">
        <v>217</v>
      </c>
      <c r="H32" s="93">
        <v>0</v>
      </c>
      <c r="I32" s="93">
        <v>8100</v>
      </c>
      <c r="J32" s="97">
        <f t="shared" si="1"/>
        <v>97.39088613682819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8100</v>
      </c>
      <c r="P32" s="93">
        <v>1827</v>
      </c>
      <c r="Q32" s="97">
        <f t="shared" si="4"/>
        <v>97.39088613682819</v>
      </c>
      <c r="R32" s="93">
        <v>28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</row>
    <row r="33" spans="1:26" s="92" customFormat="1" ht="11.25">
      <c r="A33" s="94" t="s">
        <v>103</v>
      </c>
      <c r="B33" s="95" t="s">
        <v>323</v>
      </c>
      <c r="C33" s="94" t="s">
        <v>324</v>
      </c>
      <c r="D33" s="93">
        <v>9936</v>
      </c>
      <c r="E33" s="93">
        <v>530</v>
      </c>
      <c r="F33" s="97">
        <f t="shared" si="0"/>
        <v>5.3341384863123995</v>
      </c>
      <c r="G33" s="93">
        <v>530</v>
      </c>
      <c r="H33" s="93">
        <v>0</v>
      </c>
      <c r="I33" s="93">
        <v>9406</v>
      </c>
      <c r="J33" s="97">
        <f t="shared" si="1"/>
        <v>94.6658615136876</v>
      </c>
      <c r="K33" s="93">
        <v>985</v>
      </c>
      <c r="L33" s="97">
        <f t="shared" si="2"/>
        <v>9.913446054750402</v>
      </c>
      <c r="M33" s="93">
        <v>0</v>
      </c>
      <c r="N33" s="97">
        <f t="shared" si="3"/>
        <v>0</v>
      </c>
      <c r="O33" s="93">
        <v>8421</v>
      </c>
      <c r="P33" s="93">
        <v>3426</v>
      </c>
      <c r="Q33" s="97">
        <f t="shared" si="4"/>
        <v>84.75241545893721</v>
      </c>
      <c r="R33" s="93">
        <v>46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94" t="s">
        <v>103</v>
      </c>
      <c r="B34" s="95" t="s">
        <v>325</v>
      </c>
      <c r="C34" s="94" t="s">
        <v>326</v>
      </c>
      <c r="D34" s="93">
        <v>8293</v>
      </c>
      <c r="E34" s="93">
        <v>563</v>
      </c>
      <c r="F34" s="97">
        <f t="shared" si="0"/>
        <v>6.788858073073676</v>
      </c>
      <c r="G34" s="93">
        <v>563</v>
      </c>
      <c r="H34" s="93">
        <v>0</v>
      </c>
      <c r="I34" s="93">
        <v>7730</v>
      </c>
      <c r="J34" s="97">
        <f t="shared" si="1"/>
        <v>93.21114192692632</v>
      </c>
      <c r="K34" s="93">
        <v>0</v>
      </c>
      <c r="L34" s="97">
        <f t="shared" si="2"/>
        <v>0</v>
      </c>
      <c r="M34" s="93">
        <v>0</v>
      </c>
      <c r="N34" s="97">
        <f t="shared" si="3"/>
        <v>0</v>
      </c>
      <c r="O34" s="93">
        <v>7730</v>
      </c>
      <c r="P34" s="93">
        <v>1149</v>
      </c>
      <c r="Q34" s="97">
        <f t="shared" si="4"/>
        <v>93.21114192692632</v>
      </c>
      <c r="R34" s="93">
        <v>34</v>
      </c>
      <c r="S34" s="94"/>
      <c r="T34" s="94"/>
      <c r="U34" s="94"/>
      <c r="V34" s="94" t="s">
        <v>269</v>
      </c>
      <c r="W34" s="94"/>
      <c r="X34" s="94"/>
      <c r="Y34" s="94"/>
      <c r="Z34" s="94" t="s">
        <v>269</v>
      </c>
    </row>
    <row r="35" spans="1:26" s="92" customFormat="1" ht="11.25">
      <c r="A35" s="94" t="s">
        <v>103</v>
      </c>
      <c r="B35" s="95" t="s">
        <v>327</v>
      </c>
      <c r="C35" s="94" t="s">
        <v>328</v>
      </c>
      <c r="D35" s="93">
        <v>10391</v>
      </c>
      <c r="E35" s="93">
        <v>617</v>
      </c>
      <c r="F35" s="97">
        <f t="shared" si="0"/>
        <v>5.937830815128477</v>
      </c>
      <c r="G35" s="93">
        <v>617</v>
      </c>
      <c r="H35" s="93">
        <v>0</v>
      </c>
      <c r="I35" s="93">
        <v>9774</v>
      </c>
      <c r="J35" s="97">
        <f t="shared" si="1"/>
        <v>94.06216918487152</v>
      </c>
      <c r="K35" s="93">
        <v>0</v>
      </c>
      <c r="L35" s="97">
        <f t="shared" si="2"/>
        <v>0</v>
      </c>
      <c r="M35" s="93">
        <v>0</v>
      </c>
      <c r="N35" s="97">
        <f t="shared" si="3"/>
        <v>0</v>
      </c>
      <c r="O35" s="93">
        <v>9774</v>
      </c>
      <c r="P35" s="93">
        <v>3413</v>
      </c>
      <c r="Q35" s="97">
        <f t="shared" si="4"/>
        <v>94.06216918487152</v>
      </c>
      <c r="R35" s="93">
        <v>134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</row>
    <row r="36" spans="1:26" s="92" customFormat="1" ht="11.25">
      <c r="A36" s="94" t="s">
        <v>103</v>
      </c>
      <c r="B36" s="95" t="s">
        <v>329</v>
      </c>
      <c r="C36" s="94" t="s">
        <v>330</v>
      </c>
      <c r="D36" s="93">
        <v>39147</v>
      </c>
      <c r="E36" s="93">
        <v>573</v>
      </c>
      <c r="F36" s="97">
        <f t="shared" si="0"/>
        <v>1.4637136945359797</v>
      </c>
      <c r="G36" s="93">
        <v>573</v>
      </c>
      <c r="H36" s="93">
        <v>0</v>
      </c>
      <c r="I36" s="93">
        <v>38574</v>
      </c>
      <c r="J36" s="97">
        <f t="shared" si="1"/>
        <v>98.53628630546402</v>
      </c>
      <c r="K36" s="93">
        <v>23863</v>
      </c>
      <c r="L36" s="97">
        <f t="shared" si="2"/>
        <v>60.957416915727904</v>
      </c>
      <c r="M36" s="93">
        <v>0</v>
      </c>
      <c r="N36" s="97">
        <f t="shared" si="3"/>
        <v>0</v>
      </c>
      <c r="O36" s="93">
        <v>14711</v>
      </c>
      <c r="P36" s="93">
        <v>0</v>
      </c>
      <c r="Q36" s="97">
        <f t="shared" si="4"/>
        <v>37.57886938973613</v>
      </c>
      <c r="R36" s="93">
        <v>266</v>
      </c>
      <c r="S36" s="94" t="s">
        <v>269</v>
      </c>
      <c r="T36" s="94"/>
      <c r="U36" s="94"/>
      <c r="V36" s="94"/>
      <c r="W36" s="94" t="s">
        <v>269</v>
      </c>
      <c r="X36" s="94"/>
      <c r="Y36" s="94"/>
      <c r="Z36" s="94"/>
    </row>
    <row r="37" spans="1:26" s="92" customFormat="1" ht="11.25">
      <c r="A37" s="94" t="s">
        <v>103</v>
      </c>
      <c r="B37" s="95" t="s">
        <v>331</v>
      </c>
      <c r="C37" s="94" t="s">
        <v>271</v>
      </c>
      <c r="D37" s="93">
        <v>31546</v>
      </c>
      <c r="E37" s="93">
        <v>338</v>
      </c>
      <c r="F37" s="97">
        <f t="shared" si="0"/>
        <v>1.0714512141000445</v>
      </c>
      <c r="G37" s="93">
        <v>338</v>
      </c>
      <c r="H37" s="93">
        <v>0</v>
      </c>
      <c r="I37" s="93">
        <v>31208</v>
      </c>
      <c r="J37" s="97">
        <f t="shared" si="1"/>
        <v>98.92854878589995</v>
      </c>
      <c r="K37" s="93">
        <v>14715</v>
      </c>
      <c r="L37" s="97">
        <f t="shared" si="2"/>
        <v>46.64616750142649</v>
      </c>
      <c r="M37" s="93">
        <v>0</v>
      </c>
      <c r="N37" s="97">
        <f t="shared" si="3"/>
        <v>0</v>
      </c>
      <c r="O37" s="93">
        <v>16493</v>
      </c>
      <c r="P37" s="93">
        <v>3244</v>
      </c>
      <c r="Q37" s="97">
        <f t="shared" si="4"/>
        <v>52.282381284473466</v>
      </c>
      <c r="R37" s="93">
        <v>1053</v>
      </c>
      <c r="S37" s="94" t="s">
        <v>269</v>
      </c>
      <c r="T37" s="94"/>
      <c r="U37" s="94"/>
      <c r="V37" s="94"/>
      <c r="W37" s="94" t="s">
        <v>269</v>
      </c>
      <c r="X37" s="94"/>
      <c r="Y37" s="94"/>
      <c r="Z37" s="94"/>
    </row>
    <row r="38" spans="1:26" s="92" customFormat="1" ht="11.25">
      <c r="A38" s="94" t="s">
        <v>103</v>
      </c>
      <c r="B38" s="95" t="s">
        <v>332</v>
      </c>
      <c r="C38" s="94" t="s">
        <v>333</v>
      </c>
      <c r="D38" s="93">
        <v>39657</v>
      </c>
      <c r="E38" s="93">
        <v>863</v>
      </c>
      <c r="F38" s="97">
        <f t="shared" si="0"/>
        <v>2.176160576947323</v>
      </c>
      <c r="G38" s="93">
        <v>863</v>
      </c>
      <c r="H38" s="93">
        <v>0</v>
      </c>
      <c r="I38" s="93">
        <v>38794</v>
      </c>
      <c r="J38" s="97">
        <f t="shared" si="1"/>
        <v>97.82383942305268</v>
      </c>
      <c r="K38" s="93">
        <v>21874</v>
      </c>
      <c r="L38" s="97">
        <f t="shared" si="2"/>
        <v>55.15797967571929</v>
      </c>
      <c r="M38" s="93">
        <v>0</v>
      </c>
      <c r="N38" s="97">
        <f t="shared" si="3"/>
        <v>0</v>
      </c>
      <c r="O38" s="93">
        <v>16920</v>
      </c>
      <c r="P38" s="93">
        <v>4224</v>
      </c>
      <c r="Q38" s="97">
        <f t="shared" si="4"/>
        <v>42.665859747333386</v>
      </c>
      <c r="R38" s="93">
        <v>471</v>
      </c>
      <c r="S38" s="94" t="s">
        <v>269</v>
      </c>
      <c r="T38" s="94"/>
      <c r="U38" s="94"/>
      <c r="V38" s="94"/>
      <c r="W38" s="94" t="s">
        <v>269</v>
      </c>
      <c r="X38" s="94"/>
      <c r="Y38" s="94"/>
      <c r="Z38" s="94"/>
    </row>
    <row r="39" spans="1:26" s="92" customFormat="1" ht="11.25">
      <c r="A39" s="94" t="s">
        <v>103</v>
      </c>
      <c r="B39" s="95" t="s">
        <v>334</v>
      </c>
      <c r="C39" s="94" t="s">
        <v>335</v>
      </c>
      <c r="D39" s="93">
        <v>20883</v>
      </c>
      <c r="E39" s="93">
        <v>1018</v>
      </c>
      <c r="F39" s="97">
        <f t="shared" si="0"/>
        <v>4.874778527989274</v>
      </c>
      <c r="G39" s="93">
        <v>1018</v>
      </c>
      <c r="H39" s="93">
        <v>0</v>
      </c>
      <c r="I39" s="93">
        <v>19865</v>
      </c>
      <c r="J39" s="97">
        <f t="shared" si="1"/>
        <v>95.12522147201072</v>
      </c>
      <c r="K39" s="93">
        <v>4597</v>
      </c>
      <c r="L39" s="97">
        <f t="shared" si="2"/>
        <v>22.013120720203037</v>
      </c>
      <c r="M39" s="93">
        <v>0</v>
      </c>
      <c r="N39" s="97">
        <f t="shared" si="3"/>
        <v>0</v>
      </c>
      <c r="O39" s="93">
        <v>15268</v>
      </c>
      <c r="P39" s="93">
        <v>5800</v>
      </c>
      <c r="Q39" s="97">
        <f t="shared" si="4"/>
        <v>73.1121007518077</v>
      </c>
      <c r="R39" s="93">
        <v>215</v>
      </c>
      <c r="S39" s="94" t="s">
        <v>269</v>
      </c>
      <c r="T39" s="94"/>
      <c r="U39" s="94"/>
      <c r="V39" s="94"/>
      <c r="W39" s="94" t="s">
        <v>269</v>
      </c>
      <c r="X39" s="94"/>
      <c r="Y39" s="94"/>
      <c r="Z39" s="94"/>
    </row>
    <row r="40" spans="1:26" s="92" customFormat="1" ht="11.25">
      <c r="A40" s="94" t="s">
        <v>103</v>
      </c>
      <c r="B40" s="95" t="s">
        <v>336</v>
      </c>
      <c r="C40" s="94" t="s">
        <v>337</v>
      </c>
      <c r="D40" s="93">
        <v>9897</v>
      </c>
      <c r="E40" s="93">
        <v>1358</v>
      </c>
      <c r="F40" s="97">
        <f t="shared" si="0"/>
        <v>13.721329695867436</v>
      </c>
      <c r="G40" s="93">
        <v>1358</v>
      </c>
      <c r="H40" s="93">
        <v>0</v>
      </c>
      <c r="I40" s="93">
        <v>8539</v>
      </c>
      <c r="J40" s="97">
        <f t="shared" si="1"/>
        <v>86.27867030413256</v>
      </c>
      <c r="K40" s="93">
        <v>0</v>
      </c>
      <c r="L40" s="97">
        <f t="shared" si="2"/>
        <v>0</v>
      </c>
      <c r="M40" s="93">
        <v>0</v>
      </c>
      <c r="N40" s="97">
        <f t="shared" si="3"/>
        <v>0</v>
      </c>
      <c r="O40" s="93">
        <v>8539</v>
      </c>
      <c r="P40" s="93">
        <v>3968</v>
      </c>
      <c r="Q40" s="97">
        <f t="shared" si="4"/>
        <v>86.27867030413256</v>
      </c>
      <c r="R40" s="93">
        <v>32</v>
      </c>
      <c r="S40" s="94" t="s">
        <v>269</v>
      </c>
      <c r="T40" s="94"/>
      <c r="U40" s="94"/>
      <c r="V40" s="94"/>
      <c r="W40" s="94" t="s">
        <v>269</v>
      </c>
      <c r="X40" s="94"/>
      <c r="Y40" s="94"/>
      <c r="Z40" s="94"/>
    </row>
    <row r="41" spans="1:26" s="92" customFormat="1" ht="11.25">
      <c r="A41" s="94" t="s">
        <v>103</v>
      </c>
      <c r="B41" s="95" t="s">
        <v>338</v>
      </c>
      <c r="C41" s="94" t="s">
        <v>339</v>
      </c>
      <c r="D41" s="93">
        <v>16881</v>
      </c>
      <c r="E41" s="93">
        <v>2880</v>
      </c>
      <c r="F41" s="97">
        <f t="shared" si="0"/>
        <v>17.060600675315442</v>
      </c>
      <c r="G41" s="93">
        <v>2880</v>
      </c>
      <c r="H41" s="93">
        <v>0</v>
      </c>
      <c r="I41" s="93">
        <v>14001</v>
      </c>
      <c r="J41" s="97">
        <f t="shared" si="1"/>
        <v>82.93939932468456</v>
      </c>
      <c r="K41" s="93">
        <v>0</v>
      </c>
      <c r="L41" s="97">
        <f t="shared" si="2"/>
        <v>0</v>
      </c>
      <c r="M41" s="93">
        <v>2361</v>
      </c>
      <c r="N41" s="97">
        <f t="shared" si="3"/>
        <v>13.986138261951305</v>
      </c>
      <c r="O41" s="93">
        <v>11640</v>
      </c>
      <c r="P41" s="93">
        <v>5838</v>
      </c>
      <c r="Q41" s="97">
        <f t="shared" si="4"/>
        <v>68.95326106273325</v>
      </c>
      <c r="R41" s="93">
        <v>228</v>
      </c>
      <c r="S41" s="94" t="s">
        <v>269</v>
      </c>
      <c r="T41" s="94"/>
      <c r="U41" s="94"/>
      <c r="V41" s="94"/>
      <c r="W41" s="94"/>
      <c r="X41" s="94" t="s">
        <v>269</v>
      </c>
      <c r="Y41" s="94"/>
      <c r="Z41" s="94"/>
    </row>
    <row r="42" spans="1:26" s="92" customFormat="1" ht="11.25">
      <c r="A42" s="94" t="s">
        <v>103</v>
      </c>
      <c r="B42" s="95" t="s">
        <v>340</v>
      </c>
      <c r="C42" s="94" t="s">
        <v>341</v>
      </c>
      <c r="D42" s="93">
        <v>9594</v>
      </c>
      <c r="E42" s="93">
        <v>1312</v>
      </c>
      <c r="F42" s="97">
        <f t="shared" si="0"/>
        <v>13.675213675213676</v>
      </c>
      <c r="G42" s="93">
        <v>1312</v>
      </c>
      <c r="H42" s="93">
        <v>0</v>
      </c>
      <c r="I42" s="93">
        <v>8282</v>
      </c>
      <c r="J42" s="97">
        <f t="shared" si="1"/>
        <v>86.32478632478633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8282</v>
      </c>
      <c r="P42" s="93">
        <v>1527</v>
      </c>
      <c r="Q42" s="97">
        <f t="shared" si="4"/>
        <v>86.32478632478633</v>
      </c>
      <c r="R42" s="93">
        <v>78</v>
      </c>
      <c r="S42" s="94" t="s">
        <v>269</v>
      </c>
      <c r="T42" s="94"/>
      <c r="U42" s="94"/>
      <c r="V42" s="94"/>
      <c r="W42" s="94" t="s">
        <v>269</v>
      </c>
      <c r="X42" s="94"/>
      <c r="Y42" s="94"/>
      <c r="Z42" s="94"/>
    </row>
    <row r="43" spans="1:26" s="92" customFormat="1" ht="11.25">
      <c r="A43" s="94" t="s">
        <v>103</v>
      </c>
      <c r="B43" s="95" t="s">
        <v>342</v>
      </c>
      <c r="C43" s="94" t="s">
        <v>343</v>
      </c>
      <c r="D43" s="93">
        <v>12515</v>
      </c>
      <c r="E43" s="93">
        <v>878</v>
      </c>
      <c r="F43" s="97">
        <f t="shared" si="0"/>
        <v>7.0155813024370755</v>
      </c>
      <c r="G43" s="93">
        <v>878</v>
      </c>
      <c r="H43" s="93">
        <v>0</v>
      </c>
      <c r="I43" s="93">
        <v>11637</v>
      </c>
      <c r="J43" s="97">
        <f t="shared" si="1"/>
        <v>92.98441869756292</v>
      </c>
      <c r="K43" s="93">
        <v>0</v>
      </c>
      <c r="L43" s="97">
        <f t="shared" si="2"/>
        <v>0</v>
      </c>
      <c r="M43" s="93">
        <v>122</v>
      </c>
      <c r="N43" s="97">
        <f t="shared" si="3"/>
        <v>0.9748302037554933</v>
      </c>
      <c r="O43" s="93">
        <v>11515</v>
      </c>
      <c r="P43" s="93">
        <v>5363</v>
      </c>
      <c r="Q43" s="97">
        <f t="shared" si="4"/>
        <v>92.00958849380743</v>
      </c>
      <c r="R43" s="93">
        <v>139</v>
      </c>
      <c r="S43" s="94" t="s">
        <v>269</v>
      </c>
      <c r="T43" s="94"/>
      <c r="U43" s="94"/>
      <c r="V43" s="94"/>
      <c r="W43" s="94" t="s">
        <v>269</v>
      </c>
      <c r="X43" s="94"/>
      <c r="Y43" s="94"/>
      <c r="Z43" s="94"/>
    </row>
    <row r="44" spans="1:26" s="92" customFormat="1" ht="11.25">
      <c r="A44" s="94" t="s">
        <v>103</v>
      </c>
      <c r="B44" s="95" t="s">
        <v>344</v>
      </c>
      <c r="C44" s="94" t="s">
        <v>345</v>
      </c>
      <c r="D44" s="93">
        <v>23298</v>
      </c>
      <c r="E44" s="93">
        <v>1649</v>
      </c>
      <c r="F44" s="97">
        <f t="shared" si="0"/>
        <v>7.0778607605803066</v>
      </c>
      <c r="G44" s="93">
        <v>1649</v>
      </c>
      <c r="H44" s="93">
        <v>0</v>
      </c>
      <c r="I44" s="93">
        <v>21649</v>
      </c>
      <c r="J44" s="97">
        <f t="shared" si="1"/>
        <v>92.92213923941969</v>
      </c>
      <c r="K44" s="93">
        <v>0</v>
      </c>
      <c r="L44" s="97">
        <f t="shared" si="2"/>
        <v>0</v>
      </c>
      <c r="M44" s="93">
        <v>0</v>
      </c>
      <c r="N44" s="97">
        <f t="shared" si="3"/>
        <v>0</v>
      </c>
      <c r="O44" s="93">
        <v>21649</v>
      </c>
      <c r="P44" s="93">
        <v>13013</v>
      </c>
      <c r="Q44" s="97">
        <f t="shared" si="4"/>
        <v>92.92213923941969</v>
      </c>
      <c r="R44" s="93">
        <v>459</v>
      </c>
      <c r="S44" s="94" t="s">
        <v>269</v>
      </c>
      <c r="T44" s="94"/>
      <c r="U44" s="94"/>
      <c r="V44" s="94"/>
      <c r="W44" s="94" t="s">
        <v>269</v>
      </c>
      <c r="X44" s="94"/>
      <c r="Y44" s="94"/>
      <c r="Z44" s="94"/>
    </row>
    <row r="45" spans="1:26" s="92" customFormat="1" ht="11.25">
      <c r="A45" s="94" t="s">
        <v>103</v>
      </c>
      <c r="B45" s="95" t="s">
        <v>346</v>
      </c>
      <c r="C45" s="94" t="s">
        <v>347</v>
      </c>
      <c r="D45" s="93">
        <v>28896</v>
      </c>
      <c r="E45" s="93">
        <v>895</v>
      </c>
      <c r="F45" s="97">
        <f t="shared" si="0"/>
        <v>3.097314507198228</v>
      </c>
      <c r="G45" s="93">
        <v>895</v>
      </c>
      <c r="H45" s="93">
        <v>0</v>
      </c>
      <c r="I45" s="93">
        <v>28001</v>
      </c>
      <c r="J45" s="97">
        <f t="shared" si="1"/>
        <v>96.90268549280178</v>
      </c>
      <c r="K45" s="93">
        <v>7440</v>
      </c>
      <c r="L45" s="97">
        <f t="shared" si="2"/>
        <v>25.74750830564784</v>
      </c>
      <c r="M45" s="93">
        <v>0</v>
      </c>
      <c r="N45" s="97">
        <f t="shared" si="3"/>
        <v>0</v>
      </c>
      <c r="O45" s="93">
        <v>20561</v>
      </c>
      <c r="P45" s="93">
        <v>6781</v>
      </c>
      <c r="Q45" s="97">
        <f t="shared" si="4"/>
        <v>71.15517718715392</v>
      </c>
      <c r="R45" s="93">
        <v>996</v>
      </c>
      <c r="S45" s="94" t="s">
        <v>269</v>
      </c>
      <c r="T45" s="94"/>
      <c r="U45" s="94"/>
      <c r="V45" s="94"/>
      <c r="W45" s="94" t="s">
        <v>269</v>
      </c>
      <c r="X45" s="94"/>
      <c r="Y45" s="94"/>
      <c r="Z45" s="94"/>
    </row>
    <row r="46" spans="1:26" s="92" customFormat="1" ht="11.25">
      <c r="A46" s="94" t="s">
        <v>103</v>
      </c>
      <c r="B46" s="95" t="s">
        <v>348</v>
      </c>
      <c r="C46" s="94" t="s">
        <v>349</v>
      </c>
      <c r="D46" s="93">
        <v>6066</v>
      </c>
      <c r="E46" s="93">
        <v>1563</v>
      </c>
      <c r="F46" s="97">
        <f t="shared" si="0"/>
        <v>25.766567754698315</v>
      </c>
      <c r="G46" s="93">
        <v>1526</v>
      </c>
      <c r="H46" s="93">
        <v>37</v>
      </c>
      <c r="I46" s="93">
        <v>4503</v>
      </c>
      <c r="J46" s="97">
        <f t="shared" si="1"/>
        <v>74.23343224530169</v>
      </c>
      <c r="K46" s="93">
        <v>0</v>
      </c>
      <c r="L46" s="97">
        <f t="shared" si="2"/>
        <v>0</v>
      </c>
      <c r="M46" s="93">
        <v>0</v>
      </c>
      <c r="N46" s="97">
        <f t="shared" si="3"/>
        <v>0</v>
      </c>
      <c r="O46" s="93">
        <v>4503</v>
      </c>
      <c r="P46" s="93">
        <v>1145</v>
      </c>
      <c r="Q46" s="97">
        <f t="shared" si="4"/>
        <v>74.23343224530169</v>
      </c>
      <c r="R46" s="93">
        <v>29</v>
      </c>
      <c r="S46" s="94"/>
      <c r="T46" s="94"/>
      <c r="U46" s="94"/>
      <c r="V46" s="94" t="s">
        <v>269</v>
      </c>
      <c r="W46" s="94"/>
      <c r="X46" s="94"/>
      <c r="Y46" s="94"/>
      <c r="Z46" s="94" t="s">
        <v>269</v>
      </c>
    </row>
    <row r="47" spans="1:26" s="92" customFormat="1" ht="11.25">
      <c r="A47" s="94" t="s">
        <v>103</v>
      </c>
      <c r="B47" s="95" t="s">
        <v>350</v>
      </c>
      <c r="C47" s="94" t="s">
        <v>351</v>
      </c>
      <c r="D47" s="93">
        <v>9071</v>
      </c>
      <c r="E47" s="93">
        <v>1285</v>
      </c>
      <c r="F47" s="97">
        <f t="shared" si="0"/>
        <v>14.166023591665747</v>
      </c>
      <c r="G47" s="93">
        <v>1285</v>
      </c>
      <c r="H47" s="93">
        <v>0</v>
      </c>
      <c r="I47" s="93">
        <v>7786</v>
      </c>
      <c r="J47" s="97">
        <f t="shared" si="1"/>
        <v>85.83397640833425</v>
      </c>
      <c r="K47" s="93">
        <v>0</v>
      </c>
      <c r="L47" s="97">
        <f t="shared" si="2"/>
        <v>0</v>
      </c>
      <c r="M47" s="93">
        <v>0</v>
      </c>
      <c r="N47" s="97">
        <f t="shared" si="3"/>
        <v>0</v>
      </c>
      <c r="O47" s="93">
        <v>7786</v>
      </c>
      <c r="P47" s="93">
        <v>3651</v>
      </c>
      <c r="Q47" s="97">
        <f t="shared" si="4"/>
        <v>85.83397640833425</v>
      </c>
      <c r="R47" s="93">
        <v>64</v>
      </c>
      <c r="S47" s="94" t="s">
        <v>269</v>
      </c>
      <c r="T47" s="94"/>
      <c r="U47" s="94"/>
      <c r="V47" s="94"/>
      <c r="W47" s="94" t="s">
        <v>269</v>
      </c>
      <c r="X47" s="94"/>
      <c r="Y47" s="94"/>
      <c r="Z47" s="94"/>
    </row>
    <row r="48" spans="1:26" s="92" customFormat="1" ht="11.25">
      <c r="A48" s="94" t="s">
        <v>103</v>
      </c>
      <c r="B48" s="95" t="s">
        <v>352</v>
      </c>
      <c r="C48" s="94" t="s">
        <v>270</v>
      </c>
      <c r="D48" s="93">
        <v>20571</v>
      </c>
      <c r="E48" s="93">
        <v>1856</v>
      </c>
      <c r="F48" s="97">
        <f t="shared" si="0"/>
        <v>9.022410189101162</v>
      </c>
      <c r="G48" s="93">
        <v>1459</v>
      </c>
      <c r="H48" s="93">
        <v>397</v>
      </c>
      <c r="I48" s="93">
        <v>18715</v>
      </c>
      <c r="J48" s="97">
        <f t="shared" si="1"/>
        <v>90.97758981089883</v>
      </c>
      <c r="K48" s="93">
        <v>0</v>
      </c>
      <c r="L48" s="97">
        <f t="shared" si="2"/>
        <v>0</v>
      </c>
      <c r="M48" s="93">
        <v>0</v>
      </c>
      <c r="N48" s="97">
        <f t="shared" si="3"/>
        <v>0</v>
      </c>
      <c r="O48" s="93">
        <v>18715</v>
      </c>
      <c r="P48" s="93">
        <v>3092</v>
      </c>
      <c r="Q48" s="97">
        <f t="shared" si="4"/>
        <v>90.97758981089883</v>
      </c>
      <c r="R48" s="93">
        <v>324</v>
      </c>
      <c r="S48" s="94" t="s">
        <v>269</v>
      </c>
      <c r="T48" s="94"/>
      <c r="U48" s="94"/>
      <c r="V48" s="94"/>
      <c r="W48" s="94" t="s">
        <v>269</v>
      </c>
      <c r="X48" s="94"/>
      <c r="Y48" s="94"/>
      <c r="Z48" s="94"/>
    </row>
    <row r="49" spans="1:26" s="92" customFormat="1" ht="11.25">
      <c r="A49" s="94" t="s">
        <v>103</v>
      </c>
      <c r="B49" s="95" t="s">
        <v>353</v>
      </c>
      <c r="C49" s="94" t="s">
        <v>354</v>
      </c>
      <c r="D49" s="93">
        <v>16777</v>
      </c>
      <c r="E49" s="93">
        <v>2002</v>
      </c>
      <c r="F49" s="97">
        <f t="shared" si="0"/>
        <v>11.933003516719317</v>
      </c>
      <c r="G49" s="93">
        <v>2002</v>
      </c>
      <c r="H49" s="93">
        <v>0</v>
      </c>
      <c r="I49" s="93">
        <v>14775</v>
      </c>
      <c r="J49" s="97">
        <f t="shared" si="1"/>
        <v>88.06699648328068</v>
      </c>
      <c r="K49" s="93">
        <v>5594</v>
      </c>
      <c r="L49" s="97">
        <f t="shared" si="2"/>
        <v>33.34326756869524</v>
      </c>
      <c r="M49" s="93">
        <v>0</v>
      </c>
      <c r="N49" s="97">
        <f t="shared" si="3"/>
        <v>0</v>
      </c>
      <c r="O49" s="93">
        <v>9181</v>
      </c>
      <c r="P49" s="93">
        <v>2714</v>
      </c>
      <c r="Q49" s="97">
        <f t="shared" si="4"/>
        <v>54.72372891458544</v>
      </c>
      <c r="R49" s="93">
        <v>744</v>
      </c>
      <c r="S49" s="94" t="s">
        <v>269</v>
      </c>
      <c r="T49" s="94"/>
      <c r="U49" s="94"/>
      <c r="V49" s="94"/>
      <c r="W49" s="94" t="s">
        <v>269</v>
      </c>
      <c r="X49" s="94"/>
      <c r="Y49" s="94"/>
      <c r="Z49" s="94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9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103</v>
      </c>
      <c r="B7" s="177" t="s">
        <v>272</v>
      </c>
      <c r="C7" s="173" t="s">
        <v>268</v>
      </c>
      <c r="D7" s="99">
        <f>SUM(D8:D300)</f>
        <v>1015874</v>
      </c>
      <c r="E7" s="99">
        <f>SUM(E8:E300)</f>
        <v>36352</v>
      </c>
      <c r="F7" s="99">
        <f>SUM(F8:F300)</f>
        <v>6293</v>
      </c>
      <c r="G7" s="99">
        <f>SUM(G8:G300)</f>
        <v>30059</v>
      </c>
      <c r="H7" s="99">
        <f>SUM(H8:H300)</f>
        <v>6623</v>
      </c>
      <c r="I7" s="99">
        <f>SUM(I8:I300)</f>
        <v>6169</v>
      </c>
      <c r="J7" s="99">
        <f>SUM(J8:J300)</f>
        <v>454</v>
      </c>
      <c r="K7" s="99">
        <f>SUM(K8:K300)</f>
        <v>972899</v>
      </c>
      <c r="L7" s="99">
        <f>SUM(L8:L300)</f>
        <v>94026</v>
      </c>
      <c r="M7" s="99">
        <f>SUM(M8:M300)</f>
        <v>878873</v>
      </c>
      <c r="N7" s="99">
        <f>SUM(N8:N300)</f>
        <v>1017378</v>
      </c>
      <c r="O7" s="99">
        <f>SUM(O8:O300)</f>
        <v>106488</v>
      </c>
      <c r="P7" s="99">
        <f>SUM(P8:P300)</f>
        <v>106214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274</v>
      </c>
      <c r="U7" s="99">
        <f>SUM(U8:U300)</f>
        <v>0</v>
      </c>
      <c r="V7" s="99">
        <f>SUM(V8:V300)</f>
        <v>909386</v>
      </c>
      <c r="W7" s="99">
        <f>SUM(W8:W300)</f>
        <v>905163</v>
      </c>
      <c r="X7" s="99">
        <f>SUM(X8:X300)</f>
        <v>0</v>
      </c>
      <c r="Y7" s="99">
        <f>SUM(Y8:Y300)</f>
        <v>0</v>
      </c>
      <c r="Z7" s="99">
        <f>SUM(Z8:Z300)</f>
        <v>0</v>
      </c>
      <c r="AA7" s="99">
        <f>SUM(AA8:AA300)</f>
        <v>4223</v>
      </c>
      <c r="AB7" s="99">
        <f>SUM(AB8:AB300)</f>
        <v>0</v>
      </c>
      <c r="AC7" s="99">
        <f>SUM(AC8:AC300)</f>
        <v>1504</v>
      </c>
      <c r="AD7" s="99">
        <f>SUM(AD8:AD300)</f>
        <v>1504</v>
      </c>
      <c r="AE7" s="99">
        <f>SUM(AE8:AE300)</f>
        <v>0</v>
      </c>
      <c r="AF7" s="99">
        <f>SUM(AF8:AF300)</f>
        <v>13015</v>
      </c>
      <c r="AG7" s="99">
        <f>SUM(AG8:AG300)</f>
        <v>13015</v>
      </c>
      <c r="AH7" s="99">
        <f>SUM(AH8:AH300)</f>
        <v>0</v>
      </c>
      <c r="AI7" s="99">
        <f>SUM(AI8:AI300)</f>
        <v>0</v>
      </c>
      <c r="AJ7" s="99">
        <f>SUM(AJ8:AJ300)</f>
        <v>49368</v>
      </c>
      <c r="AK7" s="99">
        <f>SUM(AK8:AK300)</f>
        <v>36885</v>
      </c>
      <c r="AL7" s="99">
        <f>SUM(AL8:AL300)</f>
        <v>1050</v>
      </c>
      <c r="AM7" s="99">
        <f>SUM(AM8:AM300)</f>
        <v>6584</v>
      </c>
      <c r="AN7" s="99">
        <f>SUM(AN8:AN300)</f>
        <v>2600</v>
      </c>
      <c r="AO7" s="99">
        <f>SUM(AO8:AO300)</f>
        <v>0</v>
      </c>
      <c r="AP7" s="99">
        <f>SUM(AP8:AP300)</f>
        <v>0</v>
      </c>
      <c r="AQ7" s="99">
        <f>SUM(AQ8:AQ300)</f>
        <v>1003</v>
      </c>
      <c r="AR7" s="99">
        <f>SUM(AR8:AR300)</f>
        <v>183</v>
      </c>
      <c r="AS7" s="99">
        <f>SUM(AS8:AS300)</f>
        <v>1063</v>
      </c>
      <c r="AT7" s="99">
        <f>SUM(AT8:AT300)</f>
        <v>2078</v>
      </c>
      <c r="AU7" s="99">
        <f>SUM(AU8:AU300)</f>
        <v>1520</v>
      </c>
      <c r="AV7" s="99">
        <f>SUM(AV8:AV300)</f>
        <v>62</v>
      </c>
      <c r="AW7" s="99">
        <f>SUM(AW8:AW300)</f>
        <v>496</v>
      </c>
      <c r="AX7" s="99">
        <f>SUM(AX8:AX300)</f>
        <v>0</v>
      </c>
      <c r="AY7" s="99">
        <f>SUM(AY8:AY300)</f>
        <v>0</v>
      </c>
      <c r="AZ7" s="99">
        <f>SUM(AZ8:AZ300)</f>
        <v>1860</v>
      </c>
      <c r="BA7" s="99">
        <f>SUM(BA8:BA300)</f>
        <v>1860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103</v>
      </c>
      <c r="B8" s="102" t="s">
        <v>273</v>
      </c>
      <c r="C8" s="94" t="s">
        <v>274</v>
      </c>
      <c r="D8" s="100">
        <f aca="true" t="shared" si="0" ref="D7:D49">E8+H8+K8</f>
        <v>129026</v>
      </c>
      <c r="E8" s="100">
        <f aca="true" t="shared" si="1" ref="E7:E49">SUM(F8:G8)</f>
        <v>0</v>
      </c>
      <c r="F8" s="93">
        <v>0</v>
      </c>
      <c r="G8" s="93">
        <v>0</v>
      </c>
      <c r="H8" s="100">
        <f aca="true" t="shared" si="2" ref="H7:H49">SUM(I8:J8)</f>
        <v>0</v>
      </c>
      <c r="I8" s="93">
        <v>0</v>
      </c>
      <c r="J8" s="93">
        <v>0</v>
      </c>
      <c r="K8" s="100">
        <f aca="true" t="shared" si="3" ref="K7:K49">SUM(L8:M8)</f>
        <v>129026</v>
      </c>
      <c r="L8" s="93">
        <v>12461</v>
      </c>
      <c r="M8" s="93">
        <v>116565</v>
      </c>
      <c r="N8" s="100">
        <f aca="true" t="shared" si="4" ref="N7:N49">O8+V8+AC8</f>
        <v>129918</v>
      </c>
      <c r="O8" s="100">
        <f aca="true" t="shared" si="5" ref="O7:O49">SUM(P8:U8)</f>
        <v>12461</v>
      </c>
      <c r="P8" s="93">
        <v>12461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49">SUM(W8:AB8)</f>
        <v>116565</v>
      </c>
      <c r="W8" s="93">
        <v>116565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49">SUM(AD8:AE8)</f>
        <v>892</v>
      </c>
      <c r="AD8" s="93">
        <v>892</v>
      </c>
      <c r="AE8" s="93">
        <v>0</v>
      </c>
      <c r="AF8" s="100">
        <f aca="true" t="shared" si="8" ref="AF7:AF49">SUM(AG8:AI8)</f>
        <v>1611</v>
      </c>
      <c r="AG8" s="93">
        <v>1611</v>
      </c>
      <c r="AH8" s="93">
        <v>0</v>
      </c>
      <c r="AI8" s="93">
        <v>0</v>
      </c>
      <c r="AJ8" s="100">
        <f aca="true" t="shared" si="9" ref="AJ7:AJ49">SUM(AK8:AS8)</f>
        <v>2662</v>
      </c>
      <c r="AK8" s="93">
        <v>1148</v>
      </c>
      <c r="AL8" s="93">
        <v>0</v>
      </c>
      <c r="AM8" s="93">
        <v>1514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49">SUM(AU8:AY8)</f>
        <v>224</v>
      </c>
      <c r="AU8" s="93">
        <v>97</v>
      </c>
      <c r="AV8" s="93">
        <v>0</v>
      </c>
      <c r="AW8" s="93">
        <v>127</v>
      </c>
      <c r="AX8" s="93">
        <v>0</v>
      </c>
      <c r="AY8" s="93">
        <v>0</v>
      </c>
      <c r="AZ8" s="100">
        <f aca="true" t="shared" si="11" ref="AZ7:AZ49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103</v>
      </c>
      <c r="B9" s="102" t="s">
        <v>275</v>
      </c>
      <c r="C9" s="94" t="s">
        <v>276</v>
      </c>
      <c r="D9" s="100">
        <f t="shared" si="0"/>
        <v>137168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137168</v>
      </c>
      <c r="L9" s="93">
        <v>24115</v>
      </c>
      <c r="M9" s="93">
        <v>113053</v>
      </c>
      <c r="N9" s="100">
        <f t="shared" si="4"/>
        <v>137496</v>
      </c>
      <c r="O9" s="100">
        <f t="shared" si="5"/>
        <v>24115</v>
      </c>
      <c r="P9" s="93">
        <v>24115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113053</v>
      </c>
      <c r="W9" s="93">
        <v>113053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328</v>
      </c>
      <c r="AD9" s="93">
        <v>328</v>
      </c>
      <c r="AE9" s="93">
        <v>0</v>
      </c>
      <c r="AF9" s="100">
        <f t="shared" si="8"/>
        <v>1105</v>
      </c>
      <c r="AG9" s="93">
        <v>1105</v>
      </c>
      <c r="AH9" s="93">
        <v>0</v>
      </c>
      <c r="AI9" s="93">
        <v>0</v>
      </c>
      <c r="AJ9" s="100">
        <f t="shared" si="9"/>
        <v>1910</v>
      </c>
      <c r="AK9" s="93">
        <v>934</v>
      </c>
      <c r="AL9" s="93">
        <v>0</v>
      </c>
      <c r="AM9" s="93">
        <v>49</v>
      </c>
      <c r="AN9" s="93">
        <v>0</v>
      </c>
      <c r="AO9" s="93">
        <v>0</v>
      </c>
      <c r="AP9" s="93">
        <v>0</v>
      </c>
      <c r="AQ9" s="93">
        <v>801</v>
      </c>
      <c r="AR9" s="93">
        <v>126</v>
      </c>
      <c r="AS9" s="93">
        <v>0</v>
      </c>
      <c r="AT9" s="100">
        <f t="shared" si="10"/>
        <v>129</v>
      </c>
      <c r="AU9" s="93">
        <v>129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103</v>
      </c>
      <c r="B10" s="102" t="s">
        <v>277</v>
      </c>
      <c r="C10" s="94" t="s">
        <v>278</v>
      </c>
      <c r="D10" s="100">
        <f t="shared" si="0"/>
        <v>49173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49173</v>
      </c>
      <c r="L10" s="93">
        <v>5397</v>
      </c>
      <c r="M10" s="93">
        <v>43776</v>
      </c>
      <c r="N10" s="100">
        <f t="shared" si="4"/>
        <v>49173</v>
      </c>
      <c r="O10" s="100">
        <f t="shared" si="5"/>
        <v>5397</v>
      </c>
      <c r="P10" s="93">
        <v>5397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43776</v>
      </c>
      <c r="W10" s="93">
        <v>43776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98</v>
      </c>
      <c r="AG10" s="93">
        <v>98</v>
      </c>
      <c r="AH10" s="93">
        <v>0</v>
      </c>
      <c r="AI10" s="93">
        <v>0</v>
      </c>
      <c r="AJ10" s="100">
        <f t="shared" si="9"/>
        <v>98</v>
      </c>
      <c r="AK10" s="93">
        <v>0</v>
      </c>
      <c r="AL10" s="93">
        <v>0</v>
      </c>
      <c r="AM10" s="93">
        <v>98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3</v>
      </c>
      <c r="AU10" s="93">
        <v>0</v>
      </c>
      <c r="AV10" s="93">
        <v>0</v>
      </c>
      <c r="AW10" s="93">
        <v>3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103</v>
      </c>
      <c r="B11" s="102" t="s">
        <v>279</v>
      </c>
      <c r="C11" s="94" t="s">
        <v>280</v>
      </c>
      <c r="D11" s="100">
        <f t="shared" si="0"/>
        <v>8938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8938</v>
      </c>
      <c r="L11" s="93">
        <v>621</v>
      </c>
      <c r="M11" s="93">
        <v>8317</v>
      </c>
      <c r="N11" s="100">
        <f t="shared" si="4"/>
        <v>8938</v>
      </c>
      <c r="O11" s="100">
        <f t="shared" si="5"/>
        <v>621</v>
      </c>
      <c r="P11" s="93">
        <v>621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8317</v>
      </c>
      <c r="W11" s="93">
        <v>8317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58</v>
      </c>
      <c r="AG11" s="93">
        <v>58</v>
      </c>
      <c r="AH11" s="93">
        <v>0</v>
      </c>
      <c r="AI11" s="93">
        <v>0</v>
      </c>
      <c r="AJ11" s="100">
        <f t="shared" si="9"/>
        <v>398</v>
      </c>
      <c r="AK11" s="93">
        <v>398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58</v>
      </c>
      <c r="AU11" s="93">
        <v>58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103</v>
      </c>
      <c r="B12" s="102" t="s">
        <v>281</v>
      </c>
      <c r="C12" s="94" t="s">
        <v>282</v>
      </c>
      <c r="D12" s="100">
        <f t="shared" si="0"/>
        <v>23939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23939</v>
      </c>
      <c r="L12" s="93">
        <v>1000</v>
      </c>
      <c r="M12" s="93">
        <v>22939</v>
      </c>
      <c r="N12" s="100">
        <f t="shared" si="4"/>
        <v>23939</v>
      </c>
      <c r="O12" s="100">
        <f t="shared" si="5"/>
        <v>1000</v>
      </c>
      <c r="P12" s="93">
        <v>1000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22939</v>
      </c>
      <c r="W12" s="93">
        <v>22939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66</v>
      </c>
      <c r="AG12" s="93">
        <v>66</v>
      </c>
      <c r="AH12" s="93">
        <v>0</v>
      </c>
      <c r="AI12" s="93">
        <v>0</v>
      </c>
      <c r="AJ12" s="100">
        <f t="shared" si="9"/>
        <v>1380</v>
      </c>
      <c r="AK12" s="93">
        <v>1380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66</v>
      </c>
      <c r="AU12" s="93">
        <v>66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103</v>
      </c>
      <c r="B13" s="102" t="s">
        <v>283</v>
      </c>
      <c r="C13" s="94" t="s">
        <v>284</v>
      </c>
      <c r="D13" s="100">
        <f t="shared" si="0"/>
        <v>39774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39774</v>
      </c>
      <c r="L13" s="93">
        <v>4246</v>
      </c>
      <c r="M13" s="93">
        <v>35528</v>
      </c>
      <c r="N13" s="100">
        <f t="shared" si="4"/>
        <v>39774</v>
      </c>
      <c r="O13" s="100">
        <f t="shared" si="5"/>
        <v>4246</v>
      </c>
      <c r="P13" s="93">
        <v>4246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35528</v>
      </c>
      <c r="W13" s="93">
        <v>35528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519</v>
      </c>
      <c r="AG13" s="93">
        <v>519</v>
      </c>
      <c r="AH13" s="93">
        <v>0</v>
      </c>
      <c r="AI13" s="93">
        <v>0</v>
      </c>
      <c r="AJ13" s="100">
        <f t="shared" si="9"/>
        <v>988</v>
      </c>
      <c r="AK13" s="93">
        <v>0</v>
      </c>
      <c r="AL13" s="93">
        <v>523</v>
      </c>
      <c r="AM13" s="93">
        <v>412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53</v>
      </c>
      <c r="AT13" s="100">
        <f t="shared" si="10"/>
        <v>104</v>
      </c>
      <c r="AU13" s="93">
        <v>0</v>
      </c>
      <c r="AV13" s="93">
        <v>54</v>
      </c>
      <c r="AW13" s="93">
        <v>50</v>
      </c>
      <c r="AX13" s="93">
        <v>0</v>
      </c>
      <c r="AY13" s="93">
        <v>0</v>
      </c>
      <c r="AZ13" s="100">
        <f t="shared" si="11"/>
        <v>54</v>
      </c>
      <c r="BA13" s="93">
        <v>54</v>
      </c>
      <c r="BB13" s="93">
        <v>0</v>
      </c>
      <c r="BC13" s="93">
        <v>0</v>
      </c>
    </row>
    <row r="14" spans="1:55" s="92" customFormat="1" ht="11.25">
      <c r="A14" s="101" t="s">
        <v>103</v>
      </c>
      <c r="B14" s="102" t="s">
        <v>285</v>
      </c>
      <c r="C14" s="94" t="s">
        <v>286</v>
      </c>
      <c r="D14" s="100">
        <f t="shared" si="0"/>
        <v>29497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29497</v>
      </c>
      <c r="L14" s="93">
        <v>64</v>
      </c>
      <c r="M14" s="93">
        <v>29433</v>
      </c>
      <c r="N14" s="100">
        <f t="shared" si="4"/>
        <v>29497</v>
      </c>
      <c r="O14" s="100">
        <f t="shared" si="5"/>
        <v>64</v>
      </c>
      <c r="P14" s="93">
        <v>64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29433</v>
      </c>
      <c r="W14" s="93">
        <v>29433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62</v>
      </c>
      <c r="AG14" s="93">
        <v>62</v>
      </c>
      <c r="AH14" s="93">
        <v>0</v>
      </c>
      <c r="AI14" s="93">
        <v>0</v>
      </c>
      <c r="AJ14" s="100">
        <f t="shared" si="9"/>
        <v>62</v>
      </c>
      <c r="AK14" s="93">
        <v>0</v>
      </c>
      <c r="AL14" s="93">
        <v>0</v>
      </c>
      <c r="AM14" s="93">
        <v>56</v>
      </c>
      <c r="AN14" s="93">
        <v>0</v>
      </c>
      <c r="AO14" s="93">
        <v>0</v>
      </c>
      <c r="AP14" s="93">
        <v>0</v>
      </c>
      <c r="AQ14" s="93">
        <v>0</v>
      </c>
      <c r="AR14" s="93">
        <v>6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1088</v>
      </c>
      <c r="BA14" s="93">
        <v>1088</v>
      </c>
      <c r="BB14" s="93">
        <v>0</v>
      </c>
      <c r="BC14" s="93">
        <v>0</v>
      </c>
    </row>
    <row r="15" spans="1:55" s="92" customFormat="1" ht="11.25">
      <c r="A15" s="101" t="s">
        <v>103</v>
      </c>
      <c r="B15" s="102" t="s">
        <v>287</v>
      </c>
      <c r="C15" s="94" t="s">
        <v>288</v>
      </c>
      <c r="D15" s="100">
        <f t="shared" si="0"/>
        <v>45825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45825</v>
      </c>
      <c r="L15" s="93">
        <v>4558</v>
      </c>
      <c r="M15" s="93">
        <v>41267</v>
      </c>
      <c r="N15" s="100">
        <f t="shared" si="4"/>
        <v>45825</v>
      </c>
      <c r="O15" s="100">
        <f t="shared" si="5"/>
        <v>4558</v>
      </c>
      <c r="P15" s="93">
        <v>4558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41267</v>
      </c>
      <c r="W15" s="93">
        <v>41267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344</v>
      </c>
      <c r="AG15" s="93">
        <v>344</v>
      </c>
      <c r="AH15" s="93">
        <v>0</v>
      </c>
      <c r="AI15" s="93">
        <v>0</v>
      </c>
      <c r="AJ15" s="100">
        <f t="shared" si="9"/>
        <v>2047</v>
      </c>
      <c r="AK15" s="93">
        <v>1770</v>
      </c>
      <c r="AL15" s="93">
        <v>0</v>
      </c>
      <c r="AM15" s="93">
        <v>263</v>
      </c>
      <c r="AN15" s="93">
        <v>0</v>
      </c>
      <c r="AO15" s="93">
        <v>0</v>
      </c>
      <c r="AP15" s="93">
        <v>0</v>
      </c>
      <c r="AQ15" s="93">
        <v>0</v>
      </c>
      <c r="AR15" s="93">
        <v>14</v>
      </c>
      <c r="AS15" s="93">
        <v>0</v>
      </c>
      <c r="AT15" s="100">
        <f t="shared" si="10"/>
        <v>67</v>
      </c>
      <c r="AU15" s="93">
        <v>67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129</v>
      </c>
      <c r="BA15" s="93">
        <v>129</v>
      </c>
      <c r="BB15" s="93">
        <v>0</v>
      </c>
      <c r="BC15" s="93">
        <v>0</v>
      </c>
    </row>
    <row r="16" spans="1:55" s="92" customFormat="1" ht="11.25">
      <c r="A16" s="101" t="s">
        <v>103</v>
      </c>
      <c r="B16" s="102" t="s">
        <v>289</v>
      </c>
      <c r="C16" s="94" t="s">
        <v>290</v>
      </c>
      <c r="D16" s="100">
        <f t="shared" si="0"/>
        <v>55775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55775</v>
      </c>
      <c r="L16" s="93">
        <v>4677</v>
      </c>
      <c r="M16" s="93">
        <v>51098</v>
      </c>
      <c r="N16" s="100">
        <f t="shared" si="4"/>
        <v>55775</v>
      </c>
      <c r="O16" s="100">
        <f t="shared" si="5"/>
        <v>4677</v>
      </c>
      <c r="P16" s="93">
        <v>4677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51098</v>
      </c>
      <c r="W16" s="93">
        <v>51098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1714</v>
      </c>
      <c r="AG16" s="93">
        <v>1714</v>
      </c>
      <c r="AH16" s="93">
        <v>0</v>
      </c>
      <c r="AI16" s="93">
        <v>0</v>
      </c>
      <c r="AJ16" s="100">
        <f t="shared" si="9"/>
        <v>1714</v>
      </c>
      <c r="AK16" s="93">
        <v>0</v>
      </c>
      <c r="AL16" s="93">
        <v>0</v>
      </c>
      <c r="AM16" s="93">
        <v>1714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186</v>
      </c>
      <c r="AU16" s="93">
        <v>0</v>
      </c>
      <c r="AV16" s="93">
        <v>0</v>
      </c>
      <c r="AW16" s="93">
        <v>186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103</v>
      </c>
      <c r="B17" s="102" t="s">
        <v>291</v>
      </c>
      <c r="C17" s="94" t="s">
        <v>292</v>
      </c>
      <c r="D17" s="100">
        <f t="shared" si="0"/>
        <v>38508</v>
      </c>
      <c r="E17" s="100">
        <f t="shared" si="1"/>
        <v>204</v>
      </c>
      <c r="F17" s="93">
        <v>204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38304</v>
      </c>
      <c r="L17" s="93">
        <v>7281</v>
      </c>
      <c r="M17" s="93">
        <v>31023</v>
      </c>
      <c r="N17" s="100">
        <f t="shared" si="4"/>
        <v>38508</v>
      </c>
      <c r="O17" s="100">
        <f t="shared" si="5"/>
        <v>7485</v>
      </c>
      <c r="P17" s="93">
        <v>7485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31023</v>
      </c>
      <c r="W17" s="93">
        <v>31023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71</v>
      </c>
      <c r="AG17" s="93">
        <v>71</v>
      </c>
      <c r="AH17" s="93">
        <v>0</v>
      </c>
      <c r="AI17" s="93">
        <v>0</v>
      </c>
      <c r="AJ17" s="100">
        <f t="shared" si="9"/>
        <v>1733</v>
      </c>
      <c r="AK17" s="93">
        <v>1733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71</v>
      </c>
      <c r="AU17" s="93">
        <v>71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103</v>
      </c>
      <c r="B18" s="102" t="s">
        <v>293</v>
      </c>
      <c r="C18" s="94" t="s">
        <v>294</v>
      </c>
      <c r="D18" s="100">
        <f t="shared" si="0"/>
        <v>33600</v>
      </c>
      <c r="E18" s="100">
        <f t="shared" si="1"/>
        <v>33600</v>
      </c>
      <c r="F18" s="93">
        <v>3541</v>
      </c>
      <c r="G18" s="93">
        <v>30059</v>
      </c>
      <c r="H18" s="100">
        <f t="shared" si="2"/>
        <v>0</v>
      </c>
      <c r="I18" s="93">
        <v>0</v>
      </c>
      <c r="J18" s="93">
        <v>0</v>
      </c>
      <c r="K18" s="100">
        <f t="shared" si="3"/>
        <v>0</v>
      </c>
      <c r="L18" s="93">
        <v>0</v>
      </c>
      <c r="M18" s="93">
        <v>0</v>
      </c>
      <c r="N18" s="100">
        <f t="shared" si="4"/>
        <v>33600</v>
      </c>
      <c r="O18" s="100">
        <f t="shared" si="5"/>
        <v>3541</v>
      </c>
      <c r="P18" s="93">
        <v>3541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30059</v>
      </c>
      <c r="W18" s="93">
        <v>30059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108</v>
      </c>
      <c r="AG18" s="93">
        <v>108</v>
      </c>
      <c r="AH18" s="93">
        <v>0</v>
      </c>
      <c r="AI18" s="93">
        <v>0</v>
      </c>
      <c r="AJ18" s="100">
        <f t="shared" si="9"/>
        <v>1562</v>
      </c>
      <c r="AK18" s="93">
        <v>1562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108</v>
      </c>
      <c r="AU18" s="93">
        <v>108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103</v>
      </c>
      <c r="B19" s="102" t="s">
        <v>295</v>
      </c>
      <c r="C19" s="94" t="s">
        <v>296</v>
      </c>
      <c r="D19" s="100">
        <f t="shared" si="0"/>
        <v>54692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54692</v>
      </c>
      <c r="L19" s="93">
        <v>4808</v>
      </c>
      <c r="M19" s="93">
        <v>49884</v>
      </c>
      <c r="N19" s="100">
        <f t="shared" si="4"/>
        <v>54721</v>
      </c>
      <c r="O19" s="100">
        <f t="shared" si="5"/>
        <v>4808</v>
      </c>
      <c r="P19" s="93">
        <v>4808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49884</v>
      </c>
      <c r="W19" s="93">
        <v>49884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29</v>
      </c>
      <c r="AD19" s="93">
        <v>29</v>
      </c>
      <c r="AE19" s="93">
        <v>0</v>
      </c>
      <c r="AF19" s="100">
        <f t="shared" si="8"/>
        <v>479</v>
      </c>
      <c r="AG19" s="93">
        <v>479</v>
      </c>
      <c r="AH19" s="93">
        <v>0</v>
      </c>
      <c r="AI19" s="93">
        <v>0</v>
      </c>
      <c r="AJ19" s="100">
        <f t="shared" si="9"/>
        <v>2522</v>
      </c>
      <c r="AK19" s="93">
        <v>2178</v>
      </c>
      <c r="AL19" s="93">
        <v>0</v>
      </c>
      <c r="AM19" s="93">
        <v>239</v>
      </c>
      <c r="AN19" s="93">
        <v>0</v>
      </c>
      <c r="AO19" s="93">
        <v>0</v>
      </c>
      <c r="AP19" s="93">
        <v>0</v>
      </c>
      <c r="AQ19" s="93">
        <v>26</v>
      </c>
      <c r="AR19" s="93">
        <v>0</v>
      </c>
      <c r="AS19" s="93">
        <v>79</v>
      </c>
      <c r="AT19" s="100">
        <f t="shared" si="10"/>
        <v>135</v>
      </c>
      <c r="AU19" s="93">
        <v>135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26</v>
      </c>
      <c r="BA19" s="93">
        <v>26</v>
      </c>
      <c r="BB19" s="93">
        <v>0</v>
      </c>
      <c r="BC19" s="93">
        <v>0</v>
      </c>
    </row>
    <row r="20" spans="1:55" s="92" customFormat="1" ht="11.25">
      <c r="A20" s="101" t="s">
        <v>103</v>
      </c>
      <c r="B20" s="102" t="s">
        <v>297</v>
      </c>
      <c r="C20" s="94" t="s">
        <v>298</v>
      </c>
      <c r="D20" s="100">
        <f t="shared" si="0"/>
        <v>35759</v>
      </c>
      <c r="E20" s="100">
        <f t="shared" si="1"/>
        <v>0</v>
      </c>
      <c r="F20" s="93">
        <v>0</v>
      </c>
      <c r="G20" s="93">
        <v>0</v>
      </c>
      <c r="H20" s="100">
        <f t="shared" si="2"/>
        <v>2400</v>
      </c>
      <c r="I20" s="93">
        <v>2400</v>
      </c>
      <c r="J20" s="93">
        <v>0</v>
      </c>
      <c r="K20" s="100">
        <f t="shared" si="3"/>
        <v>33359</v>
      </c>
      <c r="L20" s="93">
        <v>1267</v>
      </c>
      <c r="M20" s="93">
        <v>32092</v>
      </c>
      <c r="N20" s="100">
        <f t="shared" si="4"/>
        <v>35759</v>
      </c>
      <c r="O20" s="100">
        <f t="shared" si="5"/>
        <v>3667</v>
      </c>
      <c r="P20" s="93">
        <v>3667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32092</v>
      </c>
      <c r="W20" s="93">
        <v>32092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115</v>
      </c>
      <c r="AG20" s="93">
        <v>115</v>
      </c>
      <c r="AH20" s="93">
        <v>0</v>
      </c>
      <c r="AI20" s="93">
        <v>0</v>
      </c>
      <c r="AJ20" s="100">
        <f t="shared" si="9"/>
        <v>1792</v>
      </c>
      <c r="AK20" s="93">
        <v>1792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115</v>
      </c>
      <c r="AU20" s="93">
        <v>115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103</v>
      </c>
      <c r="B21" s="102" t="s">
        <v>299</v>
      </c>
      <c r="C21" s="94" t="s">
        <v>300</v>
      </c>
      <c r="D21" s="100">
        <f t="shared" si="0"/>
        <v>32572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32572</v>
      </c>
      <c r="L21" s="93">
        <v>3526</v>
      </c>
      <c r="M21" s="93">
        <v>29046</v>
      </c>
      <c r="N21" s="100">
        <f t="shared" si="4"/>
        <v>32572</v>
      </c>
      <c r="O21" s="100">
        <f t="shared" si="5"/>
        <v>3526</v>
      </c>
      <c r="P21" s="93">
        <v>3526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29046</v>
      </c>
      <c r="W21" s="93">
        <v>29046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1949</v>
      </c>
      <c r="AG21" s="93">
        <v>1949</v>
      </c>
      <c r="AH21" s="93">
        <v>0</v>
      </c>
      <c r="AI21" s="93">
        <v>0</v>
      </c>
      <c r="AJ21" s="100">
        <f t="shared" si="9"/>
        <v>1949</v>
      </c>
      <c r="AK21" s="93">
        <v>0</v>
      </c>
      <c r="AL21" s="93">
        <v>0</v>
      </c>
      <c r="AM21" s="93">
        <v>0</v>
      </c>
      <c r="AN21" s="93">
        <v>1898</v>
      </c>
      <c r="AO21" s="93">
        <v>0</v>
      </c>
      <c r="AP21" s="93">
        <v>0</v>
      </c>
      <c r="AQ21" s="93">
        <v>0</v>
      </c>
      <c r="AR21" s="93">
        <v>0</v>
      </c>
      <c r="AS21" s="93">
        <v>51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103</v>
      </c>
      <c r="B22" s="102" t="s">
        <v>301</v>
      </c>
      <c r="C22" s="94" t="s">
        <v>302</v>
      </c>
      <c r="D22" s="100">
        <f t="shared" si="0"/>
        <v>43050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43050</v>
      </c>
      <c r="L22" s="93">
        <v>2638</v>
      </c>
      <c r="M22" s="93">
        <v>40412</v>
      </c>
      <c r="N22" s="100">
        <f t="shared" si="4"/>
        <v>43050</v>
      </c>
      <c r="O22" s="100">
        <f t="shared" si="5"/>
        <v>2638</v>
      </c>
      <c r="P22" s="93">
        <v>2638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40412</v>
      </c>
      <c r="W22" s="93">
        <v>40412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254</v>
      </c>
      <c r="AG22" s="93">
        <v>254</v>
      </c>
      <c r="AH22" s="93">
        <v>0</v>
      </c>
      <c r="AI22" s="93">
        <v>0</v>
      </c>
      <c r="AJ22" s="100">
        <f t="shared" si="9"/>
        <v>511</v>
      </c>
      <c r="AK22" s="93">
        <v>0</v>
      </c>
      <c r="AL22" s="93">
        <v>257</v>
      </c>
      <c r="AM22" s="93">
        <v>254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19</v>
      </c>
      <c r="AU22" s="93">
        <v>0</v>
      </c>
      <c r="AV22" s="93">
        <v>0</v>
      </c>
      <c r="AW22" s="93">
        <v>19</v>
      </c>
      <c r="AX22" s="93">
        <v>0</v>
      </c>
      <c r="AY22" s="93">
        <v>0</v>
      </c>
      <c r="AZ22" s="100">
        <f t="shared" si="11"/>
        <v>257</v>
      </c>
      <c r="BA22" s="93">
        <v>257</v>
      </c>
      <c r="BB22" s="93">
        <v>0</v>
      </c>
      <c r="BC22" s="93">
        <v>0</v>
      </c>
    </row>
    <row r="23" spans="1:55" s="92" customFormat="1" ht="11.25">
      <c r="A23" s="101" t="s">
        <v>103</v>
      </c>
      <c r="B23" s="102" t="s">
        <v>303</v>
      </c>
      <c r="C23" s="94" t="s">
        <v>304</v>
      </c>
      <c r="D23" s="100">
        <f t="shared" si="0"/>
        <v>2180</v>
      </c>
      <c r="E23" s="100">
        <f t="shared" si="1"/>
        <v>0</v>
      </c>
      <c r="F23" s="93">
        <v>0</v>
      </c>
      <c r="G23" s="93">
        <v>0</v>
      </c>
      <c r="H23" s="100">
        <f t="shared" si="2"/>
        <v>454</v>
      </c>
      <c r="I23" s="93">
        <v>0</v>
      </c>
      <c r="J23" s="93">
        <v>454</v>
      </c>
      <c r="K23" s="100">
        <f t="shared" si="3"/>
        <v>1726</v>
      </c>
      <c r="L23" s="93">
        <v>640</v>
      </c>
      <c r="M23" s="93">
        <v>1086</v>
      </c>
      <c r="N23" s="100">
        <f t="shared" si="4"/>
        <v>2216</v>
      </c>
      <c r="O23" s="100">
        <f t="shared" si="5"/>
        <v>640</v>
      </c>
      <c r="P23" s="93">
        <v>640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1540</v>
      </c>
      <c r="W23" s="93">
        <v>1540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36</v>
      </c>
      <c r="AD23" s="93">
        <v>36</v>
      </c>
      <c r="AE23" s="93">
        <v>0</v>
      </c>
      <c r="AF23" s="100">
        <f t="shared" si="8"/>
        <v>35</v>
      </c>
      <c r="AG23" s="93">
        <v>35</v>
      </c>
      <c r="AH23" s="93">
        <v>0</v>
      </c>
      <c r="AI23" s="93">
        <v>0</v>
      </c>
      <c r="AJ23" s="100">
        <f t="shared" si="9"/>
        <v>35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35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103</v>
      </c>
      <c r="B24" s="102" t="s">
        <v>305</v>
      </c>
      <c r="C24" s="94" t="s">
        <v>306</v>
      </c>
      <c r="D24" s="100">
        <f t="shared" si="0"/>
        <v>14342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14342</v>
      </c>
      <c r="L24" s="93">
        <v>986</v>
      </c>
      <c r="M24" s="93">
        <v>13356</v>
      </c>
      <c r="N24" s="100">
        <f t="shared" si="4"/>
        <v>14342</v>
      </c>
      <c r="O24" s="100">
        <f t="shared" si="5"/>
        <v>986</v>
      </c>
      <c r="P24" s="93">
        <v>986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13356</v>
      </c>
      <c r="W24" s="93">
        <v>13356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728</v>
      </c>
      <c r="AG24" s="93">
        <v>728</v>
      </c>
      <c r="AH24" s="93">
        <v>0</v>
      </c>
      <c r="AI24" s="93">
        <v>0</v>
      </c>
      <c r="AJ24" s="100">
        <f t="shared" si="9"/>
        <v>728</v>
      </c>
      <c r="AK24" s="93">
        <v>0</v>
      </c>
      <c r="AL24" s="93">
        <v>0</v>
      </c>
      <c r="AM24" s="93">
        <v>726</v>
      </c>
      <c r="AN24" s="93">
        <v>0</v>
      </c>
      <c r="AO24" s="93">
        <v>0</v>
      </c>
      <c r="AP24" s="93">
        <v>0</v>
      </c>
      <c r="AQ24" s="93">
        <v>0</v>
      </c>
      <c r="AR24" s="93">
        <v>2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103</v>
      </c>
      <c r="B25" s="102" t="s">
        <v>307</v>
      </c>
      <c r="C25" s="94" t="s">
        <v>308</v>
      </c>
      <c r="D25" s="100">
        <f t="shared" si="0"/>
        <v>23371</v>
      </c>
      <c r="E25" s="100">
        <f t="shared" si="1"/>
        <v>2548</v>
      </c>
      <c r="F25" s="93">
        <v>2548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20823</v>
      </c>
      <c r="L25" s="93">
        <v>228</v>
      </c>
      <c r="M25" s="93">
        <v>20595</v>
      </c>
      <c r="N25" s="100">
        <f t="shared" si="4"/>
        <v>23371</v>
      </c>
      <c r="O25" s="100">
        <f t="shared" si="5"/>
        <v>2776</v>
      </c>
      <c r="P25" s="93">
        <v>2776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20595</v>
      </c>
      <c r="W25" s="93">
        <v>20595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785</v>
      </c>
      <c r="AG25" s="93">
        <v>785</v>
      </c>
      <c r="AH25" s="93">
        <v>0</v>
      </c>
      <c r="AI25" s="93">
        <v>0</v>
      </c>
      <c r="AJ25" s="100">
        <f t="shared" si="9"/>
        <v>785</v>
      </c>
      <c r="AK25" s="93">
        <v>0</v>
      </c>
      <c r="AL25" s="93">
        <v>0</v>
      </c>
      <c r="AM25" s="93">
        <v>52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733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103</v>
      </c>
      <c r="B26" s="102" t="s">
        <v>309</v>
      </c>
      <c r="C26" s="94" t="s">
        <v>310</v>
      </c>
      <c r="D26" s="100">
        <f t="shared" si="0"/>
        <v>9408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9408</v>
      </c>
      <c r="L26" s="93">
        <v>363</v>
      </c>
      <c r="M26" s="93">
        <v>9045</v>
      </c>
      <c r="N26" s="100">
        <f t="shared" si="4"/>
        <v>9408</v>
      </c>
      <c r="O26" s="100">
        <f t="shared" si="5"/>
        <v>363</v>
      </c>
      <c r="P26" s="93">
        <v>363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9045</v>
      </c>
      <c r="W26" s="93">
        <v>9045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134</v>
      </c>
      <c r="AG26" s="93">
        <v>134</v>
      </c>
      <c r="AH26" s="93">
        <v>0</v>
      </c>
      <c r="AI26" s="93">
        <v>0</v>
      </c>
      <c r="AJ26" s="100">
        <f t="shared" si="9"/>
        <v>201</v>
      </c>
      <c r="AK26" s="93">
        <v>0</v>
      </c>
      <c r="AL26" s="93">
        <v>67</v>
      </c>
      <c r="AM26" s="93">
        <v>34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100</v>
      </c>
      <c r="AT26" s="100">
        <f t="shared" si="10"/>
        <v>1</v>
      </c>
      <c r="AU26" s="93">
        <v>0</v>
      </c>
      <c r="AV26" s="93">
        <v>0</v>
      </c>
      <c r="AW26" s="93">
        <v>1</v>
      </c>
      <c r="AX26" s="93">
        <v>0</v>
      </c>
      <c r="AY26" s="93">
        <v>0</v>
      </c>
      <c r="AZ26" s="100">
        <f t="shared" si="11"/>
        <v>67</v>
      </c>
      <c r="BA26" s="93">
        <v>67</v>
      </c>
      <c r="BB26" s="93">
        <v>0</v>
      </c>
      <c r="BC26" s="93">
        <v>0</v>
      </c>
    </row>
    <row r="27" spans="1:55" s="92" customFormat="1" ht="11.25">
      <c r="A27" s="101" t="s">
        <v>103</v>
      </c>
      <c r="B27" s="102" t="s">
        <v>311</v>
      </c>
      <c r="C27" s="94" t="s">
        <v>312</v>
      </c>
      <c r="D27" s="100">
        <f t="shared" si="0"/>
        <v>15613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15613</v>
      </c>
      <c r="L27" s="93">
        <v>1788</v>
      </c>
      <c r="M27" s="93">
        <v>13825</v>
      </c>
      <c r="N27" s="100">
        <f t="shared" si="4"/>
        <v>15613</v>
      </c>
      <c r="O27" s="100">
        <f t="shared" si="5"/>
        <v>1788</v>
      </c>
      <c r="P27" s="93">
        <v>1788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13825</v>
      </c>
      <c r="W27" s="93">
        <v>13825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55</v>
      </c>
      <c r="AG27" s="93">
        <v>55</v>
      </c>
      <c r="AH27" s="93">
        <v>0</v>
      </c>
      <c r="AI27" s="93">
        <v>0</v>
      </c>
      <c r="AJ27" s="100">
        <f t="shared" si="9"/>
        <v>267</v>
      </c>
      <c r="AK27" s="93">
        <v>240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27</v>
      </c>
      <c r="AR27" s="93">
        <v>0</v>
      </c>
      <c r="AS27" s="93">
        <v>0</v>
      </c>
      <c r="AT27" s="100">
        <f t="shared" si="10"/>
        <v>28</v>
      </c>
      <c r="AU27" s="93">
        <v>28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103</v>
      </c>
      <c r="B28" s="102" t="s">
        <v>313</v>
      </c>
      <c r="C28" s="94" t="s">
        <v>314</v>
      </c>
      <c r="D28" s="100">
        <f t="shared" si="0"/>
        <v>26331</v>
      </c>
      <c r="E28" s="100">
        <f t="shared" si="1"/>
        <v>0</v>
      </c>
      <c r="F28" s="93">
        <v>0</v>
      </c>
      <c r="G28" s="93">
        <v>0</v>
      </c>
      <c r="H28" s="100">
        <f t="shared" si="2"/>
        <v>1645</v>
      </c>
      <c r="I28" s="93">
        <v>1645</v>
      </c>
      <c r="J28" s="93">
        <v>0</v>
      </c>
      <c r="K28" s="100">
        <f t="shared" si="3"/>
        <v>24686</v>
      </c>
      <c r="L28" s="93">
        <v>762</v>
      </c>
      <c r="M28" s="93">
        <v>23924</v>
      </c>
      <c r="N28" s="100">
        <f t="shared" si="4"/>
        <v>26331</v>
      </c>
      <c r="O28" s="100">
        <f t="shared" si="5"/>
        <v>2407</v>
      </c>
      <c r="P28" s="93">
        <v>2407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23924</v>
      </c>
      <c r="W28" s="93">
        <v>23924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94</v>
      </c>
      <c r="AG28" s="93">
        <v>94</v>
      </c>
      <c r="AH28" s="93">
        <v>0</v>
      </c>
      <c r="AI28" s="93">
        <v>0</v>
      </c>
      <c r="AJ28" s="100">
        <f t="shared" si="9"/>
        <v>451</v>
      </c>
      <c r="AK28" s="93">
        <v>406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45</v>
      </c>
      <c r="AR28" s="93">
        <v>0</v>
      </c>
      <c r="AS28" s="93">
        <v>0</v>
      </c>
      <c r="AT28" s="100">
        <f t="shared" si="10"/>
        <v>49</v>
      </c>
      <c r="AU28" s="93">
        <v>49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45</v>
      </c>
      <c r="BA28" s="93">
        <v>45</v>
      </c>
      <c r="BB28" s="93">
        <v>0</v>
      </c>
      <c r="BC28" s="93">
        <v>0</v>
      </c>
    </row>
    <row r="29" spans="1:55" s="92" customFormat="1" ht="11.25">
      <c r="A29" s="101" t="s">
        <v>103</v>
      </c>
      <c r="B29" s="102" t="s">
        <v>315</v>
      </c>
      <c r="C29" s="94" t="s">
        <v>316</v>
      </c>
      <c r="D29" s="100">
        <f t="shared" si="0"/>
        <v>7639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7639</v>
      </c>
      <c r="L29" s="93">
        <v>513</v>
      </c>
      <c r="M29" s="93">
        <v>7126</v>
      </c>
      <c r="N29" s="100">
        <f t="shared" si="4"/>
        <v>7639</v>
      </c>
      <c r="O29" s="100">
        <f t="shared" si="5"/>
        <v>513</v>
      </c>
      <c r="P29" s="93">
        <v>513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7126</v>
      </c>
      <c r="W29" s="93">
        <v>7126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135</v>
      </c>
      <c r="AG29" s="93">
        <v>135</v>
      </c>
      <c r="AH29" s="93">
        <v>0</v>
      </c>
      <c r="AI29" s="93">
        <v>0</v>
      </c>
      <c r="AJ29" s="100">
        <f t="shared" si="9"/>
        <v>207</v>
      </c>
      <c r="AK29" s="93">
        <v>0</v>
      </c>
      <c r="AL29" s="93">
        <v>72</v>
      </c>
      <c r="AM29" s="93">
        <v>135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11</v>
      </c>
      <c r="AU29" s="93">
        <v>0</v>
      </c>
      <c r="AV29" s="93">
        <v>0</v>
      </c>
      <c r="AW29" s="93">
        <v>11</v>
      </c>
      <c r="AX29" s="93">
        <v>0</v>
      </c>
      <c r="AY29" s="93">
        <v>0</v>
      </c>
      <c r="AZ29" s="100">
        <f t="shared" si="11"/>
        <v>72</v>
      </c>
      <c r="BA29" s="93">
        <v>72</v>
      </c>
      <c r="BB29" s="93">
        <v>0</v>
      </c>
      <c r="BC29" s="93">
        <v>0</v>
      </c>
    </row>
    <row r="30" spans="1:55" s="92" customFormat="1" ht="11.25">
      <c r="A30" s="101" t="s">
        <v>103</v>
      </c>
      <c r="B30" s="102" t="s">
        <v>317</v>
      </c>
      <c r="C30" s="94" t="s">
        <v>318</v>
      </c>
      <c r="D30" s="100">
        <f t="shared" si="0"/>
        <v>28407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28407</v>
      </c>
      <c r="L30" s="93">
        <v>2696</v>
      </c>
      <c r="M30" s="93">
        <v>25711</v>
      </c>
      <c r="N30" s="100">
        <f t="shared" si="4"/>
        <v>28407</v>
      </c>
      <c r="O30" s="100">
        <f t="shared" si="5"/>
        <v>2696</v>
      </c>
      <c r="P30" s="93">
        <v>2696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25711</v>
      </c>
      <c r="W30" s="93">
        <v>25711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108</v>
      </c>
      <c r="AG30" s="93">
        <v>108</v>
      </c>
      <c r="AH30" s="93">
        <v>0</v>
      </c>
      <c r="AI30" s="93">
        <v>0</v>
      </c>
      <c r="AJ30" s="100">
        <f t="shared" si="9"/>
        <v>232</v>
      </c>
      <c r="AK30" s="93">
        <v>184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48</v>
      </c>
      <c r="AR30" s="93">
        <v>0</v>
      </c>
      <c r="AS30" s="93">
        <v>0</v>
      </c>
      <c r="AT30" s="100">
        <f t="shared" si="10"/>
        <v>60</v>
      </c>
      <c r="AU30" s="93">
        <v>60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103</v>
      </c>
      <c r="B31" s="102" t="s">
        <v>319</v>
      </c>
      <c r="C31" s="94" t="s">
        <v>320</v>
      </c>
      <c r="D31" s="100">
        <f t="shared" si="0"/>
        <v>6984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6984</v>
      </c>
      <c r="L31" s="93">
        <v>113</v>
      </c>
      <c r="M31" s="93">
        <v>6871</v>
      </c>
      <c r="N31" s="100">
        <f t="shared" si="4"/>
        <v>6984</v>
      </c>
      <c r="O31" s="100">
        <f t="shared" si="5"/>
        <v>113</v>
      </c>
      <c r="P31" s="93">
        <v>113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6871</v>
      </c>
      <c r="W31" s="93">
        <v>6871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331</v>
      </c>
      <c r="AG31" s="93">
        <v>331</v>
      </c>
      <c r="AH31" s="93">
        <v>0</v>
      </c>
      <c r="AI31" s="93">
        <v>0</v>
      </c>
      <c r="AJ31" s="100">
        <f t="shared" si="9"/>
        <v>331</v>
      </c>
      <c r="AK31" s="93">
        <v>0</v>
      </c>
      <c r="AL31" s="93">
        <v>0</v>
      </c>
      <c r="AM31" s="93">
        <v>331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33</v>
      </c>
      <c r="AU31" s="93">
        <v>0</v>
      </c>
      <c r="AV31" s="93">
        <v>0</v>
      </c>
      <c r="AW31" s="93">
        <v>33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103</v>
      </c>
      <c r="B32" s="102" t="s">
        <v>321</v>
      </c>
      <c r="C32" s="94" t="s">
        <v>322</v>
      </c>
      <c r="D32" s="100">
        <f t="shared" si="0"/>
        <v>4865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4865</v>
      </c>
      <c r="L32" s="93">
        <v>189</v>
      </c>
      <c r="M32" s="93">
        <v>4676</v>
      </c>
      <c r="N32" s="100">
        <f t="shared" si="4"/>
        <v>4865</v>
      </c>
      <c r="O32" s="100">
        <f t="shared" si="5"/>
        <v>189</v>
      </c>
      <c r="P32" s="93">
        <v>189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4676</v>
      </c>
      <c r="W32" s="93">
        <v>4676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230</v>
      </c>
      <c r="AG32" s="93">
        <v>230</v>
      </c>
      <c r="AH32" s="93">
        <v>0</v>
      </c>
      <c r="AI32" s="93">
        <v>0</v>
      </c>
      <c r="AJ32" s="100">
        <f t="shared" si="9"/>
        <v>230</v>
      </c>
      <c r="AK32" s="93">
        <v>0</v>
      </c>
      <c r="AL32" s="93">
        <v>0</v>
      </c>
      <c r="AM32" s="93">
        <v>230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23</v>
      </c>
      <c r="AU32" s="93">
        <v>0</v>
      </c>
      <c r="AV32" s="93">
        <v>0</v>
      </c>
      <c r="AW32" s="93">
        <v>23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103</v>
      </c>
      <c r="B33" s="102" t="s">
        <v>323</v>
      </c>
      <c r="C33" s="94" t="s">
        <v>324</v>
      </c>
      <c r="D33" s="100">
        <f t="shared" si="0"/>
        <v>4014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4014</v>
      </c>
      <c r="L33" s="93">
        <v>286</v>
      </c>
      <c r="M33" s="93">
        <v>3728</v>
      </c>
      <c r="N33" s="100">
        <f t="shared" si="4"/>
        <v>4014</v>
      </c>
      <c r="O33" s="100">
        <f t="shared" si="5"/>
        <v>286</v>
      </c>
      <c r="P33" s="93">
        <v>286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3728</v>
      </c>
      <c r="W33" s="93">
        <v>3728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17</v>
      </c>
      <c r="AG33" s="93">
        <v>17</v>
      </c>
      <c r="AH33" s="93">
        <v>0</v>
      </c>
      <c r="AI33" s="93">
        <v>0</v>
      </c>
      <c r="AJ33" s="100">
        <f t="shared" si="9"/>
        <v>17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17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103</v>
      </c>
      <c r="B34" s="102" t="s">
        <v>325</v>
      </c>
      <c r="C34" s="94" t="s">
        <v>326</v>
      </c>
      <c r="D34" s="100">
        <f t="shared" si="0"/>
        <v>4492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4492</v>
      </c>
      <c r="L34" s="93">
        <v>271</v>
      </c>
      <c r="M34" s="93">
        <v>4221</v>
      </c>
      <c r="N34" s="100">
        <f t="shared" si="4"/>
        <v>4492</v>
      </c>
      <c r="O34" s="100">
        <f t="shared" si="5"/>
        <v>271</v>
      </c>
      <c r="P34" s="93">
        <v>271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4221</v>
      </c>
      <c r="W34" s="93">
        <v>4221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135</v>
      </c>
      <c r="AG34" s="93">
        <v>135</v>
      </c>
      <c r="AH34" s="93">
        <v>0</v>
      </c>
      <c r="AI34" s="93">
        <v>0</v>
      </c>
      <c r="AJ34" s="100">
        <f t="shared" si="9"/>
        <v>135</v>
      </c>
      <c r="AK34" s="93">
        <v>0</v>
      </c>
      <c r="AL34" s="93">
        <v>0</v>
      </c>
      <c r="AM34" s="93">
        <v>135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11</v>
      </c>
      <c r="AU34" s="93">
        <v>0</v>
      </c>
      <c r="AV34" s="93">
        <v>0</v>
      </c>
      <c r="AW34" s="93">
        <v>11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103</v>
      </c>
      <c r="B35" s="102" t="s">
        <v>327</v>
      </c>
      <c r="C35" s="94" t="s">
        <v>328</v>
      </c>
      <c r="D35" s="100">
        <f t="shared" si="0"/>
        <v>8320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8320</v>
      </c>
      <c r="L35" s="93">
        <v>496</v>
      </c>
      <c r="M35" s="93">
        <v>7824</v>
      </c>
      <c r="N35" s="100">
        <f t="shared" si="4"/>
        <v>8320</v>
      </c>
      <c r="O35" s="100">
        <f t="shared" si="5"/>
        <v>496</v>
      </c>
      <c r="P35" s="93">
        <v>496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7824</v>
      </c>
      <c r="W35" s="93">
        <v>7824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170</v>
      </c>
      <c r="AG35" s="93">
        <v>170</v>
      </c>
      <c r="AH35" s="93">
        <v>0</v>
      </c>
      <c r="AI35" s="93">
        <v>0</v>
      </c>
      <c r="AJ35" s="100">
        <f t="shared" si="9"/>
        <v>170</v>
      </c>
      <c r="AK35" s="93">
        <v>0</v>
      </c>
      <c r="AL35" s="93">
        <v>0</v>
      </c>
      <c r="AM35" s="93">
        <v>170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18</v>
      </c>
      <c r="AU35" s="93">
        <v>0</v>
      </c>
      <c r="AV35" s="93">
        <v>0</v>
      </c>
      <c r="AW35" s="93">
        <v>18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103</v>
      </c>
      <c r="B36" s="102" t="s">
        <v>329</v>
      </c>
      <c r="C36" s="94" t="s">
        <v>330</v>
      </c>
      <c r="D36" s="100">
        <f t="shared" si="0"/>
        <v>4497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4497</v>
      </c>
      <c r="L36" s="93">
        <v>274</v>
      </c>
      <c r="M36" s="93">
        <v>4223</v>
      </c>
      <c r="N36" s="100">
        <f t="shared" si="4"/>
        <v>4497</v>
      </c>
      <c r="O36" s="100">
        <f t="shared" si="5"/>
        <v>274</v>
      </c>
      <c r="P36" s="93">
        <v>0</v>
      </c>
      <c r="Q36" s="93">
        <v>0</v>
      </c>
      <c r="R36" s="93">
        <v>0</v>
      </c>
      <c r="S36" s="93">
        <v>0</v>
      </c>
      <c r="T36" s="93">
        <v>274</v>
      </c>
      <c r="U36" s="93">
        <v>0</v>
      </c>
      <c r="V36" s="100">
        <f t="shared" si="6"/>
        <v>4223</v>
      </c>
      <c r="W36" s="93">
        <v>0</v>
      </c>
      <c r="X36" s="93">
        <v>0</v>
      </c>
      <c r="Y36" s="93">
        <v>0</v>
      </c>
      <c r="Z36" s="93">
        <v>0</v>
      </c>
      <c r="AA36" s="93">
        <v>4223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22</v>
      </c>
      <c r="AG36" s="93">
        <v>22</v>
      </c>
      <c r="AH36" s="93">
        <v>0</v>
      </c>
      <c r="AI36" s="93">
        <v>0</v>
      </c>
      <c r="AJ36" s="100">
        <f t="shared" si="9"/>
        <v>22</v>
      </c>
      <c r="AK36" s="93">
        <v>0</v>
      </c>
      <c r="AL36" s="93">
        <v>0</v>
      </c>
      <c r="AM36" s="93">
        <v>22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103</v>
      </c>
      <c r="B37" s="102" t="s">
        <v>331</v>
      </c>
      <c r="C37" s="94" t="s">
        <v>271</v>
      </c>
      <c r="D37" s="100">
        <f t="shared" si="0"/>
        <v>5369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5369</v>
      </c>
      <c r="L37" s="93">
        <v>173</v>
      </c>
      <c r="M37" s="93">
        <v>5196</v>
      </c>
      <c r="N37" s="100">
        <f t="shared" si="4"/>
        <v>5369</v>
      </c>
      <c r="O37" s="100">
        <f t="shared" si="5"/>
        <v>173</v>
      </c>
      <c r="P37" s="93">
        <v>173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5196</v>
      </c>
      <c r="W37" s="93">
        <v>5196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15</v>
      </c>
      <c r="AG37" s="93">
        <v>15</v>
      </c>
      <c r="AH37" s="93">
        <v>0</v>
      </c>
      <c r="AI37" s="93">
        <v>0</v>
      </c>
      <c r="AJ37" s="100">
        <f t="shared" si="9"/>
        <v>15</v>
      </c>
      <c r="AK37" s="93">
        <v>0</v>
      </c>
      <c r="AL37" s="93">
        <v>0</v>
      </c>
      <c r="AM37" s="93">
        <v>15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103</v>
      </c>
      <c r="B38" s="102" t="s">
        <v>332</v>
      </c>
      <c r="C38" s="94" t="s">
        <v>333</v>
      </c>
      <c r="D38" s="100">
        <f t="shared" si="0"/>
        <v>7162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7162</v>
      </c>
      <c r="L38" s="93">
        <v>712</v>
      </c>
      <c r="M38" s="93">
        <v>6450</v>
      </c>
      <c r="N38" s="100">
        <f t="shared" si="4"/>
        <v>7162</v>
      </c>
      <c r="O38" s="100">
        <f t="shared" si="5"/>
        <v>712</v>
      </c>
      <c r="P38" s="93">
        <v>712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6450</v>
      </c>
      <c r="W38" s="93">
        <v>6450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34</v>
      </c>
      <c r="AG38" s="93">
        <v>34</v>
      </c>
      <c r="AH38" s="93">
        <v>0</v>
      </c>
      <c r="AI38" s="93">
        <v>0</v>
      </c>
      <c r="AJ38" s="100">
        <f t="shared" si="9"/>
        <v>421</v>
      </c>
      <c r="AK38" s="93">
        <v>421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34</v>
      </c>
      <c r="AU38" s="93">
        <v>34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103</v>
      </c>
      <c r="B39" s="102" t="s">
        <v>334</v>
      </c>
      <c r="C39" s="94" t="s">
        <v>335</v>
      </c>
      <c r="D39" s="100">
        <f t="shared" si="0"/>
        <v>9724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9724</v>
      </c>
      <c r="L39" s="93">
        <v>822</v>
      </c>
      <c r="M39" s="93">
        <v>8902</v>
      </c>
      <c r="N39" s="100">
        <f t="shared" si="4"/>
        <v>9724</v>
      </c>
      <c r="O39" s="100">
        <f t="shared" si="5"/>
        <v>822</v>
      </c>
      <c r="P39" s="93">
        <v>822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8902</v>
      </c>
      <c r="W39" s="93">
        <v>8902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458</v>
      </c>
      <c r="AG39" s="93">
        <v>458</v>
      </c>
      <c r="AH39" s="93">
        <v>0</v>
      </c>
      <c r="AI39" s="93">
        <v>0</v>
      </c>
      <c r="AJ39" s="100">
        <f t="shared" si="9"/>
        <v>458</v>
      </c>
      <c r="AK39" s="93">
        <v>0</v>
      </c>
      <c r="AL39" s="93">
        <v>0</v>
      </c>
      <c r="AM39" s="93">
        <v>0</v>
      </c>
      <c r="AN39" s="93">
        <v>436</v>
      </c>
      <c r="AO39" s="93">
        <v>0</v>
      </c>
      <c r="AP39" s="93">
        <v>0</v>
      </c>
      <c r="AQ39" s="93">
        <v>0</v>
      </c>
      <c r="AR39" s="93">
        <v>0</v>
      </c>
      <c r="AS39" s="93">
        <v>22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103</v>
      </c>
      <c r="B40" s="102" t="s">
        <v>336</v>
      </c>
      <c r="C40" s="94" t="s">
        <v>337</v>
      </c>
      <c r="D40" s="100">
        <f t="shared" si="0"/>
        <v>5916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5916</v>
      </c>
      <c r="L40" s="93">
        <v>443</v>
      </c>
      <c r="M40" s="93">
        <v>5473</v>
      </c>
      <c r="N40" s="100">
        <f t="shared" si="4"/>
        <v>5916</v>
      </c>
      <c r="O40" s="100">
        <f t="shared" si="5"/>
        <v>443</v>
      </c>
      <c r="P40" s="93">
        <v>443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5473</v>
      </c>
      <c r="W40" s="93">
        <v>5473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77</v>
      </c>
      <c r="AG40" s="93">
        <v>77</v>
      </c>
      <c r="AH40" s="93">
        <v>0</v>
      </c>
      <c r="AI40" s="93">
        <v>0</v>
      </c>
      <c r="AJ40" s="100">
        <f t="shared" si="9"/>
        <v>147</v>
      </c>
      <c r="AK40" s="93">
        <v>0</v>
      </c>
      <c r="AL40" s="93">
        <v>78</v>
      </c>
      <c r="AM40" s="93">
        <v>61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8</v>
      </c>
      <c r="AT40" s="100">
        <f t="shared" si="10"/>
        <v>15</v>
      </c>
      <c r="AU40" s="93">
        <v>0</v>
      </c>
      <c r="AV40" s="93">
        <v>8</v>
      </c>
      <c r="AW40" s="93">
        <v>7</v>
      </c>
      <c r="AX40" s="93">
        <v>0</v>
      </c>
      <c r="AY40" s="93">
        <v>0</v>
      </c>
      <c r="AZ40" s="100">
        <f t="shared" si="11"/>
        <v>8</v>
      </c>
      <c r="BA40" s="93">
        <v>8</v>
      </c>
      <c r="BB40" s="93">
        <v>0</v>
      </c>
      <c r="BC40" s="93">
        <v>0</v>
      </c>
    </row>
    <row r="41" spans="1:55" s="92" customFormat="1" ht="11.25">
      <c r="A41" s="101" t="s">
        <v>103</v>
      </c>
      <c r="B41" s="102" t="s">
        <v>338</v>
      </c>
      <c r="C41" s="94" t="s">
        <v>339</v>
      </c>
      <c r="D41" s="100">
        <f t="shared" si="0"/>
        <v>12590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12590</v>
      </c>
      <c r="L41" s="93">
        <v>1300</v>
      </c>
      <c r="M41" s="93">
        <v>11290</v>
      </c>
      <c r="N41" s="100">
        <f t="shared" si="4"/>
        <v>12590</v>
      </c>
      <c r="O41" s="100">
        <f t="shared" si="5"/>
        <v>1300</v>
      </c>
      <c r="P41" s="93">
        <v>1300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11290</v>
      </c>
      <c r="W41" s="93">
        <v>11290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20</v>
      </c>
      <c r="AG41" s="93">
        <v>20</v>
      </c>
      <c r="AH41" s="93">
        <v>0</v>
      </c>
      <c r="AI41" s="93">
        <v>0</v>
      </c>
      <c r="AJ41" s="100">
        <f t="shared" si="9"/>
        <v>12590</v>
      </c>
      <c r="AK41" s="93">
        <v>12590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20</v>
      </c>
      <c r="AU41" s="93">
        <v>20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103</v>
      </c>
      <c r="B42" s="102" t="s">
        <v>340</v>
      </c>
      <c r="C42" s="94" t="s">
        <v>341</v>
      </c>
      <c r="D42" s="100">
        <f t="shared" si="0"/>
        <v>6620</v>
      </c>
      <c r="E42" s="100">
        <f t="shared" si="1"/>
        <v>0</v>
      </c>
      <c r="F42" s="93">
        <v>0</v>
      </c>
      <c r="G42" s="93">
        <v>0</v>
      </c>
      <c r="H42" s="100">
        <f t="shared" si="2"/>
        <v>0</v>
      </c>
      <c r="I42" s="93">
        <v>0</v>
      </c>
      <c r="J42" s="93">
        <v>0</v>
      </c>
      <c r="K42" s="100">
        <f t="shared" si="3"/>
        <v>6620</v>
      </c>
      <c r="L42" s="93">
        <v>875</v>
      </c>
      <c r="M42" s="93">
        <v>5745</v>
      </c>
      <c r="N42" s="100">
        <f t="shared" si="4"/>
        <v>6620</v>
      </c>
      <c r="O42" s="100">
        <f t="shared" si="5"/>
        <v>875</v>
      </c>
      <c r="P42" s="93">
        <v>875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5745</v>
      </c>
      <c r="W42" s="93">
        <v>5745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9</v>
      </c>
      <c r="AG42" s="93">
        <v>9</v>
      </c>
      <c r="AH42" s="93">
        <v>0</v>
      </c>
      <c r="AI42" s="93">
        <v>0</v>
      </c>
      <c r="AJ42" s="100">
        <f t="shared" si="9"/>
        <v>196</v>
      </c>
      <c r="AK42" s="93">
        <v>196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9</v>
      </c>
      <c r="AU42" s="93">
        <v>9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103</v>
      </c>
      <c r="B43" s="102" t="s">
        <v>342</v>
      </c>
      <c r="C43" s="94" t="s">
        <v>343</v>
      </c>
      <c r="D43" s="100">
        <f t="shared" si="0"/>
        <v>5548</v>
      </c>
      <c r="E43" s="100">
        <f t="shared" si="1"/>
        <v>0</v>
      </c>
      <c r="F43" s="93">
        <v>0</v>
      </c>
      <c r="G43" s="93">
        <v>0</v>
      </c>
      <c r="H43" s="100">
        <f t="shared" si="2"/>
        <v>309</v>
      </c>
      <c r="I43" s="93">
        <v>309</v>
      </c>
      <c r="J43" s="93">
        <v>0</v>
      </c>
      <c r="K43" s="100">
        <f t="shared" si="3"/>
        <v>5239</v>
      </c>
      <c r="L43" s="93">
        <v>316</v>
      </c>
      <c r="M43" s="93">
        <v>4923</v>
      </c>
      <c r="N43" s="100">
        <f t="shared" si="4"/>
        <v>5548</v>
      </c>
      <c r="O43" s="100">
        <f t="shared" si="5"/>
        <v>625</v>
      </c>
      <c r="P43" s="93">
        <v>625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4923</v>
      </c>
      <c r="W43" s="93">
        <v>4923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17</v>
      </c>
      <c r="AG43" s="93">
        <v>17</v>
      </c>
      <c r="AH43" s="93">
        <v>0</v>
      </c>
      <c r="AI43" s="93">
        <v>0</v>
      </c>
      <c r="AJ43" s="100">
        <f t="shared" si="9"/>
        <v>278</v>
      </c>
      <c r="AK43" s="93">
        <v>278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100">
        <f t="shared" si="10"/>
        <v>17</v>
      </c>
      <c r="AU43" s="93">
        <v>17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103</v>
      </c>
      <c r="B44" s="102" t="s">
        <v>344</v>
      </c>
      <c r="C44" s="94" t="s">
        <v>345</v>
      </c>
      <c r="D44" s="100">
        <f t="shared" si="0"/>
        <v>9548</v>
      </c>
      <c r="E44" s="100">
        <f t="shared" si="1"/>
        <v>0</v>
      </c>
      <c r="F44" s="93">
        <v>0</v>
      </c>
      <c r="G44" s="93">
        <v>0</v>
      </c>
      <c r="H44" s="100">
        <f t="shared" si="2"/>
        <v>808</v>
      </c>
      <c r="I44" s="93">
        <v>808</v>
      </c>
      <c r="J44" s="93">
        <v>0</v>
      </c>
      <c r="K44" s="100">
        <f t="shared" si="3"/>
        <v>8740</v>
      </c>
      <c r="L44" s="93">
        <v>0</v>
      </c>
      <c r="M44" s="93">
        <v>8740</v>
      </c>
      <c r="N44" s="100">
        <f t="shared" si="4"/>
        <v>9548</v>
      </c>
      <c r="O44" s="100">
        <f t="shared" si="5"/>
        <v>808</v>
      </c>
      <c r="P44" s="93">
        <v>808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8740</v>
      </c>
      <c r="W44" s="93">
        <v>8740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424</v>
      </c>
      <c r="AG44" s="93">
        <v>424</v>
      </c>
      <c r="AH44" s="93">
        <v>0</v>
      </c>
      <c r="AI44" s="93">
        <v>0</v>
      </c>
      <c r="AJ44" s="100">
        <f t="shared" si="9"/>
        <v>9549</v>
      </c>
      <c r="AK44" s="93">
        <v>9549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100">
        <f t="shared" si="10"/>
        <v>424</v>
      </c>
      <c r="AU44" s="93">
        <v>424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103</v>
      </c>
      <c r="B45" s="102" t="s">
        <v>346</v>
      </c>
      <c r="C45" s="94" t="s">
        <v>347</v>
      </c>
      <c r="D45" s="100">
        <f t="shared" si="0"/>
        <v>12053</v>
      </c>
      <c r="E45" s="100">
        <f t="shared" si="1"/>
        <v>0</v>
      </c>
      <c r="F45" s="93">
        <v>0</v>
      </c>
      <c r="G45" s="93">
        <v>0</v>
      </c>
      <c r="H45" s="100">
        <f t="shared" si="2"/>
        <v>0</v>
      </c>
      <c r="I45" s="93">
        <v>0</v>
      </c>
      <c r="J45" s="93">
        <v>0</v>
      </c>
      <c r="K45" s="100">
        <f t="shared" si="3"/>
        <v>12053</v>
      </c>
      <c r="L45" s="93">
        <v>722</v>
      </c>
      <c r="M45" s="93">
        <v>11331</v>
      </c>
      <c r="N45" s="100">
        <f t="shared" si="4"/>
        <v>12053</v>
      </c>
      <c r="O45" s="100">
        <f t="shared" si="5"/>
        <v>722</v>
      </c>
      <c r="P45" s="93">
        <v>722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11331</v>
      </c>
      <c r="W45" s="93">
        <v>11331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48</v>
      </c>
      <c r="AG45" s="93">
        <v>48</v>
      </c>
      <c r="AH45" s="93">
        <v>0</v>
      </c>
      <c r="AI45" s="93">
        <v>0</v>
      </c>
      <c r="AJ45" s="100">
        <f t="shared" si="9"/>
        <v>75</v>
      </c>
      <c r="AK45" s="93">
        <v>56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19</v>
      </c>
      <c r="AR45" s="93">
        <v>0</v>
      </c>
      <c r="AS45" s="93">
        <v>0</v>
      </c>
      <c r="AT45" s="100">
        <f t="shared" si="10"/>
        <v>29</v>
      </c>
      <c r="AU45" s="93">
        <v>29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103</v>
      </c>
      <c r="B46" s="102" t="s">
        <v>348</v>
      </c>
      <c r="C46" s="94" t="s">
        <v>349</v>
      </c>
      <c r="D46" s="100">
        <f t="shared" si="0"/>
        <v>2424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2424</v>
      </c>
      <c r="L46" s="93">
        <v>676</v>
      </c>
      <c r="M46" s="93">
        <v>1748</v>
      </c>
      <c r="N46" s="100">
        <f t="shared" si="4"/>
        <v>2440</v>
      </c>
      <c r="O46" s="100">
        <f t="shared" si="5"/>
        <v>676</v>
      </c>
      <c r="P46" s="93">
        <v>676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0">
        <f t="shared" si="6"/>
        <v>1748</v>
      </c>
      <c r="W46" s="93">
        <v>1748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00">
        <f t="shared" si="7"/>
        <v>16</v>
      </c>
      <c r="AD46" s="93">
        <v>16</v>
      </c>
      <c r="AE46" s="93">
        <v>0</v>
      </c>
      <c r="AF46" s="100">
        <f t="shared" si="8"/>
        <v>2</v>
      </c>
      <c r="AG46" s="93">
        <v>2</v>
      </c>
      <c r="AH46" s="93">
        <v>0</v>
      </c>
      <c r="AI46" s="93">
        <v>0</v>
      </c>
      <c r="AJ46" s="100">
        <f t="shared" si="9"/>
        <v>31</v>
      </c>
      <c r="AK46" s="93">
        <v>31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2</v>
      </c>
      <c r="AU46" s="93">
        <v>2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24</v>
      </c>
      <c r="BA46" s="93">
        <v>24</v>
      </c>
      <c r="BB46" s="93">
        <v>0</v>
      </c>
      <c r="BC46" s="93">
        <v>0</v>
      </c>
    </row>
    <row r="47" spans="1:55" s="92" customFormat="1" ht="11.25">
      <c r="A47" s="101" t="s">
        <v>103</v>
      </c>
      <c r="B47" s="102" t="s">
        <v>350</v>
      </c>
      <c r="C47" s="94" t="s">
        <v>351</v>
      </c>
      <c r="D47" s="100">
        <f t="shared" si="0"/>
        <v>3812</v>
      </c>
      <c r="E47" s="100">
        <f t="shared" si="1"/>
        <v>0</v>
      </c>
      <c r="F47" s="93">
        <v>0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3812</v>
      </c>
      <c r="L47" s="93">
        <v>665</v>
      </c>
      <c r="M47" s="93">
        <v>3147</v>
      </c>
      <c r="N47" s="100">
        <f t="shared" si="4"/>
        <v>3812</v>
      </c>
      <c r="O47" s="100">
        <f t="shared" si="5"/>
        <v>665</v>
      </c>
      <c r="P47" s="93">
        <v>665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0">
        <f t="shared" si="6"/>
        <v>3147</v>
      </c>
      <c r="W47" s="93">
        <v>3147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00">
        <f t="shared" si="7"/>
        <v>0</v>
      </c>
      <c r="AD47" s="93">
        <v>0</v>
      </c>
      <c r="AE47" s="93">
        <v>0</v>
      </c>
      <c r="AF47" s="100">
        <f t="shared" si="8"/>
        <v>39</v>
      </c>
      <c r="AG47" s="93">
        <v>39</v>
      </c>
      <c r="AH47" s="93">
        <v>0</v>
      </c>
      <c r="AI47" s="93">
        <v>0</v>
      </c>
      <c r="AJ47" s="100">
        <f t="shared" si="9"/>
        <v>76</v>
      </c>
      <c r="AK47" s="93">
        <v>39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37</v>
      </c>
      <c r="AR47" s="93">
        <v>0</v>
      </c>
      <c r="AS47" s="93">
        <v>0</v>
      </c>
      <c r="AT47" s="100">
        <f t="shared" si="10"/>
        <v>2</v>
      </c>
      <c r="AU47" s="93">
        <v>2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37</v>
      </c>
      <c r="BA47" s="93">
        <v>37</v>
      </c>
      <c r="BB47" s="93">
        <v>0</v>
      </c>
      <c r="BC47" s="93">
        <v>0</v>
      </c>
    </row>
    <row r="48" spans="1:55" s="92" customFormat="1" ht="11.25">
      <c r="A48" s="101" t="s">
        <v>103</v>
      </c>
      <c r="B48" s="102" t="s">
        <v>352</v>
      </c>
      <c r="C48" s="94" t="s">
        <v>270</v>
      </c>
      <c r="D48" s="100">
        <f t="shared" si="0"/>
        <v>8879</v>
      </c>
      <c r="E48" s="100">
        <f t="shared" si="1"/>
        <v>0</v>
      </c>
      <c r="F48" s="93">
        <v>0</v>
      </c>
      <c r="G48" s="93">
        <v>0</v>
      </c>
      <c r="H48" s="100">
        <f t="shared" si="2"/>
        <v>0</v>
      </c>
      <c r="I48" s="93">
        <v>0</v>
      </c>
      <c r="J48" s="93">
        <v>0</v>
      </c>
      <c r="K48" s="100">
        <f t="shared" si="3"/>
        <v>8879</v>
      </c>
      <c r="L48" s="93">
        <v>1058</v>
      </c>
      <c r="M48" s="93">
        <v>7821</v>
      </c>
      <c r="N48" s="100">
        <f t="shared" si="4"/>
        <v>9082</v>
      </c>
      <c r="O48" s="100">
        <f t="shared" si="5"/>
        <v>1058</v>
      </c>
      <c r="P48" s="93">
        <v>1058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7821</v>
      </c>
      <c r="W48" s="93">
        <v>7821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203</v>
      </c>
      <c r="AD48" s="93">
        <v>203</v>
      </c>
      <c r="AE48" s="93">
        <v>0</v>
      </c>
      <c r="AF48" s="100">
        <f t="shared" si="8"/>
        <v>53</v>
      </c>
      <c r="AG48" s="93">
        <v>53</v>
      </c>
      <c r="AH48" s="93">
        <v>0</v>
      </c>
      <c r="AI48" s="93">
        <v>0</v>
      </c>
      <c r="AJ48" s="100">
        <f t="shared" si="9"/>
        <v>106</v>
      </c>
      <c r="AK48" s="93">
        <v>0</v>
      </c>
      <c r="AL48" s="93">
        <v>53</v>
      </c>
      <c r="AM48" s="93">
        <v>53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5</v>
      </c>
      <c r="AU48" s="93">
        <v>0</v>
      </c>
      <c r="AV48" s="93">
        <v>0</v>
      </c>
      <c r="AW48" s="93">
        <v>5</v>
      </c>
      <c r="AX48" s="93">
        <v>0</v>
      </c>
      <c r="AY48" s="93">
        <v>0</v>
      </c>
      <c r="AZ48" s="100">
        <f t="shared" si="11"/>
        <v>53</v>
      </c>
      <c r="BA48" s="93">
        <v>53</v>
      </c>
      <c r="BB48" s="93">
        <v>0</v>
      </c>
      <c r="BC48" s="93">
        <v>0</v>
      </c>
    </row>
    <row r="49" spans="1:55" s="92" customFormat="1" ht="11.25">
      <c r="A49" s="101" t="s">
        <v>103</v>
      </c>
      <c r="B49" s="102" t="s">
        <v>353</v>
      </c>
      <c r="C49" s="94" t="s">
        <v>354</v>
      </c>
      <c r="D49" s="100">
        <f t="shared" si="0"/>
        <v>8470</v>
      </c>
      <c r="E49" s="100">
        <f t="shared" si="1"/>
        <v>0</v>
      </c>
      <c r="F49" s="93">
        <v>0</v>
      </c>
      <c r="G49" s="93">
        <v>0</v>
      </c>
      <c r="H49" s="100">
        <f t="shared" si="2"/>
        <v>1007</v>
      </c>
      <c r="I49" s="93">
        <v>1007</v>
      </c>
      <c r="J49" s="93">
        <v>0</v>
      </c>
      <c r="K49" s="100">
        <f t="shared" si="3"/>
        <v>7463</v>
      </c>
      <c r="L49" s="93">
        <v>0</v>
      </c>
      <c r="M49" s="93">
        <v>7463</v>
      </c>
      <c r="N49" s="100">
        <f t="shared" si="4"/>
        <v>8470</v>
      </c>
      <c r="O49" s="100">
        <f t="shared" si="5"/>
        <v>1007</v>
      </c>
      <c r="P49" s="93">
        <v>1007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0">
        <f t="shared" si="6"/>
        <v>7463</v>
      </c>
      <c r="W49" s="93">
        <v>7463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00">
        <f t="shared" si="7"/>
        <v>0</v>
      </c>
      <c r="AD49" s="93">
        <v>0</v>
      </c>
      <c r="AE49" s="93">
        <v>0</v>
      </c>
      <c r="AF49" s="100">
        <f t="shared" si="8"/>
        <v>287</v>
      </c>
      <c r="AG49" s="93">
        <v>287</v>
      </c>
      <c r="AH49" s="93">
        <v>0</v>
      </c>
      <c r="AI49" s="93">
        <v>0</v>
      </c>
      <c r="AJ49" s="100">
        <f t="shared" si="9"/>
        <v>287</v>
      </c>
      <c r="AK49" s="93">
        <v>0</v>
      </c>
      <c r="AL49" s="93">
        <v>0</v>
      </c>
      <c r="AM49" s="93">
        <v>21</v>
      </c>
      <c r="AN49" s="93">
        <v>266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100">
        <f t="shared" si="10"/>
        <v>2</v>
      </c>
      <c r="AU49" s="93">
        <v>0</v>
      </c>
      <c r="AV49" s="93">
        <v>0</v>
      </c>
      <c r="AW49" s="93">
        <v>2</v>
      </c>
      <c r="AX49" s="93">
        <v>0</v>
      </c>
      <c r="AY49" s="93">
        <v>0</v>
      </c>
      <c r="AZ49" s="100">
        <f t="shared" si="11"/>
        <v>0</v>
      </c>
      <c r="BA49" s="93">
        <v>0</v>
      </c>
      <c r="BB49" s="93">
        <v>0</v>
      </c>
      <c r="BC49" s="93">
        <v>0</v>
      </c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22000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22</v>
      </c>
      <c r="M2" s="45" t="str">
        <f>IF(L2&lt;&gt;"",VLOOKUP(L2,$AI$6:$AJ$52,2,FALSE),"-")</f>
        <v>静岡県</v>
      </c>
      <c r="AA2" s="44">
        <f>IF(C2=0,0,1)</f>
        <v>1</v>
      </c>
      <c r="AB2" s="45" t="str">
        <f>IF(AA2=0,"",VLOOKUP(C2,'水洗化人口等'!B7:C49,2,FALSE))</f>
        <v>合計</v>
      </c>
      <c r="AC2" s="45"/>
      <c r="AD2" s="44">
        <f>IF(AA2=0,1,IF(ISERROR(AB2),1,0))</f>
        <v>0</v>
      </c>
      <c r="AF2" s="87">
        <f>COUNTA('水洗化人口等'!B7:B49)+6</f>
        <v>49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172025</v>
      </c>
      <c r="F7" s="170" t="s">
        <v>37</v>
      </c>
      <c r="G7" s="49" t="s">
        <v>38</v>
      </c>
      <c r="H7" s="61">
        <f aca="true" t="shared" si="0" ref="H7:H12">AD14</f>
        <v>106214</v>
      </c>
      <c r="I7" s="61">
        <f aca="true" t="shared" si="1" ref="I7:I12">AD24</f>
        <v>905163</v>
      </c>
      <c r="J7" s="61">
        <f aca="true" t="shared" si="2" ref="J7:J12">SUM(H7:I7)</f>
        <v>1011377</v>
      </c>
      <c r="K7" s="62">
        <f aca="true" t="shared" si="3" ref="K7:K12">IF(J$13&gt;0,J7/J$13,0)</f>
        <v>0.9955732699133948</v>
      </c>
      <c r="L7" s="63">
        <f>AD34</f>
        <v>13015</v>
      </c>
      <c r="M7" s="64">
        <f>AD37</f>
        <v>1860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172025</v>
      </c>
      <c r="AF7" s="54" t="str">
        <f>'水洗化人口等'!B7</f>
        <v>22000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2292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2292</v>
      </c>
      <c r="AF8" s="54" t="str">
        <f>'水洗化人口等'!B8</f>
        <v>22100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174317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1801983</v>
      </c>
      <c r="AF9" s="54" t="str">
        <f>'水洗化人口等'!B9</f>
        <v>22130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1801983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17982</v>
      </c>
      <c r="AF10" s="54" t="str">
        <f>'水洗化人口等'!B10</f>
        <v>22203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17982</v>
      </c>
      <c r="F11" s="171"/>
      <c r="G11" s="49" t="s">
        <v>48</v>
      </c>
      <c r="H11" s="61">
        <f t="shared" si="0"/>
        <v>274</v>
      </c>
      <c r="I11" s="61">
        <f t="shared" si="1"/>
        <v>4223</v>
      </c>
      <c r="J11" s="61">
        <f t="shared" si="2"/>
        <v>4497</v>
      </c>
      <c r="K11" s="62">
        <f t="shared" si="3"/>
        <v>0.0044267300866052284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1786523</v>
      </c>
      <c r="AF11" s="54" t="str">
        <f>'水洗化人口等'!B11</f>
        <v>22205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1786523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515988</v>
      </c>
      <c r="AF12" s="54" t="str">
        <f>'水洗化人口等'!B12</f>
        <v>22206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3606488</v>
      </c>
      <c r="F13" s="172"/>
      <c r="G13" s="49" t="s">
        <v>41</v>
      </c>
      <c r="H13" s="61">
        <f>SUM(H7:H12)</f>
        <v>106488</v>
      </c>
      <c r="I13" s="61">
        <f>SUM(I7:I12)</f>
        <v>909386</v>
      </c>
      <c r="J13" s="61">
        <f>SUM(J7:J12)</f>
        <v>1015874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100708</v>
      </c>
      <c r="AF13" s="54" t="str">
        <f>'水洗化人口等'!B13</f>
        <v>22207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3780805</v>
      </c>
      <c r="F14" s="141" t="s">
        <v>51</v>
      </c>
      <c r="G14" s="142"/>
      <c r="H14" s="61">
        <f>AD20</f>
        <v>1504</v>
      </c>
      <c r="I14" s="61">
        <f>AD30</f>
        <v>0</v>
      </c>
      <c r="J14" s="61">
        <f>SUM(H14:I14)</f>
        <v>1504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106214</v>
      </c>
      <c r="AF14" s="54" t="str">
        <f>'水洗化人口等'!B14</f>
        <v>22208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100708</v>
      </c>
      <c r="F15" s="146" t="s">
        <v>5</v>
      </c>
      <c r="G15" s="147"/>
      <c r="H15" s="71">
        <f>SUM(H13:H14)</f>
        <v>107992</v>
      </c>
      <c r="I15" s="71">
        <f>SUM(I13:I14)</f>
        <v>909386</v>
      </c>
      <c r="J15" s="71">
        <f>SUM(J13:J14)</f>
        <v>1017378</v>
      </c>
      <c r="K15" s="72" t="s">
        <v>146</v>
      </c>
      <c r="L15" s="73">
        <f>SUM(L7:L9)</f>
        <v>13015</v>
      </c>
      <c r="M15" s="74">
        <f>SUM(M7:M9)</f>
        <v>1860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22209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22210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515988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22211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274</v>
      </c>
      <c r="AF18" s="54" t="str">
        <f>'水洗化人口等'!B18</f>
        <v>22212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0.953894210359963</v>
      </c>
      <c r="F19" s="141" t="s">
        <v>57</v>
      </c>
      <c r="G19" s="142"/>
      <c r="H19" s="61">
        <f>AD21</f>
        <v>6293</v>
      </c>
      <c r="I19" s="61">
        <f>AD31</f>
        <v>30059</v>
      </c>
      <c r="J19" s="65">
        <f>SUM(H19:I19)</f>
        <v>36352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22213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0.046105789640036976</v>
      </c>
      <c r="F20" s="141" t="s">
        <v>59</v>
      </c>
      <c r="G20" s="142"/>
      <c r="H20" s="61">
        <f>AD22</f>
        <v>6169</v>
      </c>
      <c r="I20" s="61">
        <f>AD32</f>
        <v>454</v>
      </c>
      <c r="J20" s="65">
        <f>SUM(H20:I20)</f>
        <v>6623</v>
      </c>
      <c r="AA20" s="46" t="s">
        <v>51</v>
      </c>
      <c r="AB20" s="46" t="s">
        <v>75</v>
      </c>
      <c r="AC20" s="46" t="s">
        <v>152</v>
      </c>
      <c r="AD20" s="45">
        <f ca="1" t="shared" si="4"/>
        <v>1504</v>
      </c>
      <c r="AF20" s="54" t="str">
        <f>'水洗化人口等'!B20</f>
        <v>22214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0.47661357832525086</v>
      </c>
      <c r="F21" s="141" t="s">
        <v>61</v>
      </c>
      <c r="G21" s="142"/>
      <c r="H21" s="61">
        <f>AD23</f>
        <v>94026</v>
      </c>
      <c r="I21" s="61">
        <f>AD33</f>
        <v>878873</v>
      </c>
      <c r="J21" s="65">
        <f>SUM(H21:I21)</f>
        <v>972899</v>
      </c>
      <c r="AA21" s="46" t="s">
        <v>57</v>
      </c>
      <c r="AB21" s="46" t="s">
        <v>75</v>
      </c>
      <c r="AC21" s="46" t="s">
        <v>153</v>
      </c>
      <c r="AD21" s="45">
        <f ca="1" t="shared" si="4"/>
        <v>6293</v>
      </c>
      <c r="AF21" s="54" t="str">
        <f>'水洗化人口等'!B21</f>
        <v>22215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0.4725245020571016</v>
      </c>
      <c r="F22" s="146" t="s">
        <v>5</v>
      </c>
      <c r="G22" s="147"/>
      <c r="H22" s="71">
        <f>SUM(H19:H21)</f>
        <v>106488</v>
      </c>
      <c r="I22" s="71">
        <f>SUM(I19:I21)</f>
        <v>909386</v>
      </c>
      <c r="J22" s="76">
        <f>SUM(J19:J21)</f>
        <v>1015874</v>
      </c>
      <c r="AA22" s="46" t="s">
        <v>59</v>
      </c>
      <c r="AB22" s="46" t="s">
        <v>75</v>
      </c>
      <c r="AC22" s="46" t="s">
        <v>154</v>
      </c>
      <c r="AD22" s="45">
        <f ca="1" t="shared" si="4"/>
        <v>6169</v>
      </c>
      <c r="AF22" s="54" t="str">
        <f>'水洗化人口等'!B22</f>
        <v>22216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0.13647569763582093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94026</v>
      </c>
      <c r="AF23" s="54" t="str">
        <f>'水洗化人口等'!B23</f>
        <v>22219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0.9868515405841083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905163</v>
      </c>
      <c r="AF24" s="54" t="str">
        <f>'水洗化人口等'!B24</f>
        <v>22220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0.013148459415891737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22221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22222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36885</v>
      </c>
      <c r="J27" s="79">
        <f>AD49</f>
        <v>1520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22223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1050</v>
      </c>
      <c r="J28" s="79">
        <f>AD50</f>
        <v>62</v>
      </c>
      <c r="AA28" s="46" t="s">
        <v>48</v>
      </c>
      <c r="AB28" s="46" t="s">
        <v>75</v>
      </c>
      <c r="AC28" s="46" t="s">
        <v>160</v>
      </c>
      <c r="AD28" s="45">
        <f ca="1" t="shared" si="4"/>
        <v>4223</v>
      </c>
      <c r="AF28" s="54" t="str">
        <f>'水洗化人口等'!B28</f>
        <v>22224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6584</v>
      </c>
      <c r="J29" s="79">
        <f>AD51</f>
        <v>496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22225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2600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22226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30059</v>
      </c>
      <c r="AF31" s="54" t="str">
        <f>'水洗化人口等'!B31</f>
        <v>22301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454</v>
      </c>
      <c r="AF32" s="54" t="str">
        <f>'水洗化人口等'!B32</f>
        <v>22302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1003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878873</v>
      </c>
      <c r="AF33" s="54" t="str">
        <f>'水洗化人口等'!B33</f>
        <v>22304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183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13015</v>
      </c>
      <c r="AF34" s="54" t="str">
        <f>'水洗化人口等'!B34</f>
        <v>22305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1063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22306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49368</v>
      </c>
      <c r="J36" s="81">
        <f>SUM(J27:J31)</f>
        <v>2078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22325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1860</v>
      </c>
      <c r="AF37" s="54" t="str">
        <f>'水洗化人口等'!B37</f>
        <v>22341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22342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22344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36885</v>
      </c>
      <c r="AF40" s="54" t="str">
        <f>'水洗化人口等'!B40</f>
        <v>22361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1050</v>
      </c>
      <c r="AF41" s="54" t="str">
        <f>'水洗化人口等'!B41</f>
        <v>22381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6584</v>
      </c>
      <c r="AF42" s="54" t="str">
        <f>'水洗化人口等'!B42</f>
        <v>22383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2600</v>
      </c>
      <c r="AF43" s="54" t="str">
        <f>'水洗化人口等'!B43</f>
        <v>22401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22402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str">
        <f>'水洗化人口等'!B45</f>
        <v>22424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1003</v>
      </c>
      <c r="AF46" s="54" t="str">
        <f>'水洗化人口等'!B46</f>
        <v>22426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183</v>
      </c>
      <c r="AF47" s="54" t="str">
        <f>'水洗化人口等'!B47</f>
        <v>22429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1063</v>
      </c>
      <c r="AF48" s="54" t="str">
        <f>'水洗化人口等'!B48</f>
        <v>22461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1520</v>
      </c>
      <c r="AF49" s="54" t="str">
        <f>'水洗化人口等'!B49</f>
        <v>22503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62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496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