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<sst xmlns="http://schemas.openxmlformats.org/spreadsheetml/2006/main" count="708" uniqueCount="327">
  <si>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</si>
  <si>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</si>
  <si>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</si>
  <si>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</si>
  <si>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</si>
  <si>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</si>
  <si>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</si>
  <si>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</si>
  <si>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</si>
  <si>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</si>
  <si>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</si>
  <si>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</si>
  <si>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</si>
  <si>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</si>
  <si>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</si>
  <si>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</si>
  <si>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</si>
  <si>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</si>
  <si>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</si>
  <si>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</si>
  <si>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</si>
  <si>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</si>
  <si>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</si>
  <si>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</si>
  <si>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</si>
  <si>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</si>
  <si>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</si>
  <si>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</si>
  <si>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</si>
  <si>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</si>
  <si>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</si>
  <si>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</si>
  <si>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</si>
  <si>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</si>
  <si>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</si>
  <si>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</si>
  <si>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</si>
  <si>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</si>
  <si>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</si>
  <si>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</si>
  <si>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</si>
  <si>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</si>
  <si>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</si>
  <si>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</si>
  <si>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</si>
  <si>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</si>
  <si>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</si>
  <si>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</si>
  <si>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</si>
  <si>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</si>
  <si>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</si>
  <si>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</si>
  <si>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</si>
  <si>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</si>
  <si>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</si>
  <si>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</si>
  <si>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</si>
  <si>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</si>
  <si>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</si>
  <si>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</si>
  <si>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</si>
  <si>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</si>
  <si>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</si>
  <si>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</si>
  <si>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</si>
  <si>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</si>
  <si>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</si>
  <si>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</si>
  <si>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</si>
  <si>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</si>
  <si>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</si>
  <si>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</si>
  <si>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</si>
  <si>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</si>
  <si>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</si>
  <si>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</si>
  <si>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</si>
  <si>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</si>
  <si>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</si>
  <si>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</si>
  <si>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</si>
  <si>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</si>
  <si>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</si>
  <si>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</si>
  <si>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</si>
  <si>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</si>
  <si>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</si>
  <si>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</si>
  <si>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</si>
  <si>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</si>
  <si>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</si>
  <si>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</si>
  <si>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</si>
  <si>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</si>
  <si>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</si>
  <si>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</si>
  <si>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</si>
  <si>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</si>
  <si>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</si>
  <si>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</si>
  <si>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</si>
  <si>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</si>
  <si>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</si>
  <si>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</si>
  <si>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</si>
  <si>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</si>
  <si>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</si>
  <si>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</si>
  <si>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</si>
  <si>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</si>
  <si>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</si>
  <si>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</si>
  <si>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</si>
  <si>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</si>
  <si>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</si>
  <si>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</si>
  <si>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</si>
  <si>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</si>
  <si>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</si>
  <si>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</si>
  <si>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</si>
  <si>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</si>
  <si>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</si>
  <si>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</si>
  <si>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</si>
  <si>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</si>
  <si>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</si>
  <si>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</si>
  <si>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</si>
  <si>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</si>
  <si>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</si>
  <si>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</si>
  <si>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</si>
  <si>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</si>
  <si>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</si>
  <si>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</si>
  <si>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</si>
  <si>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</si>
  <si>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</si>
  <si>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</si>
  <si>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</si>
  <si>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</si>
  <si>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</si>
  <si>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</si>
  <si>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</si>
  <si>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</si>
  <si>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</si>
  <si>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</si>
  <si>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</si>
  <si>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</si>
  <si>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</si>
  <si>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</si>
  <si>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</si>
  <si>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</si>
  <si>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</si>
  <si>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</si>
  <si>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</si>
  <si>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</si>
  <si>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</si>
  <si>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</si>
  <si>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</si>
  <si>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</si>
  <si>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</si>
  <si>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</si>
  <si>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</si>
  <si>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</si>
  <si>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</si>
  <si>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</si>
  <si>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</si>
  <si>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</si>
  <si>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</si>
  <si>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</si>
  <si>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</si>
  <si>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</si>
  <si>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</si>
  <si>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</si>
  <si>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</si>
  <si>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</si>
  <si>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</si>
  <si>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</si>
  <si>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</si>
  <si>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</si>
  <si>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</si>
  <si>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</si>
  <si>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</si>
  <si>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</si>
  <si>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</si>
  <si>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</si>
  <si>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</si>
  <si>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</si>
  <si>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</si>
  <si>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</si>
  <si>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</si>
  <si>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</si>
  <si>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</si>
  <si>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</si>
  <si>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</si>
  <si>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</si>
  <si>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</si>
  <si>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</si>
  <si>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</si>
  <si>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</si>
  <si>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</si>
  <si>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</si>
  <si>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</si>
  <si>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</si>
  <si>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</si>
  <si>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</si>
  <si>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</si>
  <si>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</si>
  <si>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</si>
  <si>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</si>
  <si>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</si>
  <si>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</si>
  <si>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</si>
  <si>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</si>
  <si>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</si>
  <si>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</si>
  <si>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</si>
  <si>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</si>
  <si>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</si>
  <si>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</si>
  <si>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</si>
  <si>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</si>
  <si>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</si>
  <si>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</si>
  <si>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</si>
  <si>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</si>
  <si>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</si>
  <si>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</si>
  <si>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</si>
  <si>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</si>
  <si>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</si>
  <si>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</si>
  <si>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</si>
  <si>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</si>
  <si>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</si>
  <si>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</si>
  <si>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</si>
  <si>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</si>
  <si>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</si>
  <si>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</si>
  <si>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</si>
  <si>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</si>
  <si>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</si>
  <si>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</si>
  <si>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</si>
  <si>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</si>
  <si>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</si>
  <si>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</si>
  <si>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</si>
  <si>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</si>
  <si>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</si>
  <si>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</si>
  <si>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</si>
  <si>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</si>
  <si>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</si>
  <si>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</si>
  <si>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</si>
  <si>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</si>
  <si>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</si>
  <si>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</si>
  <si>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</si>
  <si>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</si>
  <si>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</si>
  <si>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</si>
  <si>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</si>
  <si>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</si>
  <si>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</si>
  <si>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</si>
  <si>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南部町</t>
  </si>
  <si>
    <t>19000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</si>
  <si>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</si>
  <si>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</si>
  <si>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</si>
  <si>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</si>
  <si>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</si>
  <si>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</si>
  <si>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</si>
  <si>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</si>
  <si>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</si>
  <si>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</si>
  <si>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</si>
  <si>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</si>
  <si>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</si>
  <si>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</si>
  <si>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</si>
  <si>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</si>
  <si>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</si>
  <si>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</si>
  <si>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</si>
  <si>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</si>
  <si>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</si>
  <si>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</si>
  <si>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</si>
  <si>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</si>
  <si>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</si>
  <si>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</si>
  <si>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</si>
  <si>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</si>
  <si>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19361</t>
  </si>
  <si>
    <t>増穂町</t>
  </si>
  <si>
    <t>19362</t>
  </si>
  <si>
    <t>鰍沢町</t>
  </si>
  <si>
    <t>19364</t>
  </si>
  <si>
    <t>早川町</t>
  </si>
  <si>
    <t>19365</t>
  </si>
  <si>
    <t>身延町</t>
  </si>
  <si>
    <t>19366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</si>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</sst>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6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0</v>
      </c>
      <c r="B2" s="112" t="s">
        <v>195</v>
      </c>
      <c r="C2" s="114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6" t="s">
        <v>2</v>
      </c>
      <c r="T2" s="106"/>
      <c r="U2" s="106"/>
      <c r="V2" s="107"/>
      <c r="W2" s="122" t="s">
        <v>3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5</v>
      </c>
      <c r="F4" s="118" t="s">
        <v>198</v>
      </c>
      <c r="G4" s="118" t="s">
        <v>199</v>
      </c>
      <c r="H4" s="118" t="s">
        <v>200</v>
      </c>
      <c r="I4" s="12" t="s">
        <v>5</v>
      </c>
      <c r="J4" s="118" t="s">
        <v>201</v>
      </c>
      <c r="K4" s="118" t="s">
        <v>202</v>
      </c>
      <c r="L4" s="118" t="s">
        <v>203</v>
      </c>
      <c r="M4" s="118" t="s">
        <v>204</v>
      </c>
      <c r="N4" s="118" t="s">
        <v>205</v>
      </c>
      <c r="O4" s="123" t="s">
        <v>206</v>
      </c>
      <c r="P4" s="13"/>
      <c r="Q4" s="118" t="s">
        <v>207</v>
      </c>
      <c r="R4" s="41"/>
      <c r="S4" s="118" t="s">
        <v>6</v>
      </c>
      <c r="T4" s="118" t="s">
        <v>7</v>
      </c>
      <c r="U4" s="120" t="s">
        <v>8</v>
      </c>
      <c r="V4" s="120" t="s">
        <v>9</v>
      </c>
      <c r="W4" s="118" t="s">
        <v>6</v>
      </c>
      <c r="X4" s="118" t="s">
        <v>7</v>
      </c>
      <c r="Y4" s="120" t="s">
        <v>8</v>
      </c>
      <c r="Z4" s="120" t="s">
        <v>9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10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106</v>
      </c>
      <c r="B7" s="174" t="s">
        <v>271</v>
      </c>
      <c r="C7" s="173" t="s">
        <v>268</v>
      </c>
      <c r="D7" s="99">
        <f>SUM(D8:D300)</f>
        <v>875628</v>
      </c>
      <c r="E7" s="99">
        <f>SUM(E8:E300)</f>
        <v>68199</v>
      </c>
      <c r="F7" s="96">
        <f>IF(D7&gt;0,E7/D7*100,0)</f>
        <v>7.788581452397593</v>
      </c>
      <c r="G7" s="99">
        <f>SUM(G8:G300)</f>
        <v>68193</v>
      </c>
      <c r="H7" s="99">
        <f>SUM(H8:H300)</f>
        <v>6</v>
      </c>
      <c r="I7" s="99">
        <f>SUM(I8:I300)</f>
        <v>807429</v>
      </c>
      <c r="J7" s="96">
        <f>IF($D7&gt;0,I7/$D7*100,0)</f>
        <v>92.2114185476024</v>
      </c>
      <c r="K7" s="99">
        <f>SUM(K8:K300)</f>
        <v>429029</v>
      </c>
      <c r="L7" s="96">
        <f>IF($D7&gt;0,K7/$D7*100,0)</f>
        <v>48.99672006833952</v>
      </c>
      <c r="M7" s="99">
        <f>SUM(M8:M300)</f>
        <v>7666</v>
      </c>
      <c r="N7" s="96">
        <f>IF($D7&gt;0,M7/$D7*100,0)</f>
        <v>0.8754859369503944</v>
      </c>
      <c r="O7" s="99">
        <f>SUM(O8:O300)</f>
        <v>370734</v>
      </c>
      <c r="P7" s="99">
        <f>SUM(P8:P300)</f>
        <v>120368</v>
      </c>
      <c r="Q7" s="96">
        <f>IF($D7&gt;0,O7/$D7*100,0)</f>
        <v>42.33921254231249</v>
      </c>
      <c r="R7" s="99">
        <f>SUM(R8:R300)</f>
        <v>17129</v>
      </c>
      <c r="S7" s="175">
        <f>COUNTIF(S8:S300,"○")</f>
        <v>23</v>
      </c>
      <c r="T7" s="175">
        <f>COUNTIF(T8:T300,"○")</f>
        <v>2</v>
      </c>
      <c r="U7" s="175">
        <f>COUNTIF(U8:U300,"○")</f>
        <v>1</v>
      </c>
      <c r="V7" s="175">
        <f>COUNTIF(V8:V300,"○")</f>
        <v>2</v>
      </c>
      <c r="W7" s="175">
        <f>COUNTIF(W8:W300,"○")</f>
        <v>22</v>
      </c>
      <c r="X7" s="175">
        <f>COUNTIF(X8:X300,"○")</f>
        <v>1</v>
      </c>
      <c r="Y7" s="175">
        <f>COUNTIF(Y8:Y300,"○")</f>
        <v>3</v>
      </c>
      <c r="Z7" s="175">
        <f>COUNTIF(Z8:Z300,"○")</f>
        <v>2</v>
      </c>
    </row>
    <row r="8" spans="1:26" s="92" customFormat="1" ht="11.25">
      <c r="A8" s="94" t="s">
        <v>106</v>
      </c>
      <c r="B8" s="95" t="s">
        <v>272</v>
      </c>
      <c r="C8" s="94" t="s">
        <v>273</v>
      </c>
      <c r="D8" s="93">
        <v>194169</v>
      </c>
      <c r="E8" s="93">
        <v>4176</v>
      </c>
      <c r="F8" s="97">
        <f aca="true" t="shared" si="0" ref="F7:F35">IF(D8&gt;0,E8/D8*100,0)</f>
        <v>2.150703768366732</v>
      </c>
      <c r="G8" s="93">
        <v>4176</v>
      </c>
      <c r="H8" s="93">
        <v>0</v>
      </c>
      <c r="I8" s="93">
        <v>189993</v>
      </c>
      <c r="J8" s="97">
        <f aca="true" t="shared" si="1" ref="J7:J35">IF($D8&gt;0,I8/$D8*100,0)</f>
        <v>97.84929623163326</v>
      </c>
      <c r="K8" s="93">
        <v>169688</v>
      </c>
      <c r="L8" s="97">
        <f aca="true" t="shared" si="2" ref="L7:L35">IF($D8&gt;0,K8/$D8*100,0)</f>
        <v>87.3919111701662</v>
      </c>
      <c r="M8" s="93">
        <v>0</v>
      </c>
      <c r="N8" s="97">
        <f aca="true" t="shared" si="3" ref="N7:N35">IF($D8&gt;0,M8/$D8*100,0)</f>
        <v>0</v>
      </c>
      <c r="O8" s="93">
        <v>20305</v>
      </c>
      <c r="P8" s="93">
        <v>14262</v>
      </c>
      <c r="Q8" s="97">
        <f aca="true" t="shared" si="4" ref="Q7:Q35">IF($D8&gt;0,O8/$D8*100,0)</f>
        <v>10.457385061467072</v>
      </c>
      <c r="R8" s="93">
        <v>5522</v>
      </c>
      <c r="S8" s="94"/>
      <c r="T8" s="94" t="s">
        <v>269</v>
      </c>
      <c r="U8" s="94"/>
      <c r="V8" s="94"/>
      <c r="W8" s="94"/>
      <c r="X8" s="94"/>
      <c r="Y8" s="94" t="s">
        <v>269</v>
      </c>
      <c r="Z8" s="94"/>
    </row>
    <row r="9" spans="1:26" s="92" customFormat="1" ht="11.25">
      <c r="A9" s="94" t="s">
        <v>106</v>
      </c>
      <c r="B9" s="95" t="s">
        <v>274</v>
      </c>
      <c r="C9" s="94" t="s">
        <v>275</v>
      </c>
      <c r="D9" s="93">
        <v>53496</v>
      </c>
      <c r="E9" s="93">
        <v>13699</v>
      </c>
      <c r="F9" s="97">
        <f t="shared" si="0"/>
        <v>25.60752205772394</v>
      </c>
      <c r="G9" s="93">
        <v>13699</v>
      </c>
      <c r="H9" s="93">
        <v>0</v>
      </c>
      <c r="I9" s="93">
        <v>39797</v>
      </c>
      <c r="J9" s="97">
        <f t="shared" si="1"/>
        <v>74.39247794227606</v>
      </c>
      <c r="K9" s="93">
        <v>18134</v>
      </c>
      <c r="L9" s="97">
        <f t="shared" si="2"/>
        <v>33.897861522356806</v>
      </c>
      <c r="M9" s="93">
        <v>0</v>
      </c>
      <c r="N9" s="97">
        <f t="shared" si="3"/>
        <v>0</v>
      </c>
      <c r="O9" s="93">
        <v>21663</v>
      </c>
      <c r="P9" s="93">
        <v>9131</v>
      </c>
      <c r="Q9" s="97">
        <f t="shared" si="4"/>
        <v>40.49461641991925</v>
      </c>
      <c r="R9" s="93">
        <v>871</v>
      </c>
      <c r="S9" s="94" t="s">
        <v>269</v>
      </c>
      <c r="T9" s="94"/>
      <c r="U9" s="94"/>
      <c r="V9" s="94"/>
      <c r="W9" s="94" t="s">
        <v>269</v>
      </c>
      <c r="X9" s="94"/>
      <c r="Y9" s="94"/>
      <c r="Z9" s="94"/>
    </row>
    <row r="10" spans="1:26" s="92" customFormat="1" ht="11.25">
      <c r="A10" s="94" t="s">
        <v>106</v>
      </c>
      <c r="B10" s="95" t="s">
        <v>276</v>
      </c>
      <c r="C10" s="94" t="s">
        <v>277</v>
      </c>
      <c r="D10" s="93">
        <v>32720</v>
      </c>
      <c r="E10" s="93">
        <v>2549</v>
      </c>
      <c r="F10" s="97">
        <f t="shared" si="0"/>
        <v>7.7903422982885075</v>
      </c>
      <c r="G10" s="93">
        <v>2549</v>
      </c>
      <c r="H10" s="93">
        <v>0</v>
      </c>
      <c r="I10" s="93">
        <v>30171</v>
      </c>
      <c r="J10" s="97">
        <f t="shared" si="1"/>
        <v>92.20965770171149</v>
      </c>
      <c r="K10" s="93">
        <v>3710</v>
      </c>
      <c r="L10" s="97">
        <f t="shared" si="2"/>
        <v>11.338630806845966</v>
      </c>
      <c r="M10" s="93">
        <v>0</v>
      </c>
      <c r="N10" s="97">
        <f t="shared" si="3"/>
        <v>0</v>
      </c>
      <c r="O10" s="93">
        <v>26461</v>
      </c>
      <c r="P10" s="93">
        <v>9664</v>
      </c>
      <c r="Q10" s="97">
        <f t="shared" si="4"/>
        <v>80.87102689486552</v>
      </c>
      <c r="R10" s="93">
        <v>593</v>
      </c>
      <c r="S10" s="94" t="s">
        <v>269</v>
      </c>
      <c r="T10" s="94"/>
      <c r="U10" s="94"/>
      <c r="V10" s="94"/>
      <c r="W10" s="94" t="s">
        <v>269</v>
      </c>
      <c r="X10" s="94"/>
      <c r="Y10" s="94"/>
      <c r="Z10" s="94"/>
    </row>
    <row r="11" spans="1:26" s="92" customFormat="1" ht="11.25">
      <c r="A11" s="94" t="s">
        <v>106</v>
      </c>
      <c r="B11" s="95" t="s">
        <v>278</v>
      </c>
      <c r="C11" s="94" t="s">
        <v>279</v>
      </c>
      <c r="D11" s="93">
        <v>38897</v>
      </c>
      <c r="E11" s="93">
        <v>2845</v>
      </c>
      <c r="F11" s="97">
        <f t="shared" si="0"/>
        <v>7.314188754916831</v>
      </c>
      <c r="G11" s="93">
        <v>2845</v>
      </c>
      <c r="H11" s="93">
        <v>0</v>
      </c>
      <c r="I11" s="93">
        <v>36052</v>
      </c>
      <c r="J11" s="97">
        <f t="shared" si="1"/>
        <v>92.68581124508317</v>
      </c>
      <c r="K11" s="93">
        <v>10982</v>
      </c>
      <c r="L11" s="97">
        <f t="shared" si="2"/>
        <v>28.23353986168599</v>
      </c>
      <c r="M11" s="93">
        <v>0</v>
      </c>
      <c r="N11" s="97">
        <f t="shared" si="3"/>
        <v>0</v>
      </c>
      <c r="O11" s="93">
        <v>25070</v>
      </c>
      <c r="P11" s="93">
        <v>5411</v>
      </c>
      <c r="Q11" s="97">
        <f t="shared" si="4"/>
        <v>64.45227138339717</v>
      </c>
      <c r="R11" s="93">
        <v>0</v>
      </c>
      <c r="S11" s="94" t="s">
        <v>269</v>
      </c>
      <c r="T11" s="94"/>
      <c r="U11" s="94"/>
      <c r="V11" s="94"/>
      <c r="W11" s="94" t="s">
        <v>269</v>
      </c>
      <c r="X11" s="94"/>
      <c r="Y11" s="94"/>
      <c r="Z11" s="94"/>
    </row>
    <row r="12" spans="1:26" s="92" customFormat="1" ht="11.25">
      <c r="A12" s="94" t="s">
        <v>106</v>
      </c>
      <c r="B12" s="95" t="s">
        <v>280</v>
      </c>
      <c r="C12" s="94" t="s">
        <v>281</v>
      </c>
      <c r="D12" s="93">
        <v>30348</v>
      </c>
      <c r="E12" s="93">
        <v>2762</v>
      </c>
      <c r="F12" s="97">
        <f t="shared" si="0"/>
        <v>9.101093976538817</v>
      </c>
      <c r="G12" s="93">
        <v>2762</v>
      </c>
      <c r="H12" s="93">
        <v>0</v>
      </c>
      <c r="I12" s="93">
        <v>27586</v>
      </c>
      <c r="J12" s="97">
        <f t="shared" si="1"/>
        <v>90.89890602346118</v>
      </c>
      <c r="K12" s="93">
        <v>2328</v>
      </c>
      <c r="L12" s="97">
        <f t="shared" si="2"/>
        <v>7.671016211941478</v>
      </c>
      <c r="M12" s="93">
        <v>0</v>
      </c>
      <c r="N12" s="97">
        <f t="shared" si="3"/>
        <v>0</v>
      </c>
      <c r="O12" s="93">
        <v>25258</v>
      </c>
      <c r="P12" s="93">
        <v>6748</v>
      </c>
      <c r="Q12" s="97">
        <f t="shared" si="4"/>
        <v>83.2278898115197</v>
      </c>
      <c r="R12" s="93">
        <v>144</v>
      </c>
      <c r="S12" s="94" t="s">
        <v>269</v>
      </c>
      <c r="T12" s="94"/>
      <c r="U12" s="94"/>
      <c r="V12" s="94"/>
      <c r="W12" s="94" t="s">
        <v>269</v>
      </c>
      <c r="X12" s="94"/>
      <c r="Y12" s="94"/>
      <c r="Z12" s="94"/>
    </row>
    <row r="13" spans="1:26" s="92" customFormat="1" ht="11.25">
      <c r="A13" s="94" t="s">
        <v>106</v>
      </c>
      <c r="B13" s="95" t="s">
        <v>282</v>
      </c>
      <c r="C13" s="94" t="s">
        <v>283</v>
      </c>
      <c r="D13" s="93">
        <v>32229</v>
      </c>
      <c r="E13" s="93">
        <v>1665</v>
      </c>
      <c r="F13" s="97">
        <f t="shared" si="0"/>
        <v>5.166154705389555</v>
      </c>
      <c r="G13" s="93">
        <v>1665</v>
      </c>
      <c r="H13" s="93">
        <v>0</v>
      </c>
      <c r="I13" s="93">
        <v>30564</v>
      </c>
      <c r="J13" s="97">
        <f t="shared" si="1"/>
        <v>94.83384529461044</v>
      </c>
      <c r="K13" s="93">
        <v>16206</v>
      </c>
      <c r="L13" s="97">
        <f t="shared" si="2"/>
        <v>50.283905799125016</v>
      </c>
      <c r="M13" s="93">
        <v>272</v>
      </c>
      <c r="N13" s="97">
        <f t="shared" si="3"/>
        <v>0.8439604083279034</v>
      </c>
      <c r="O13" s="93">
        <v>14086</v>
      </c>
      <c r="P13" s="93">
        <v>4516</v>
      </c>
      <c r="Q13" s="97">
        <f t="shared" si="4"/>
        <v>43.70597908715753</v>
      </c>
      <c r="R13" s="93">
        <v>748</v>
      </c>
      <c r="S13" s="94" t="s">
        <v>269</v>
      </c>
      <c r="T13" s="94"/>
      <c r="U13" s="94"/>
      <c r="V13" s="94"/>
      <c r="W13" s="94" t="s">
        <v>269</v>
      </c>
      <c r="X13" s="94"/>
      <c r="Y13" s="94"/>
      <c r="Z13" s="94"/>
    </row>
    <row r="14" spans="1:26" s="92" customFormat="1" ht="11.25">
      <c r="A14" s="94" t="s">
        <v>106</v>
      </c>
      <c r="B14" s="95" t="s">
        <v>284</v>
      </c>
      <c r="C14" s="94" t="s">
        <v>285</v>
      </c>
      <c r="D14" s="93">
        <v>72843</v>
      </c>
      <c r="E14" s="93">
        <v>4773</v>
      </c>
      <c r="F14" s="97">
        <f t="shared" si="0"/>
        <v>6.552448416457313</v>
      </c>
      <c r="G14" s="93">
        <v>4773</v>
      </c>
      <c r="H14" s="93">
        <v>0</v>
      </c>
      <c r="I14" s="93">
        <v>68070</v>
      </c>
      <c r="J14" s="97">
        <f t="shared" si="1"/>
        <v>93.44755158354269</v>
      </c>
      <c r="K14" s="93">
        <v>18292</v>
      </c>
      <c r="L14" s="97">
        <f t="shared" si="2"/>
        <v>25.11154125997007</v>
      </c>
      <c r="M14" s="93">
        <v>1469</v>
      </c>
      <c r="N14" s="97">
        <f t="shared" si="3"/>
        <v>2.016665980258913</v>
      </c>
      <c r="O14" s="93">
        <v>48309</v>
      </c>
      <c r="P14" s="93">
        <v>14493</v>
      </c>
      <c r="Q14" s="97">
        <f t="shared" si="4"/>
        <v>66.3193443433137</v>
      </c>
      <c r="R14" s="93">
        <v>1235</v>
      </c>
      <c r="S14" s="94"/>
      <c r="T14" s="94"/>
      <c r="U14" s="94"/>
      <c r="V14" s="94" t="s">
        <v>269</v>
      </c>
      <c r="W14" s="94"/>
      <c r="X14" s="94"/>
      <c r="Y14" s="94"/>
      <c r="Z14" s="94" t="s">
        <v>269</v>
      </c>
    </row>
    <row r="15" spans="1:26" s="92" customFormat="1" ht="11.25">
      <c r="A15" s="94" t="s">
        <v>106</v>
      </c>
      <c r="B15" s="95" t="s">
        <v>286</v>
      </c>
      <c r="C15" s="94" t="s">
        <v>287</v>
      </c>
      <c r="D15" s="93">
        <v>49747</v>
      </c>
      <c r="E15" s="93">
        <v>14959</v>
      </c>
      <c r="F15" s="97">
        <f t="shared" si="0"/>
        <v>30.070154984220153</v>
      </c>
      <c r="G15" s="93">
        <v>14959</v>
      </c>
      <c r="H15" s="93">
        <v>0</v>
      </c>
      <c r="I15" s="93">
        <v>34788</v>
      </c>
      <c r="J15" s="97">
        <f t="shared" si="1"/>
        <v>69.92984501577985</v>
      </c>
      <c r="K15" s="93">
        <v>21585</v>
      </c>
      <c r="L15" s="97">
        <f t="shared" si="2"/>
        <v>43.389551128711275</v>
      </c>
      <c r="M15" s="93">
        <v>0</v>
      </c>
      <c r="N15" s="97">
        <f t="shared" si="3"/>
        <v>0</v>
      </c>
      <c r="O15" s="93">
        <v>13203</v>
      </c>
      <c r="P15" s="93">
        <v>4813</v>
      </c>
      <c r="Q15" s="97">
        <f t="shared" si="4"/>
        <v>26.540293887068568</v>
      </c>
      <c r="R15" s="93">
        <v>646</v>
      </c>
      <c r="S15" s="94" t="s">
        <v>269</v>
      </c>
      <c r="T15" s="94"/>
      <c r="U15" s="94"/>
      <c r="V15" s="94"/>
      <c r="W15" s="94" t="s">
        <v>269</v>
      </c>
      <c r="X15" s="94"/>
      <c r="Y15" s="94"/>
      <c r="Z15" s="94"/>
    </row>
    <row r="16" spans="1:26" s="92" customFormat="1" ht="11.25">
      <c r="A16" s="94" t="s">
        <v>106</v>
      </c>
      <c r="B16" s="95" t="s">
        <v>288</v>
      </c>
      <c r="C16" s="94" t="s">
        <v>289</v>
      </c>
      <c r="D16" s="93">
        <v>72920</v>
      </c>
      <c r="E16" s="93">
        <v>1583</v>
      </c>
      <c r="F16" s="97">
        <f t="shared" si="0"/>
        <v>2.170872188699945</v>
      </c>
      <c r="G16" s="93">
        <v>1583</v>
      </c>
      <c r="H16" s="93">
        <v>0</v>
      </c>
      <c r="I16" s="93">
        <v>71337</v>
      </c>
      <c r="J16" s="97">
        <f t="shared" si="1"/>
        <v>97.82912781130005</v>
      </c>
      <c r="K16" s="93">
        <v>39665</v>
      </c>
      <c r="L16" s="97">
        <f t="shared" si="2"/>
        <v>54.395227646736146</v>
      </c>
      <c r="M16" s="93">
        <v>2510</v>
      </c>
      <c r="N16" s="97">
        <f t="shared" si="3"/>
        <v>3.4421283598464067</v>
      </c>
      <c r="O16" s="93">
        <v>29162</v>
      </c>
      <c r="P16" s="93">
        <v>7746</v>
      </c>
      <c r="Q16" s="97">
        <f t="shared" si="4"/>
        <v>39.991771804717494</v>
      </c>
      <c r="R16" s="93">
        <v>1424</v>
      </c>
      <c r="S16" s="94" t="s">
        <v>269</v>
      </c>
      <c r="T16" s="94"/>
      <c r="U16" s="94"/>
      <c r="V16" s="94"/>
      <c r="W16" s="94" t="s">
        <v>269</v>
      </c>
      <c r="X16" s="94"/>
      <c r="Y16" s="94"/>
      <c r="Z16" s="94"/>
    </row>
    <row r="17" spans="1:26" s="92" customFormat="1" ht="11.25">
      <c r="A17" s="94" t="s">
        <v>106</v>
      </c>
      <c r="B17" s="95" t="s">
        <v>290</v>
      </c>
      <c r="C17" s="94" t="s">
        <v>291</v>
      </c>
      <c r="D17" s="93">
        <v>71645</v>
      </c>
      <c r="E17" s="93">
        <v>1061</v>
      </c>
      <c r="F17" s="97">
        <f t="shared" si="0"/>
        <v>1.4809128341126387</v>
      </c>
      <c r="G17" s="93">
        <v>1061</v>
      </c>
      <c r="H17" s="93">
        <v>0</v>
      </c>
      <c r="I17" s="93">
        <v>70584</v>
      </c>
      <c r="J17" s="97">
        <f t="shared" si="1"/>
        <v>98.51908716588737</v>
      </c>
      <c r="K17" s="93">
        <v>28106</v>
      </c>
      <c r="L17" s="97">
        <f t="shared" si="2"/>
        <v>39.22953451043339</v>
      </c>
      <c r="M17" s="93">
        <v>0</v>
      </c>
      <c r="N17" s="97">
        <f t="shared" si="3"/>
        <v>0</v>
      </c>
      <c r="O17" s="93">
        <v>42478</v>
      </c>
      <c r="P17" s="93">
        <v>8483</v>
      </c>
      <c r="Q17" s="97">
        <f t="shared" si="4"/>
        <v>59.28955265545397</v>
      </c>
      <c r="R17" s="93">
        <v>888</v>
      </c>
      <c r="S17" s="94" t="s">
        <v>269</v>
      </c>
      <c r="T17" s="94"/>
      <c r="U17" s="94"/>
      <c r="V17" s="94"/>
      <c r="W17" s="94" t="s">
        <v>269</v>
      </c>
      <c r="X17" s="94"/>
      <c r="Y17" s="94"/>
      <c r="Z17" s="94"/>
    </row>
    <row r="18" spans="1:26" s="92" customFormat="1" ht="11.25">
      <c r="A18" s="94" t="s">
        <v>106</v>
      </c>
      <c r="B18" s="95" t="s">
        <v>292</v>
      </c>
      <c r="C18" s="94" t="s">
        <v>293</v>
      </c>
      <c r="D18" s="93">
        <v>27860</v>
      </c>
      <c r="E18" s="93">
        <v>5015</v>
      </c>
      <c r="F18" s="97">
        <f t="shared" si="0"/>
        <v>18.000717875089734</v>
      </c>
      <c r="G18" s="93">
        <v>5015</v>
      </c>
      <c r="H18" s="93">
        <v>0</v>
      </c>
      <c r="I18" s="93">
        <v>22845</v>
      </c>
      <c r="J18" s="97">
        <f t="shared" si="1"/>
        <v>81.99928212491027</v>
      </c>
      <c r="K18" s="93">
        <v>8733</v>
      </c>
      <c r="L18" s="97">
        <f t="shared" si="2"/>
        <v>31.346015793251976</v>
      </c>
      <c r="M18" s="93">
        <v>0</v>
      </c>
      <c r="N18" s="97">
        <f t="shared" si="3"/>
        <v>0</v>
      </c>
      <c r="O18" s="93">
        <v>14112</v>
      </c>
      <c r="P18" s="93">
        <v>5644</v>
      </c>
      <c r="Q18" s="97">
        <f t="shared" si="4"/>
        <v>50.65326633165829</v>
      </c>
      <c r="R18" s="93">
        <v>192</v>
      </c>
      <c r="S18" s="94" t="s">
        <v>269</v>
      </c>
      <c r="T18" s="94"/>
      <c r="U18" s="94"/>
      <c r="V18" s="94"/>
      <c r="W18" s="94" t="s">
        <v>269</v>
      </c>
      <c r="X18" s="94"/>
      <c r="Y18" s="94"/>
      <c r="Z18" s="94"/>
    </row>
    <row r="19" spans="1:26" s="92" customFormat="1" ht="11.25">
      <c r="A19" s="94" t="s">
        <v>106</v>
      </c>
      <c r="B19" s="95" t="s">
        <v>294</v>
      </c>
      <c r="C19" s="94" t="s">
        <v>295</v>
      </c>
      <c r="D19" s="93">
        <v>36509</v>
      </c>
      <c r="E19" s="93">
        <v>950</v>
      </c>
      <c r="F19" s="97">
        <f t="shared" si="0"/>
        <v>2.6020981127941054</v>
      </c>
      <c r="G19" s="93">
        <v>950</v>
      </c>
      <c r="H19" s="93">
        <v>0</v>
      </c>
      <c r="I19" s="93">
        <v>35559</v>
      </c>
      <c r="J19" s="97">
        <f t="shared" si="1"/>
        <v>97.39790188720589</v>
      </c>
      <c r="K19" s="93">
        <v>13616</v>
      </c>
      <c r="L19" s="97">
        <f t="shared" si="2"/>
        <v>37.29491358295215</v>
      </c>
      <c r="M19" s="93">
        <v>0</v>
      </c>
      <c r="N19" s="97">
        <f t="shared" si="3"/>
        <v>0</v>
      </c>
      <c r="O19" s="93">
        <v>21943</v>
      </c>
      <c r="P19" s="93">
        <v>2745</v>
      </c>
      <c r="Q19" s="97">
        <f t="shared" si="4"/>
        <v>60.10298830425375</v>
      </c>
      <c r="R19" s="93">
        <v>164</v>
      </c>
      <c r="S19" s="94" t="s">
        <v>269</v>
      </c>
      <c r="T19" s="94"/>
      <c r="U19" s="94"/>
      <c r="V19" s="94"/>
      <c r="W19" s="94" t="s">
        <v>269</v>
      </c>
      <c r="X19" s="94"/>
      <c r="Y19" s="94"/>
      <c r="Z19" s="94"/>
    </row>
    <row r="20" spans="1:26" s="92" customFormat="1" ht="11.25">
      <c r="A20" s="94" t="s">
        <v>106</v>
      </c>
      <c r="B20" s="95" t="s">
        <v>296</v>
      </c>
      <c r="C20" s="94" t="s">
        <v>297</v>
      </c>
      <c r="D20" s="93">
        <v>30077</v>
      </c>
      <c r="E20" s="93">
        <v>869</v>
      </c>
      <c r="F20" s="97">
        <f t="shared" si="0"/>
        <v>2.8892509226319114</v>
      </c>
      <c r="G20" s="93">
        <v>869</v>
      </c>
      <c r="H20" s="93">
        <v>0</v>
      </c>
      <c r="I20" s="93">
        <v>29208</v>
      </c>
      <c r="J20" s="97">
        <f t="shared" si="1"/>
        <v>97.11074907736808</v>
      </c>
      <c r="K20" s="93">
        <v>14485</v>
      </c>
      <c r="L20" s="97">
        <f t="shared" si="2"/>
        <v>48.159723376666555</v>
      </c>
      <c r="M20" s="93">
        <v>3286</v>
      </c>
      <c r="N20" s="97">
        <f t="shared" si="3"/>
        <v>10.925291751171992</v>
      </c>
      <c r="O20" s="93">
        <v>11437</v>
      </c>
      <c r="P20" s="93">
        <v>4575</v>
      </c>
      <c r="Q20" s="97">
        <f t="shared" si="4"/>
        <v>38.02573394952954</v>
      </c>
      <c r="R20" s="93">
        <v>2259</v>
      </c>
      <c r="S20" s="94" t="s">
        <v>269</v>
      </c>
      <c r="T20" s="94"/>
      <c r="U20" s="94"/>
      <c r="V20" s="94"/>
      <c r="W20" s="94" t="s">
        <v>269</v>
      </c>
      <c r="X20" s="94"/>
      <c r="Y20" s="94"/>
      <c r="Z20" s="94"/>
    </row>
    <row r="21" spans="1:26" s="92" customFormat="1" ht="11.25">
      <c r="A21" s="94" t="s">
        <v>106</v>
      </c>
      <c r="B21" s="95" t="s">
        <v>298</v>
      </c>
      <c r="C21" s="94" t="s">
        <v>299</v>
      </c>
      <c r="D21" s="93">
        <v>18260</v>
      </c>
      <c r="E21" s="93">
        <v>742</v>
      </c>
      <c r="F21" s="97">
        <f t="shared" si="0"/>
        <v>4.063526834611172</v>
      </c>
      <c r="G21" s="93">
        <v>742</v>
      </c>
      <c r="H21" s="93">
        <v>0</v>
      </c>
      <c r="I21" s="93">
        <v>17518</v>
      </c>
      <c r="J21" s="97">
        <f t="shared" si="1"/>
        <v>95.93647316538882</v>
      </c>
      <c r="K21" s="93">
        <v>14209</v>
      </c>
      <c r="L21" s="97">
        <f t="shared" si="2"/>
        <v>77.81489594742607</v>
      </c>
      <c r="M21" s="93">
        <v>0</v>
      </c>
      <c r="N21" s="97">
        <f t="shared" si="3"/>
        <v>0</v>
      </c>
      <c r="O21" s="93">
        <v>3309</v>
      </c>
      <c r="P21" s="93">
        <v>1603</v>
      </c>
      <c r="Q21" s="97">
        <f t="shared" si="4"/>
        <v>18.12157721796276</v>
      </c>
      <c r="R21" s="93">
        <v>224</v>
      </c>
      <c r="S21" s="94" t="s">
        <v>269</v>
      </c>
      <c r="T21" s="94"/>
      <c r="U21" s="94"/>
      <c r="V21" s="94"/>
      <c r="W21" s="94" t="s">
        <v>269</v>
      </c>
      <c r="X21" s="94"/>
      <c r="Y21" s="94"/>
      <c r="Z21" s="94"/>
    </row>
    <row r="22" spans="1:26" s="92" customFormat="1" ht="11.25">
      <c r="A22" s="94" t="s">
        <v>106</v>
      </c>
      <c r="B22" s="95" t="s">
        <v>300</v>
      </c>
      <c r="C22" s="94" t="s">
        <v>301</v>
      </c>
      <c r="D22" s="93">
        <v>13126</v>
      </c>
      <c r="E22" s="93">
        <v>605</v>
      </c>
      <c r="F22" s="97">
        <f t="shared" si="0"/>
        <v>4.609172634465946</v>
      </c>
      <c r="G22" s="93">
        <v>605</v>
      </c>
      <c r="H22" s="93">
        <v>0</v>
      </c>
      <c r="I22" s="93">
        <v>12521</v>
      </c>
      <c r="J22" s="97">
        <f t="shared" si="1"/>
        <v>95.39082736553407</v>
      </c>
      <c r="K22" s="93">
        <v>6453</v>
      </c>
      <c r="L22" s="97">
        <f t="shared" si="2"/>
        <v>49.16196861191528</v>
      </c>
      <c r="M22" s="93">
        <v>0</v>
      </c>
      <c r="N22" s="97">
        <f t="shared" si="3"/>
        <v>0</v>
      </c>
      <c r="O22" s="93">
        <v>6068</v>
      </c>
      <c r="P22" s="93">
        <v>1258</v>
      </c>
      <c r="Q22" s="97">
        <f t="shared" si="4"/>
        <v>46.22885875361877</v>
      </c>
      <c r="R22" s="93">
        <v>226</v>
      </c>
      <c r="S22" s="94" t="s">
        <v>269</v>
      </c>
      <c r="T22" s="94"/>
      <c r="U22" s="94"/>
      <c r="V22" s="94"/>
      <c r="W22" s="94" t="s">
        <v>269</v>
      </c>
      <c r="X22" s="94"/>
      <c r="Y22" s="94"/>
      <c r="Z22" s="94"/>
    </row>
    <row r="23" spans="1:26" s="92" customFormat="1" ht="11.25">
      <c r="A23" s="94" t="s">
        <v>106</v>
      </c>
      <c r="B23" s="95" t="s">
        <v>302</v>
      </c>
      <c r="C23" s="94" t="s">
        <v>303</v>
      </c>
      <c r="D23" s="93">
        <v>4167</v>
      </c>
      <c r="E23" s="93">
        <v>405</v>
      </c>
      <c r="F23" s="97">
        <f t="shared" si="0"/>
        <v>9.719222462203025</v>
      </c>
      <c r="G23" s="93">
        <v>405</v>
      </c>
      <c r="H23" s="93">
        <v>0</v>
      </c>
      <c r="I23" s="93">
        <v>3762</v>
      </c>
      <c r="J23" s="97">
        <f t="shared" si="1"/>
        <v>90.28077753779698</v>
      </c>
      <c r="K23" s="93">
        <v>2969</v>
      </c>
      <c r="L23" s="97">
        <f t="shared" si="2"/>
        <v>71.25029997600191</v>
      </c>
      <c r="M23" s="93">
        <v>0</v>
      </c>
      <c r="N23" s="97">
        <f t="shared" si="3"/>
        <v>0</v>
      </c>
      <c r="O23" s="93">
        <v>793</v>
      </c>
      <c r="P23" s="93">
        <v>104</v>
      </c>
      <c r="Q23" s="97">
        <f t="shared" si="4"/>
        <v>19.030477561795056</v>
      </c>
      <c r="R23" s="93">
        <v>20</v>
      </c>
      <c r="S23" s="94" t="s">
        <v>269</v>
      </c>
      <c r="T23" s="94"/>
      <c r="U23" s="94"/>
      <c r="V23" s="94"/>
      <c r="W23" s="94" t="s">
        <v>269</v>
      </c>
      <c r="X23" s="94"/>
      <c r="Y23" s="94"/>
      <c r="Z23" s="94"/>
    </row>
    <row r="24" spans="1:26" s="92" customFormat="1" ht="11.25">
      <c r="A24" s="94" t="s">
        <v>106</v>
      </c>
      <c r="B24" s="95" t="s">
        <v>304</v>
      </c>
      <c r="C24" s="94" t="s">
        <v>305</v>
      </c>
      <c r="D24" s="93">
        <v>1490</v>
      </c>
      <c r="E24" s="93">
        <v>518</v>
      </c>
      <c r="F24" s="97">
        <f t="shared" si="0"/>
        <v>34.76510067114094</v>
      </c>
      <c r="G24" s="93">
        <v>518</v>
      </c>
      <c r="H24" s="93">
        <v>0</v>
      </c>
      <c r="I24" s="93">
        <v>972</v>
      </c>
      <c r="J24" s="97">
        <f t="shared" si="1"/>
        <v>65.23489932885906</v>
      </c>
      <c r="K24" s="93">
        <v>72</v>
      </c>
      <c r="L24" s="97">
        <f t="shared" si="2"/>
        <v>4.832214765100671</v>
      </c>
      <c r="M24" s="93">
        <v>0</v>
      </c>
      <c r="N24" s="97">
        <f t="shared" si="3"/>
        <v>0</v>
      </c>
      <c r="O24" s="93">
        <v>900</v>
      </c>
      <c r="P24" s="93">
        <v>746</v>
      </c>
      <c r="Q24" s="97">
        <f t="shared" si="4"/>
        <v>60.40268456375839</v>
      </c>
      <c r="R24" s="93">
        <v>0</v>
      </c>
      <c r="S24" s="94" t="s">
        <v>269</v>
      </c>
      <c r="T24" s="94"/>
      <c r="U24" s="94"/>
      <c r="V24" s="94"/>
      <c r="W24" s="94" t="s">
        <v>269</v>
      </c>
      <c r="X24" s="94"/>
      <c r="Y24" s="94"/>
      <c r="Z24" s="94"/>
    </row>
    <row r="25" spans="1:26" s="92" customFormat="1" ht="11.25">
      <c r="A25" s="94" t="s">
        <v>106</v>
      </c>
      <c r="B25" s="95" t="s">
        <v>306</v>
      </c>
      <c r="C25" s="94" t="s">
        <v>307</v>
      </c>
      <c r="D25" s="93">
        <v>16086</v>
      </c>
      <c r="E25" s="93">
        <v>2398</v>
      </c>
      <c r="F25" s="97">
        <f t="shared" si="0"/>
        <v>14.907372870819346</v>
      </c>
      <c r="G25" s="93">
        <v>2398</v>
      </c>
      <c r="H25" s="93">
        <v>0</v>
      </c>
      <c r="I25" s="93">
        <v>13688</v>
      </c>
      <c r="J25" s="97">
        <f t="shared" si="1"/>
        <v>85.09262712918066</v>
      </c>
      <c r="K25" s="93">
        <v>3549</v>
      </c>
      <c r="L25" s="97">
        <f t="shared" si="2"/>
        <v>22.06266318537859</v>
      </c>
      <c r="M25" s="93">
        <v>0</v>
      </c>
      <c r="N25" s="97">
        <f t="shared" si="3"/>
        <v>0</v>
      </c>
      <c r="O25" s="93">
        <v>10139</v>
      </c>
      <c r="P25" s="93">
        <v>4056</v>
      </c>
      <c r="Q25" s="97">
        <f t="shared" si="4"/>
        <v>63.02996394380206</v>
      </c>
      <c r="R25" s="93">
        <v>148</v>
      </c>
      <c r="S25" s="94" t="s">
        <v>269</v>
      </c>
      <c r="T25" s="94"/>
      <c r="U25" s="94"/>
      <c r="V25" s="94"/>
      <c r="W25" s="94" t="s">
        <v>269</v>
      </c>
      <c r="X25" s="94"/>
      <c r="Y25" s="94"/>
      <c r="Z25" s="94"/>
    </row>
    <row r="26" spans="1:26" s="92" customFormat="1" ht="11.25">
      <c r="A26" s="94" t="s">
        <v>106</v>
      </c>
      <c r="B26" s="95" t="s">
        <v>308</v>
      </c>
      <c r="C26" s="94" t="s">
        <v>270</v>
      </c>
      <c r="D26" s="93">
        <v>9933</v>
      </c>
      <c r="E26" s="93">
        <v>3280</v>
      </c>
      <c r="F26" s="97">
        <f t="shared" si="0"/>
        <v>33.021242323567904</v>
      </c>
      <c r="G26" s="93">
        <v>3280</v>
      </c>
      <c r="H26" s="93">
        <v>0</v>
      </c>
      <c r="I26" s="93">
        <v>6653</v>
      </c>
      <c r="J26" s="97">
        <f t="shared" si="1"/>
        <v>66.9787576764321</v>
      </c>
      <c r="K26" s="93">
        <v>0</v>
      </c>
      <c r="L26" s="97">
        <f t="shared" si="2"/>
        <v>0</v>
      </c>
      <c r="M26" s="93">
        <v>0</v>
      </c>
      <c r="N26" s="97">
        <f t="shared" si="3"/>
        <v>0</v>
      </c>
      <c r="O26" s="93">
        <v>6653</v>
      </c>
      <c r="P26" s="93">
        <v>4132</v>
      </c>
      <c r="Q26" s="97">
        <f t="shared" si="4"/>
        <v>66.9787576764321</v>
      </c>
      <c r="R26" s="93">
        <v>68</v>
      </c>
      <c r="S26" s="94" t="s">
        <v>269</v>
      </c>
      <c r="T26" s="94"/>
      <c r="U26" s="94"/>
      <c r="V26" s="94"/>
      <c r="W26" s="94" t="s">
        <v>269</v>
      </c>
      <c r="X26" s="94"/>
      <c r="Y26" s="94"/>
      <c r="Z26" s="94"/>
    </row>
    <row r="27" spans="1:26" s="92" customFormat="1" ht="11.25">
      <c r="A27" s="94" t="s">
        <v>106</v>
      </c>
      <c r="B27" s="95" t="s">
        <v>309</v>
      </c>
      <c r="C27" s="94" t="s">
        <v>310</v>
      </c>
      <c r="D27" s="93">
        <v>16701</v>
      </c>
      <c r="E27" s="93">
        <v>364</v>
      </c>
      <c r="F27" s="97">
        <f t="shared" si="0"/>
        <v>2.1795102089695226</v>
      </c>
      <c r="G27" s="93">
        <v>364</v>
      </c>
      <c r="H27" s="93">
        <v>0</v>
      </c>
      <c r="I27" s="93">
        <v>16337</v>
      </c>
      <c r="J27" s="97">
        <f t="shared" si="1"/>
        <v>97.82048979103047</v>
      </c>
      <c r="K27" s="93">
        <v>11772</v>
      </c>
      <c r="L27" s="97">
        <f t="shared" si="2"/>
        <v>70.48679719777259</v>
      </c>
      <c r="M27" s="93">
        <v>0</v>
      </c>
      <c r="N27" s="97">
        <f t="shared" si="3"/>
        <v>0</v>
      </c>
      <c r="O27" s="93">
        <v>4565</v>
      </c>
      <c r="P27" s="93">
        <v>1374</v>
      </c>
      <c r="Q27" s="97">
        <f t="shared" si="4"/>
        <v>27.33369259325789</v>
      </c>
      <c r="R27" s="93">
        <v>1091</v>
      </c>
      <c r="S27" s="94" t="s">
        <v>269</v>
      </c>
      <c r="T27" s="94"/>
      <c r="U27" s="94"/>
      <c r="V27" s="94"/>
      <c r="W27" s="94" t="s">
        <v>269</v>
      </c>
      <c r="X27" s="94"/>
      <c r="Y27" s="94"/>
      <c r="Z27" s="94"/>
    </row>
    <row r="28" spans="1:26" s="92" customFormat="1" ht="11.25">
      <c r="A28" s="94" t="s">
        <v>106</v>
      </c>
      <c r="B28" s="95" t="s">
        <v>311</v>
      </c>
      <c r="C28" s="94" t="s">
        <v>312</v>
      </c>
      <c r="D28" s="93">
        <v>2051</v>
      </c>
      <c r="E28" s="93">
        <v>122</v>
      </c>
      <c r="F28" s="97">
        <f t="shared" si="0"/>
        <v>5.948317893710385</v>
      </c>
      <c r="G28" s="93">
        <v>122</v>
      </c>
      <c r="H28" s="93">
        <v>0</v>
      </c>
      <c r="I28" s="93">
        <v>1929</v>
      </c>
      <c r="J28" s="97">
        <f t="shared" si="1"/>
        <v>94.05168210628962</v>
      </c>
      <c r="K28" s="93">
        <v>0</v>
      </c>
      <c r="L28" s="97">
        <f t="shared" si="2"/>
        <v>0</v>
      </c>
      <c r="M28" s="93">
        <v>0</v>
      </c>
      <c r="N28" s="97">
        <f t="shared" si="3"/>
        <v>0</v>
      </c>
      <c r="O28" s="93">
        <v>1929</v>
      </c>
      <c r="P28" s="93">
        <v>1292</v>
      </c>
      <c r="Q28" s="97">
        <f t="shared" si="4"/>
        <v>94.05168210628962</v>
      </c>
      <c r="R28" s="93">
        <v>8</v>
      </c>
      <c r="S28" s="94"/>
      <c r="T28" s="94" t="s">
        <v>269</v>
      </c>
      <c r="U28" s="94"/>
      <c r="V28" s="94"/>
      <c r="W28" s="94"/>
      <c r="X28" s="94" t="s">
        <v>269</v>
      </c>
      <c r="Y28" s="94"/>
      <c r="Z28" s="94"/>
    </row>
    <row r="29" spans="1:26" s="92" customFormat="1" ht="11.25">
      <c r="A29" s="94" t="s">
        <v>106</v>
      </c>
      <c r="B29" s="95" t="s">
        <v>313</v>
      </c>
      <c r="C29" s="94" t="s">
        <v>314</v>
      </c>
      <c r="D29" s="93">
        <v>4872</v>
      </c>
      <c r="E29" s="93">
        <v>541</v>
      </c>
      <c r="F29" s="97">
        <f t="shared" si="0"/>
        <v>11.104269293924467</v>
      </c>
      <c r="G29" s="93">
        <v>541</v>
      </c>
      <c r="H29" s="93">
        <v>0</v>
      </c>
      <c r="I29" s="93">
        <v>4331</v>
      </c>
      <c r="J29" s="97">
        <f t="shared" si="1"/>
        <v>88.89573070607554</v>
      </c>
      <c r="K29" s="93">
        <v>951</v>
      </c>
      <c r="L29" s="97">
        <f t="shared" si="2"/>
        <v>19.519704433497537</v>
      </c>
      <c r="M29" s="93">
        <v>0</v>
      </c>
      <c r="N29" s="97">
        <f t="shared" si="3"/>
        <v>0</v>
      </c>
      <c r="O29" s="93">
        <v>3380</v>
      </c>
      <c r="P29" s="93">
        <v>760</v>
      </c>
      <c r="Q29" s="97">
        <f t="shared" si="4"/>
        <v>69.376026272578</v>
      </c>
      <c r="R29" s="93">
        <v>69</v>
      </c>
      <c r="S29" s="94" t="s">
        <v>269</v>
      </c>
      <c r="T29" s="94"/>
      <c r="U29" s="94"/>
      <c r="V29" s="94"/>
      <c r="W29" s="94" t="s">
        <v>269</v>
      </c>
      <c r="X29" s="94"/>
      <c r="Y29" s="94"/>
      <c r="Z29" s="94"/>
    </row>
    <row r="30" spans="1:26" s="92" customFormat="1" ht="11.25">
      <c r="A30" s="94" t="s">
        <v>106</v>
      </c>
      <c r="B30" s="95" t="s">
        <v>315</v>
      </c>
      <c r="C30" s="94" t="s">
        <v>316</v>
      </c>
      <c r="D30" s="93">
        <v>8794</v>
      </c>
      <c r="E30" s="93">
        <v>552</v>
      </c>
      <c r="F30" s="97">
        <f t="shared" si="0"/>
        <v>6.277007050261542</v>
      </c>
      <c r="G30" s="93">
        <v>552</v>
      </c>
      <c r="H30" s="93">
        <v>0</v>
      </c>
      <c r="I30" s="93">
        <v>8242</v>
      </c>
      <c r="J30" s="97">
        <f t="shared" si="1"/>
        <v>93.72299294973845</v>
      </c>
      <c r="K30" s="93">
        <v>4175</v>
      </c>
      <c r="L30" s="97">
        <f t="shared" si="2"/>
        <v>47.475551512394816</v>
      </c>
      <c r="M30" s="93">
        <v>0</v>
      </c>
      <c r="N30" s="97">
        <f t="shared" si="3"/>
        <v>0</v>
      </c>
      <c r="O30" s="93">
        <v>4067</v>
      </c>
      <c r="P30" s="93">
        <v>778</v>
      </c>
      <c r="Q30" s="97">
        <f t="shared" si="4"/>
        <v>46.247441437343646</v>
      </c>
      <c r="R30" s="93">
        <v>122</v>
      </c>
      <c r="S30" s="94"/>
      <c r="T30" s="94"/>
      <c r="U30" s="94" t="s">
        <v>269</v>
      </c>
      <c r="V30" s="94"/>
      <c r="W30" s="94"/>
      <c r="X30" s="94"/>
      <c r="Y30" s="94" t="s">
        <v>269</v>
      </c>
      <c r="Z30" s="94"/>
    </row>
    <row r="31" spans="1:26" s="92" customFormat="1" ht="11.25">
      <c r="A31" s="94" t="s">
        <v>106</v>
      </c>
      <c r="B31" s="95" t="s">
        <v>317</v>
      </c>
      <c r="C31" s="94" t="s">
        <v>318</v>
      </c>
      <c r="D31" s="93">
        <v>5965</v>
      </c>
      <c r="E31" s="93">
        <v>0</v>
      </c>
      <c r="F31" s="97">
        <f t="shared" si="0"/>
        <v>0</v>
      </c>
      <c r="G31" s="93">
        <v>0</v>
      </c>
      <c r="H31" s="93">
        <v>0</v>
      </c>
      <c r="I31" s="93">
        <v>5965</v>
      </c>
      <c r="J31" s="97">
        <f t="shared" si="1"/>
        <v>100</v>
      </c>
      <c r="K31" s="93">
        <v>3381</v>
      </c>
      <c r="L31" s="97">
        <f t="shared" si="2"/>
        <v>56.68063704945515</v>
      </c>
      <c r="M31" s="93">
        <v>0</v>
      </c>
      <c r="N31" s="97">
        <f t="shared" si="3"/>
        <v>0</v>
      </c>
      <c r="O31" s="93">
        <v>2584</v>
      </c>
      <c r="P31" s="93">
        <v>978</v>
      </c>
      <c r="Q31" s="97">
        <f t="shared" si="4"/>
        <v>43.31936295054484</v>
      </c>
      <c r="R31" s="93">
        <v>161</v>
      </c>
      <c r="S31" s="94" t="s">
        <v>269</v>
      </c>
      <c r="T31" s="94"/>
      <c r="U31" s="94"/>
      <c r="V31" s="94"/>
      <c r="W31" s="94" t="s">
        <v>269</v>
      </c>
      <c r="X31" s="94"/>
      <c r="Y31" s="94"/>
      <c r="Z31" s="94"/>
    </row>
    <row r="32" spans="1:26" s="92" customFormat="1" ht="11.25">
      <c r="A32" s="94" t="s">
        <v>106</v>
      </c>
      <c r="B32" s="95" t="s">
        <v>319</v>
      </c>
      <c r="C32" s="94" t="s">
        <v>320</v>
      </c>
      <c r="D32" s="93">
        <v>3168</v>
      </c>
      <c r="E32" s="93">
        <v>89</v>
      </c>
      <c r="F32" s="97">
        <f t="shared" si="0"/>
        <v>2.8093434343434343</v>
      </c>
      <c r="G32" s="93">
        <v>89</v>
      </c>
      <c r="H32" s="93">
        <v>0</v>
      </c>
      <c r="I32" s="93">
        <v>3079</v>
      </c>
      <c r="J32" s="97">
        <f t="shared" si="1"/>
        <v>97.19065656565657</v>
      </c>
      <c r="K32" s="93">
        <v>0</v>
      </c>
      <c r="L32" s="97">
        <f t="shared" si="2"/>
        <v>0</v>
      </c>
      <c r="M32" s="93">
        <v>0</v>
      </c>
      <c r="N32" s="97">
        <f t="shared" si="3"/>
        <v>0</v>
      </c>
      <c r="O32" s="93">
        <v>3079</v>
      </c>
      <c r="P32" s="93">
        <v>1315</v>
      </c>
      <c r="Q32" s="97">
        <f t="shared" si="4"/>
        <v>97.19065656565657</v>
      </c>
      <c r="R32" s="93">
        <v>41</v>
      </c>
      <c r="S32" s="94" t="s">
        <v>269</v>
      </c>
      <c r="T32" s="94"/>
      <c r="U32" s="94"/>
      <c r="V32" s="94"/>
      <c r="W32" s="94" t="s">
        <v>269</v>
      </c>
      <c r="X32" s="94"/>
      <c r="Y32" s="94"/>
      <c r="Z32" s="94"/>
    </row>
    <row r="33" spans="1:26" s="92" customFormat="1" ht="11.25">
      <c r="A33" s="94" t="s">
        <v>106</v>
      </c>
      <c r="B33" s="95" t="s">
        <v>321</v>
      </c>
      <c r="C33" s="94" t="s">
        <v>322</v>
      </c>
      <c r="D33" s="93">
        <v>25852</v>
      </c>
      <c r="E33" s="93">
        <v>1671</v>
      </c>
      <c r="F33" s="97">
        <f t="shared" si="0"/>
        <v>6.4637165403063594</v>
      </c>
      <c r="G33" s="93">
        <v>1671</v>
      </c>
      <c r="H33" s="93">
        <v>0</v>
      </c>
      <c r="I33" s="93">
        <v>24181</v>
      </c>
      <c r="J33" s="97">
        <f t="shared" si="1"/>
        <v>93.53628345969364</v>
      </c>
      <c r="K33" s="93">
        <v>14303</v>
      </c>
      <c r="L33" s="97">
        <f t="shared" si="2"/>
        <v>55.32647377378927</v>
      </c>
      <c r="M33" s="93">
        <v>129</v>
      </c>
      <c r="N33" s="97">
        <f t="shared" si="3"/>
        <v>0.4989942751044407</v>
      </c>
      <c r="O33" s="93">
        <v>9749</v>
      </c>
      <c r="P33" s="93">
        <v>3715</v>
      </c>
      <c r="Q33" s="97">
        <f t="shared" si="4"/>
        <v>37.71081541079994</v>
      </c>
      <c r="R33" s="93">
        <v>260</v>
      </c>
      <c r="S33" s="94" t="s">
        <v>269</v>
      </c>
      <c r="T33" s="94"/>
      <c r="U33" s="94"/>
      <c r="V33" s="94"/>
      <c r="W33" s="94" t="s">
        <v>269</v>
      </c>
      <c r="X33" s="94"/>
      <c r="Y33" s="94"/>
      <c r="Z33" s="94"/>
    </row>
    <row r="34" spans="1:26" s="92" customFormat="1" ht="11.25">
      <c r="A34" s="94" t="s">
        <v>106</v>
      </c>
      <c r="B34" s="95" t="s">
        <v>323</v>
      </c>
      <c r="C34" s="94" t="s">
        <v>324</v>
      </c>
      <c r="D34" s="93">
        <v>923</v>
      </c>
      <c r="E34" s="93">
        <v>0</v>
      </c>
      <c r="F34" s="97">
        <f t="shared" si="0"/>
        <v>0</v>
      </c>
      <c r="G34" s="93">
        <v>0</v>
      </c>
      <c r="H34" s="93">
        <v>0</v>
      </c>
      <c r="I34" s="93">
        <v>923</v>
      </c>
      <c r="J34" s="97">
        <f t="shared" si="1"/>
        <v>100</v>
      </c>
      <c r="K34" s="93">
        <v>923</v>
      </c>
      <c r="L34" s="97">
        <f t="shared" si="2"/>
        <v>100</v>
      </c>
      <c r="M34" s="93">
        <v>0</v>
      </c>
      <c r="N34" s="97">
        <f t="shared" si="3"/>
        <v>0</v>
      </c>
      <c r="O34" s="93">
        <v>0</v>
      </c>
      <c r="P34" s="93">
        <v>0</v>
      </c>
      <c r="Q34" s="97">
        <f t="shared" si="4"/>
        <v>0</v>
      </c>
      <c r="R34" s="93">
        <v>3</v>
      </c>
      <c r="S34" s="94"/>
      <c r="T34" s="94"/>
      <c r="U34" s="94"/>
      <c r="V34" s="94" t="s">
        <v>269</v>
      </c>
      <c r="W34" s="94"/>
      <c r="X34" s="94"/>
      <c r="Y34" s="94"/>
      <c r="Z34" s="94" t="s">
        <v>269</v>
      </c>
    </row>
    <row r="35" spans="1:26" s="92" customFormat="1" ht="11.25">
      <c r="A35" s="94" t="s">
        <v>106</v>
      </c>
      <c r="B35" s="95" t="s">
        <v>325</v>
      </c>
      <c r="C35" s="94" t="s">
        <v>326</v>
      </c>
      <c r="D35" s="93">
        <v>780</v>
      </c>
      <c r="E35" s="93">
        <v>6</v>
      </c>
      <c r="F35" s="97">
        <f t="shared" si="0"/>
        <v>0.7692307692307693</v>
      </c>
      <c r="G35" s="93">
        <v>0</v>
      </c>
      <c r="H35" s="93">
        <v>6</v>
      </c>
      <c r="I35" s="93">
        <v>774</v>
      </c>
      <c r="J35" s="97">
        <f t="shared" si="1"/>
        <v>99.23076923076923</v>
      </c>
      <c r="K35" s="93">
        <v>742</v>
      </c>
      <c r="L35" s="97">
        <f t="shared" si="2"/>
        <v>95.12820512820512</v>
      </c>
      <c r="M35" s="93">
        <v>0</v>
      </c>
      <c r="N35" s="97">
        <f t="shared" si="3"/>
        <v>0</v>
      </c>
      <c r="O35" s="93">
        <v>32</v>
      </c>
      <c r="P35" s="93">
        <v>26</v>
      </c>
      <c r="Q35" s="97">
        <f t="shared" si="4"/>
        <v>4.102564102564102</v>
      </c>
      <c r="R35" s="93">
        <v>2</v>
      </c>
      <c r="S35" s="94" t="s">
        <v>269</v>
      </c>
      <c r="T35" s="94"/>
      <c r="U35" s="94"/>
      <c r="V35" s="94"/>
      <c r="W35" s="94"/>
      <c r="X35" s="94"/>
      <c r="Y35" s="94" t="s">
        <v>269</v>
      </c>
      <c r="Z35" s="94"/>
    </row>
    <row r="36" spans="1:26" s="92" customFormat="1" ht="11.25">
      <c r="A36" s="38"/>
      <c r="B36" s="9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05"/>
      <c r="T36" s="105"/>
      <c r="U36" s="105"/>
      <c r="V36" s="105"/>
      <c r="W36" s="105"/>
      <c r="X36" s="105"/>
      <c r="Y36" s="105"/>
      <c r="Z36" s="105"/>
    </row>
    <row r="37" spans="1:26" s="92" customFormat="1" ht="11.25">
      <c r="A37" s="38"/>
      <c r="B37" s="9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105"/>
      <c r="T37" s="105"/>
      <c r="U37" s="105"/>
      <c r="V37" s="105"/>
      <c r="W37" s="105"/>
      <c r="X37" s="105"/>
      <c r="Y37" s="105"/>
      <c r="Z37" s="105"/>
    </row>
    <row r="38" spans="1:26" s="92" customFormat="1" ht="11.25">
      <c r="A38" s="38"/>
      <c r="B38" s="9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05"/>
      <c r="T38" s="105"/>
      <c r="U38" s="105"/>
      <c r="V38" s="105"/>
      <c r="W38" s="105"/>
      <c r="X38" s="105"/>
      <c r="Y38" s="105"/>
      <c r="Z38" s="105"/>
    </row>
    <row r="39" spans="1:26" s="92" customFormat="1" ht="11.25">
      <c r="A39" s="38"/>
      <c r="B39" s="9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5"/>
      <c r="T39" s="105"/>
      <c r="U39" s="105"/>
      <c r="V39" s="105"/>
      <c r="W39" s="105"/>
      <c r="X39" s="105"/>
      <c r="Y39" s="105"/>
      <c r="Z39" s="105"/>
    </row>
    <row r="40" spans="1:26" s="92" customFormat="1" ht="11.25">
      <c r="A40" s="38"/>
      <c r="B40" s="9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05"/>
      <c r="T40" s="105"/>
      <c r="U40" s="105"/>
      <c r="V40" s="105"/>
      <c r="W40" s="105"/>
      <c r="X40" s="105"/>
      <c r="Y40" s="105"/>
      <c r="Z40" s="105"/>
    </row>
    <row r="41" spans="1:26" s="92" customFormat="1" ht="11.25">
      <c r="A41" s="38"/>
      <c r="B41" s="9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05"/>
      <c r="T41" s="105"/>
      <c r="U41" s="105"/>
      <c r="V41" s="105"/>
      <c r="W41" s="105"/>
      <c r="X41" s="105"/>
      <c r="Y41" s="105"/>
      <c r="Z41" s="105"/>
    </row>
    <row r="42" spans="1:26" s="92" customFormat="1" ht="11.25">
      <c r="A42" s="38"/>
      <c r="B42" s="9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2" customFormat="1" ht="11.25">
      <c r="A43" s="38"/>
      <c r="B43" s="9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2" customFormat="1" ht="11.25">
      <c r="A44" s="38"/>
      <c r="B44" s="9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2" customFormat="1" ht="11.25">
      <c r="A45" s="38"/>
      <c r="B45" s="9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2" customFormat="1" ht="11.25">
      <c r="A1164" s="38"/>
      <c r="B1164" s="9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2" customFormat="1" ht="11.25">
      <c r="A1165" s="38"/>
      <c r="B1165" s="9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65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12</v>
      </c>
      <c r="B2" s="112" t="s">
        <v>256</v>
      </c>
      <c r="C2" s="114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14</v>
      </c>
      <c r="AG2" s="128"/>
      <c r="AH2" s="128"/>
      <c r="AI2" s="129"/>
      <c r="AJ2" s="127" t="s">
        <v>128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15</v>
      </c>
      <c r="AU2" s="131"/>
      <c r="AV2" s="131"/>
      <c r="AW2" s="131"/>
      <c r="AX2" s="131"/>
      <c r="AY2" s="131"/>
      <c r="AZ2" s="127" t="s">
        <v>16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17</v>
      </c>
      <c r="E3" s="135" t="s">
        <v>18</v>
      </c>
      <c r="F3" s="136"/>
      <c r="G3" s="137"/>
      <c r="H3" s="138" t="s">
        <v>19</v>
      </c>
      <c r="I3" s="139"/>
      <c r="J3" s="140"/>
      <c r="K3" s="135" t="s">
        <v>20</v>
      </c>
      <c r="L3" s="139"/>
      <c r="M3" s="140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6" t="s">
        <v>17</v>
      </c>
      <c r="AG3" s="124" t="s">
        <v>22</v>
      </c>
      <c r="AH3" s="124" t="s">
        <v>23</v>
      </c>
      <c r="AI3" s="124" t="s">
        <v>24</v>
      </c>
      <c r="AJ3" s="125" t="s">
        <v>17</v>
      </c>
      <c r="AK3" s="124" t="s">
        <v>259</v>
      </c>
      <c r="AL3" s="124" t="s">
        <v>25</v>
      </c>
      <c r="AM3" s="124" t="s">
        <v>26</v>
      </c>
      <c r="AN3" s="124" t="s">
        <v>23</v>
      </c>
      <c r="AO3" s="124" t="s">
        <v>27</v>
      </c>
      <c r="AP3" s="124" t="s">
        <v>28</v>
      </c>
      <c r="AQ3" s="124" t="s">
        <v>29</v>
      </c>
      <c r="AR3" s="124" t="s">
        <v>30</v>
      </c>
      <c r="AS3" s="124" t="s">
        <v>31</v>
      </c>
      <c r="AT3" s="126" t="s">
        <v>17</v>
      </c>
      <c r="AU3" s="124" t="s">
        <v>259</v>
      </c>
      <c r="AV3" s="124" t="s">
        <v>25</v>
      </c>
      <c r="AW3" s="124" t="s">
        <v>26</v>
      </c>
      <c r="AX3" s="124" t="s">
        <v>23</v>
      </c>
      <c r="AY3" s="124" t="s">
        <v>27</v>
      </c>
      <c r="AZ3" s="126" t="s">
        <v>17</v>
      </c>
      <c r="BA3" s="124" t="s">
        <v>22</v>
      </c>
      <c r="BB3" s="124" t="s">
        <v>23</v>
      </c>
      <c r="BC3" s="124" t="s">
        <v>24</v>
      </c>
    </row>
    <row r="4" spans="1:55" s="8" customFormat="1" ht="26.25" customHeight="1">
      <c r="A4" s="111"/>
      <c r="B4" s="133"/>
      <c r="C4" s="134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2" customFormat="1" ht="11.25">
      <c r="A7" s="176" t="s">
        <v>106</v>
      </c>
      <c r="B7" s="177" t="s">
        <v>271</v>
      </c>
      <c r="C7" s="173" t="s">
        <v>268</v>
      </c>
      <c r="D7" s="99">
        <f>SUM(D8:D300)</f>
        <v>174067</v>
      </c>
      <c r="E7" s="99">
        <f>SUM(E8:E300)</f>
        <v>11467</v>
      </c>
      <c r="F7" s="99">
        <f>SUM(F8:F300)</f>
        <v>584</v>
      </c>
      <c r="G7" s="99">
        <f>SUM(G8:G300)</f>
        <v>10883</v>
      </c>
      <c r="H7" s="99">
        <f>SUM(H8:H300)</f>
        <v>0</v>
      </c>
      <c r="I7" s="99">
        <f>SUM(I8:I300)</f>
        <v>0</v>
      </c>
      <c r="J7" s="99">
        <f>SUM(J8:J300)</f>
        <v>0</v>
      </c>
      <c r="K7" s="99">
        <f>SUM(K8:K300)</f>
        <v>162600</v>
      </c>
      <c r="L7" s="99">
        <f>SUM(L8:L300)</f>
        <v>23590</v>
      </c>
      <c r="M7" s="99">
        <f>SUM(M8:M300)</f>
        <v>139010</v>
      </c>
      <c r="N7" s="99">
        <f>SUM(N8:N300)</f>
        <v>174070</v>
      </c>
      <c r="O7" s="99">
        <f>SUM(O8:O300)</f>
        <v>24174</v>
      </c>
      <c r="P7" s="99">
        <f>SUM(P8:P300)</f>
        <v>24174</v>
      </c>
      <c r="Q7" s="99">
        <f>SUM(Q8:Q300)</f>
        <v>0</v>
      </c>
      <c r="R7" s="99">
        <f>SUM(R8:R300)</f>
        <v>0</v>
      </c>
      <c r="S7" s="99">
        <f>SUM(S8:S300)</f>
        <v>0</v>
      </c>
      <c r="T7" s="99">
        <f>SUM(T8:T300)</f>
        <v>0</v>
      </c>
      <c r="U7" s="99">
        <f>SUM(U8:U300)</f>
        <v>0</v>
      </c>
      <c r="V7" s="99">
        <f>SUM(V8:V300)</f>
        <v>149893</v>
      </c>
      <c r="W7" s="99">
        <f>SUM(W8:W300)</f>
        <v>147779</v>
      </c>
      <c r="X7" s="99">
        <f>SUM(X8:X300)</f>
        <v>0</v>
      </c>
      <c r="Y7" s="99">
        <f>SUM(Y8:Y300)</f>
        <v>0</v>
      </c>
      <c r="Z7" s="99">
        <f>SUM(Z8:Z300)</f>
        <v>0</v>
      </c>
      <c r="AA7" s="99">
        <f>SUM(AA8:AA300)</f>
        <v>2114</v>
      </c>
      <c r="AB7" s="99">
        <f>SUM(AB8:AB300)</f>
        <v>0</v>
      </c>
      <c r="AC7" s="99">
        <f>SUM(AC8:AC300)</f>
        <v>3</v>
      </c>
      <c r="AD7" s="99">
        <f>SUM(AD8:AD300)</f>
        <v>3</v>
      </c>
      <c r="AE7" s="99">
        <f>SUM(AE8:AE300)</f>
        <v>0</v>
      </c>
      <c r="AF7" s="99">
        <f>SUM(AF8:AF300)</f>
        <v>4451</v>
      </c>
      <c r="AG7" s="99">
        <f>SUM(AG8:AG300)</f>
        <v>4451</v>
      </c>
      <c r="AH7" s="99">
        <f>SUM(AH8:AH300)</f>
        <v>0</v>
      </c>
      <c r="AI7" s="99">
        <f>SUM(AI8:AI300)</f>
        <v>0</v>
      </c>
      <c r="AJ7" s="99">
        <f>SUM(AJ8:AJ300)</f>
        <v>8594</v>
      </c>
      <c r="AK7" s="99">
        <f>SUM(AK8:AK300)</f>
        <v>4150</v>
      </c>
      <c r="AL7" s="99">
        <f>SUM(AL8:AL300)</f>
        <v>200</v>
      </c>
      <c r="AM7" s="99">
        <f>SUM(AM8:AM300)</f>
        <v>886</v>
      </c>
      <c r="AN7" s="99">
        <f>SUM(AN8:AN300)</f>
        <v>230</v>
      </c>
      <c r="AO7" s="99">
        <f>SUM(AO8:AO300)</f>
        <v>0</v>
      </c>
      <c r="AP7" s="99">
        <f>SUM(AP8:AP300)</f>
        <v>0</v>
      </c>
      <c r="AQ7" s="99">
        <f>SUM(AQ8:AQ300)</f>
        <v>503</v>
      </c>
      <c r="AR7" s="99">
        <f>SUM(AR8:AR300)</f>
        <v>0</v>
      </c>
      <c r="AS7" s="99">
        <f>SUM(AS8:AS300)</f>
        <v>2625</v>
      </c>
      <c r="AT7" s="99">
        <f>SUM(AT8:AT300)</f>
        <v>215</v>
      </c>
      <c r="AU7" s="99">
        <f>SUM(AU8:AU300)</f>
        <v>207</v>
      </c>
      <c r="AV7" s="99">
        <f>SUM(AV8:AV300)</f>
        <v>0</v>
      </c>
      <c r="AW7" s="99">
        <f>SUM(AW8:AW300)</f>
        <v>8</v>
      </c>
      <c r="AX7" s="99">
        <f>SUM(AX8:AX300)</f>
        <v>0</v>
      </c>
      <c r="AY7" s="99">
        <f>SUM(AY8:AY300)</f>
        <v>0</v>
      </c>
      <c r="AZ7" s="99">
        <f>SUM(AZ8:AZ300)</f>
        <v>285</v>
      </c>
      <c r="BA7" s="99">
        <f>SUM(BA8:BA300)</f>
        <v>285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106</v>
      </c>
      <c r="B8" s="102" t="s">
        <v>272</v>
      </c>
      <c r="C8" s="94" t="s">
        <v>273</v>
      </c>
      <c r="D8" s="100">
        <f aca="true" t="shared" si="0" ref="D7:D35">E8+H8+K8</f>
        <v>6487</v>
      </c>
      <c r="E8" s="100">
        <f aca="true" t="shared" si="1" ref="E7:E35">SUM(F8:G8)</f>
        <v>58</v>
      </c>
      <c r="F8" s="93">
        <v>0</v>
      </c>
      <c r="G8" s="93">
        <v>58</v>
      </c>
      <c r="H8" s="100">
        <f aca="true" t="shared" si="2" ref="H7:H35">SUM(I8:J8)</f>
        <v>0</v>
      </c>
      <c r="I8" s="93">
        <v>0</v>
      </c>
      <c r="J8" s="93">
        <v>0</v>
      </c>
      <c r="K8" s="100">
        <f aca="true" t="shared" si="3" ref="K7:K35">SUM(L8:M8)</f>
        <v>6429</v>
      </c>
      <c r="L8" s="93">
        <v>948</v>
      </c>
      <c r="M8" s="93">
        <v>5481</v>
      </c>
      <c r="N8" s="100">
        <f aca="true" t="shared" si="4" ref="N7:N35">O8+V8+AC8</f>
        <v>6487</v>
      </c>
      <c r="O8" s="100">
        <f aca="true" t="shared" si="5" ref="O7:O35">SUM(P8:U8)</f>
        <v>948</v>
      </c>
      <c r="P8" s="93">
        <v>948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100">
        <f aca="true" t="shared" si="6" ref="V7:V35">SUM(W8:AB8)</f>
        <v>5539</v>
      </c>
      <c r="W8" s="93">
        <v>5539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100">
        <f aca="true" t="shared" si="7" ref="AC7:AC35">SUM(AD8:AE8)</f>
        <v>0</v>
      </c>
      <c r="AD8" s="93">
        <v>0</v>
      </c>
      <c r="AE8" s="93">
        <v>0</v>
      </c>
      <c r="AF8" s="100">
        <f aca="true" t="shared" si="8" ref="AF7:AF35">SUM(AG8:AI8)</f>
        <v>40</v>
      </c>
      <c r="AG8" s="93">
        <v>40</v>
      </c>
      <c r="AH8" s="93">
        <v>0</v>
      </c>
      <c r="AI8" s="93">
        <v>0</v>
      </c>
      <c r="AJ8" s="100">
        <f aca="true" t="shared" si="9" ref="AJ7:AJ35">SUM(AK8:AS8)</f>
        <v>40</v>
      </c>
      <c r="AK8" s="93">
        <v>0</v>
      </c>
      <c r="AL8" s="93">
        <v>0</v>
      </c>
      <c r="AM8" s="93">
        <v>40</v>
      </c>
      <c r="AN8" s="93">
        <v>0</v>
      </c>
      <c r="AO8" s="93">
        <v>0</v>
      </c>
      <c r="AP8" s="93">
        <v>0</v>
      </c>
      <c r="AQ8" s="93">
        <v>0</v>
      </c>
      <c r="AR8" s="93">
        <v>0</v>
      </c>
      <c r="AS8" s="93">
        <v>0</v>
      </c>
      <c r="AT8" s="100">
        <f aca="true" t="shared" si="10" ref="AT7:AT35">SUM(AU8:AY8)</f>
        <v>5</v>
      </c>
      <c r="AU8" s="93">
        <v>0</v>
      </c>
      <c r="AV8" s="93">
        <v>0</v>
      </c>
      <c r="AW8" s="93">
        <v>5</v>
      </c>
      <c r="AX8" s="93">
        <v>0</v>
      </c>
      <c r="AY8" s="93">
        <v>0</v>
      </c>
      <c r="AZ8" s="100">
        <f aca="true" t="shared" si="11" ref="AZ7:AZ35">SUM(BA8:BC8)</f>
        <v>80</v>
      </c>
      <c r="BA8" s="93">
        <v>80</v>
      </c>
      <c r="BB8" s="93">
        <v>0</v>
      </c>
      <c r="BC8" s="93">
        <v>0</v>
      </c>
    </row>
    <row r="9" spans="1:55" s="92" customFormat="1" ht="11.25">
      <c r="A9" s="101" t="s">
        <v>106</v>
      </c>
      <c r="B9" s="102" t="s">
        <v>274</v>
      </c>
      <c r="C9" s="94" t="s">
        <v>275</v>
      </c>
      <c r="D9" s="100">
        <f t="shared" si="0"/>
        <v>12048</v>
      </c>
      <c r="E9" s="100">
        <f t="shared" si="1"/>
        <v>0</v>
      </c>
      <c r="F9" s="93">
        <v>0</v>
      </c>
      <c r="G9" s="93">
        <v>0</v>
      </c>
      <c r="H9" s="100">
        <f t="shared" si="2"/>
        <v>0</v>
      </c>
      <c r="I9" s="93">
        <v>0</v>
      </c>
      <c r="J9" s="93">
        <v>0</v>
      </c>
      <c r="K9" s="100">
        <f t="shared" si="3"/>
        <v>12048</v>
      </c>
      <c r="L9" s="93">
        <v>1039</v>
      </c>
      <c r="M9" s="93">
        <v>11009</v>
      </c>
      <c r="N9" s="100">
        <f t="shared" si="4"/>
        <v>12048</v>
      </c>
      <c r="O9" s="100">
        <f t="shared" si="5"/>
        <v>1039</v>
      </c>
      <c r="P9" s="93">
        <v>1039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11009</v>
      </c>
      <c r="W9" s="93">
        <v>11009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0</v>
      </c>
      <c r="AD9" s="93">
        <v>0</v>
      </c>
      <c r="AE9" s="93">
        <v>0</v>
      </c>
      <c r="AF9" s="100">
        <f t="shared" si="8"/>
        <v>41</v>
      </c>
      <c r="AG9" s="93">
        <v>41</v>
      </c>
      <c r="AH9" s="93">
        <v>0</v>
      </c>
      <c r="AI9" s="93">
        <v>0</v>
      </c>
      <c r="AJ9" s="100">
        <f t="shared" si="9"/>
        <v>594</v>
      </c>
      <c r="AK9" s="93">
        <v>594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100">
        <f t="shared" si="10"/>
        <v>41</v>
      </c>
      <c r="AU9" s="93">
        <v>41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106</v>
      </c>
      <c r="B10" s="102" t="s">
        <v>276</v>
      </c>
      <c r="C10" s="94" t="s">
        <v>277</v>
      </c>
      <c r="D10" s="100">
        <f t="shared" si="0"/>
        <v>12067</v>
      </c>
      <c r="E10" s="100">
        <f t="shared" si="1"/>
        <v>0</v>
      </c>
      <c r="F10" s="93">
        <v>0</v>
      </c>
      <c r="G10" s="93">
        <v>0</v>
      </c>
      <c r="H10" s="100">
        <f t="shared" si="2"/>
        <v>0</v>
      </c>
      <c r="I10" s="93">
        <v>0</v>
      </c>
      <c r="J10" s="93">
        <v>0</v>
      </c>
      <c r="K10" s="100">
        <f t="shared" si="3"/>
        <v>12067</v>
      </c>
      <c r="L10" s="93">
        <v>448</v>
      </c>
      <c r="M10" s="93">
        <v>11619</v>
      </c>
      <c r="N10" s="100">
        <f t="shared" si="4"/>
        <v>12067</v>
      </c>
      <c r="O10" s="100">
        <f t="shared" si="5"/>
        <v>448</v>
      </c>
      <c r="P10" s="93">
        <v>448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11619</v>
      </c>
      <c r="W10" s="93">
        <v>11619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0</v>
      </c>
      <c r="AD10" s="93">
        <v>0</v>
      </c>
      <c r="AE10" s="93">
        <v>0</v>
      </c>
      <c r="AF10" s="100">
        <f t="shared" si="8"/>
        <v>679</v>
      </c>
      <c r="AG10" s="93">
        <v>679</v>
      </c>
      <c r="AH10" s="93">
        <v>0</v>
      </c>
      <c r="AI10" s="93">
        <v>0</v>
      </c>
      <c r="AJ10" s="100">
        <f t="shared" si="9"/>
        <v>649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649</v>
      </c>
      <c r="AT10" s="100">
        <f t="shared" si="10"/>
        <v>30</v>
      </c>
      <c r="AU10" s="93">
        <v>30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106</v>
      </c>
      <c r="B11" s="102" t="s">
        <v>278</v>
      </c>
      <c r="C11" s="94" t="s">
        <v>279</v>
      </c>
      <c r="D11" s="100">
        <f t="shared" si="0"/>
        <v>10219</v>
      </c>
      <c r="E11" s="100">
        <f t="shared" si="1"/>
        <v>0</v>
      </c>
      <c r="F11" s="93">
        <v>0</v>
      </c>
      <c r="G11" s="93">
        <v>0</v>
      </c>
      <c r="H11" s="100">
        <f t="shared" si="2"/>
        <v>0</v>
      </c>
      <c r="I11" s="93">
        <v>0</v>
      </c>
      <c r="J11" s="93">
        <v>0</v>
      </c>
      <c r="K11" s="100">
        <f t="shared" si="3"/>
        <v>10219</v>
      </c>
      <c r="L11" s="93">
        <v>1025</v>
      </c>
      <c r="M11" s="93">
        <v>9194</v>
      </c>
      <c r="N11" s="100">
        <f t="shared" si="4"/>
        <v>10219</v>
      </c>
      <c r="O11" s="100">
        <f t="shared" si="5"/>
        <v>1025</v>
      </c>
      <c r="P11" s="93">
        <v>1025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9194</v>
      </c>
      <c r="W11" s="93">
        <v>9194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0</v>
      </c>
      <c r="AD11" s="93">
        <v>0</v>
      </c>
      <c r="AE11" s="93">
        <v>0</v>
      </c>
      <c r="AF11" s="100">
        <f t="shared" si="8"/>
        <v>542</v>
      </c>
      <c r="AG11" s="93">
        <v>542</v>
      </c>
      <c r="AH11" s="93">
        <v>0</v>
      </c>
      <c r="AI11" s="93">
        <v>0</v>
      </c>
      <c r="AJ11" s="100">
        <f t="shared" si="9"/>
        <v>542</v>
      </c>
      <c r="AK11" s="93">
        <v>0</v>
      </c>
      <c r="AL11" s="93">
        <v>0</v>
      </c>
      <c r="AM11" s="93">
        <v>542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100">
        <f t="shared" si="10"/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106</v>
      </c>
      <c r="B12" s="102" t="s">
        <v>280</v>
      </c>
      <c r="C12" s="94" t="s">
        <v>281</v>
      </c>
      <c r="D12" s="100">
        <f t="shared" si="0"/>
        <v>11306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11306</v>
      </c>
      <c r="L12" s="93">
        <v>403</v>
      </c>
      <c r="M12" s="93">
        <v>10903</v>
      </c>
      <c r="N12" s="100">
        <f t="shared" si="4"/>
        <v>11306</v>
      </c>
      <c r="O12" s="100">
        <f t="shared" si="5"/>
        <v>403</v>
      </c>
      <c r="P12" s="93">
        <v>403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10903</v>
      </c>
      <c r="W12" s="93">
        <v>10903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635</v>
      </c>
      <c r="AG12" s="93">
        <v>635</v>
      </c>
      <c r="AH12" s="93">
        <v>0</v>
      </c>
      <c r="AI12" s="93">
        <v>0</v>
      </c>
      <c r="AJ12" s="100">
        <f t="shared" si="9"/>
        <v>607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607</v>
      </c>
      <c r="AT12" s="100">
        <f t="shared" si="10"/>
        <v>28</v>
      </c>
      <c r="AU12" s="93">
        <v>28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106</v>
      </c>
      <c r="B13" s="102" t="s">
        <v>282</v>
      </c>
      <c r="C13" s="94" t="s">
        <v>283</v>
      </c>
      <c r="D13" s="100">
        <f t="shared" si="0"/>
        <v>7588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7588</v>
      </c>
      <c r="L13" s="93">
        <v>1584</v>
      </c>
      <c r="M13" s="93">
        <v>6004</v>
      </c>
      <c r="N13" s="100">
        <f t="shared" si="4"/>
        <v>7588</v>
      </c>
      <c r="O13" s="100">
        <f t="shared" si="5"/>
        <v>1584</v>
      </c>
      <c r="P13" s="93">
        <v>1584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6004</v>
      </c>
      <c r="W13" s="93">
        <v>6004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0</v>
      </c>
      <c r="AD13" s="93">
        <v>0</v>
      </c>
      <c r="AE13" s="93">
        <v>0</v>
      </c>
      <c r="AF13" s="100">
        <f t="shared" si="8"/>
        <v>0</v>
      </c>
      <c r="AG13" s="93">
        <v>0</v>
      </c>
      <c r="AH13" s="93">
        <v>0</v>
      </c>
      <c r="AI13" s="93">
        <v>0</v>
      </c>
      <c r="AJ13" s="100">
        <f t="shared" si="9"/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106</v>
      </c>
      <c r="B14" s="102" t="s">
        <v>284</v>
      </c>
      <c r="C14" s="94" t="s">
        <v>285</v>
      </c>
      <c r="D14" s="100">
        <f t="shared" si="0"/>
        <v>19891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19891</v>
      </c>
      <c r="L14" s="93">
        <v>2155</v>
      </c>
      <c r="M14" s="93">
        <v>17736</v>
      </c>
      <c r="N14" s="100">
        <f t="shared" si="4"/>
        <v>19891</v>
      </c>
      <c r="O14" s="100">
        <f t="shared" si="5"/>
        <v>2155</v>
      </c>
      <c r="P14" s="93">
        <v>2155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17736</v>
      </c>
      <c r="W14" s="93">
        <v>17736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0</v>
      </c>
      <c r="AD14" s="93">
        <v>0</v>
      </c>
      <c r="AE14" s="93">
        <v>0</v>
      </c>
      <c r="AF14" s="100">
        <f t="shared" si="8"/>
        <v>520</v>
      </c>
      <c r="AG14" s="93">
        <v>520</v>
      </c>
      <c r="AH14" s="93">
        <v>0</v>
      </c>
      <c r="AI14" s="93">
        <v>0</v>
      </c>
      <c r="AJ14" s="100">
        <f t="shared" si="9"/>
        <v>520</v>
      </c>
      <c r="AK14" s="93">
        <v>0</v>
      </c>
      <c r="AL14" s="93">
        <v>0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520</v>
      </c>
      <c r="AT14" s="100">
        <f t="shared" si="10"/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106</v>
      </c>
      <c r="B15" s="102" t="s">
        <v>286</v>
      </c>
      <c r="C15" s="94" t="s">
        <v>287</v>
      </c>
      <c r="D15" s="100">
        <f t="shared" si="0"/>
        <v>12591</v>
      </c>
      <c r="E15" s="100">
        <f t="shared" si="1"/>
        <v>0</v>
      </c>
      <c r="F15" s="93">
        <v>0</v>
      </c>
      <c r="G15" s="93">
        <v>0</v>
      </c>
      <c r="H15" s="100">
        <f t="shared" si="2"/>
        <v>0</v>
      </c>
      <c r="I15" s="93">
        <v>0</v>
      </c>
      <c r="J15" s="93">
        <v>0</v>
      </c>
      <c r="K15" s="100">
        <f t="shared" si="3"/>
        <v>12591</v>
      </c>
      <c r="L15" s="93">
        <v>4193</v>
      </c>
      <c r="M15" s="93">
        <v>8398</v>
      </c>
      <c r="N15" s="100">
        <f t="shared" si="4"/>
        <v>12591</v>
      </c>
      <c r="O15" s="100">
        <f t="shared" si="5"/>
        <v>4193</v>
      </c>
      <c r="P15" s="93">
        <v>4193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8398</v>
      </c>
      <c r="W15" s="93">
        <v>8398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0</v>
      </c>
      <c r="AD15" s="93">
        <v>0</v>
      </c>
      <c r="AE15" s="93">
        <v>0</v>
      </c>
      <c r="AF15" s="100">
        <f t="shared" si="8"/>
        <v>232</v>
      </c>
      <c r="AG15" s="93">
        <v>232</v>
      </c>
      <c r="AH15" s="93">
        <v>0</v>
      </c>
      <c r="AI15" s="93">
        <v>0</v>
      </c>
      <c r="AJ15" s="100">
        <f t="shared" si="9"/>
        <v>232</v>
      </c>
      <c r="AK15" s="93">
        <v>43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189</v>
      </c>
      <c r="AR15" s="93">
        <v>0</v>
      </c>
      <c r="AS15" s="93">
        <v>0</v>
      </c>
      <c r="AT15" s="100">
        <f t="shared" si="10"/>
        <v>43</v>
      </c>
      <c r="AU15" s="93">
        <v>43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106</v>
      </c>
      <c r="B16" s="102" t="s">
        <v>288</v>
      </c>
      <c r="C16" s="94" t="s">
        <v>289</v>
      </c>
      <c r="D16" s="100">
        <f t="shared" si="0"/>
        <v>9465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9465</v>
      </c>
      <c r="L16" s="93">
        <v>1342</v>
      </c>
      <c r="M16" s="93">
        <v>8123</v>
      </c>
      <c r="N16" s="100">
        <f t="shared" si="4"/>
        <v>9465</v>
      </c>
      <c r="O16" s="100">
        <f t="shared" si="5"/>
        <v>1342</v>
      </c>
      <c r="P16" s="93">
        <v>1342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8123</v>
      </c>
      <c r="W16" s="93">
        <v>8123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285</v>
      </c>
      <c r="AG16" s="93">
        <v>285</v>
      </c>
      <c r="AH16" s="93">
        <v>0</v>
      </c>
      <c r="AI16" s="93">
        <v>0</v>
      </c>
      <c r="AJ16" s="100">
        <f t="shared" si="9"/>
        <v>285</v>
      </c>
      <c r="AK16" s="93">
        <v>0</v>
      </c>
      <c r="AL16" s="93">
        <v>0</v>
      </c>
      <c r="AM16" s="93">
        <v>0</v>
      </c>
      <c r="AN16" s="93">
        <v>230</v>
      </c>
      <c r="AO16" s="93">
        <v>0</v>
      </c>
      <c r="AP16" s="93">
        <v>0</v>
      </c>
      <c r="AQ16" s="93">
        <v>0</v>
      </c>
      <c r="AR16" s="93">
        <v>0</v>
      </c>
      <c r="AS16" s="93">
        <v>55</v>
      </c>
      <c r="AT16" s="100">
        <f t="shared" si="10"/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106</v>
      </c>
      <c r="B17" s="102" t="s">
        <v>290</v>
      </c>
      <c r="C17" s="94" t="s">
        <v>291</v>
      </c>
      <c r="D17" s="100">
        <f t="shared" si="0"/>
        <v>11139</v>
      </c>
      <c r="E17" s="100">
        <f t="shared" si="1"/>
        <v>0</v>
      </c>
      <c r="F17" s="93">
        <v>0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11139</v>
      </c>
      <c r="L17" s="93">
        <v>1916</v>
      </c>
      <c r="M17" s="93">
        <v>9223</v>
      </c>
      <c r="N17" s="100">
        <f t="shared" si="4"/>
        <v>11139</v>
      </c>
      <c r="O17" s="100">
        <f t="shared" si="5"/>
        <v>1916</v>
      </c>
      <c r="P17" s="93">
        <v>1916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9223</v>
      </c>
      <c r="W17" s="93">
        <v>9223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0</v>
      </c>
      <c r="AD17" s="93">
        <v>0</v>
      </c>
      <c r="AE17" s="93">
        <v>0</v>
      </c>
      <c r="AF17" s="100">
        <f t="shared" si="8"/>
        <v>502</v>
      </c>
      <c r="AG17" s="93">
        <v>502</v>
      </c>
      <c r="AH17" s="93">
        <v>0</v>
      </c>
      <c r="AI17" s="93">
        <v>0</v>
      </c>
      <c r="AJ17" s="100">
        <f t="shared" si="9"/>
        <v>521</v>
      </c>
      <c r="AK17" s="93">
        <v>20</v>
      </c>
      <c r="AL17" s="93">
        <v>0</v>
      </c>
      <c r="AM17" s="93">
        <v>5</v>
      </c>
      <c r="AN17" s="93">
        <v>0</v>
      </c>
      <c r="AO17" s="93">
        <v>0</v>
      </c>
      <c r="AP17" s="93">
        <v>0</v>
      </c>
      <c r="AQ17" s="93">
        <v>29</v>
      </c>
      <c r="AR17" s="93">
        <v>0</v>
      </c>
      <c r="AS17" s="93">
        <v>467</v>
      </c>
      <c r="AT17" s="100">
        <f t="shared" si="10"/>
        <v>2</v>
      </c>
      <c r="AU17" s="93">
        <v>1</v>
      </c>
      <c r="AV17" s="93">
        <v>0</v>
      </c>
      <c r="AW17" s="93">
        <v>1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106</v>
      </c>
      <c r="B18" s="102" t="s">
        <v>292</v>
      </c>
      <c r="C18" s="94" t="s">
        <v>293</v>
      </c>
      <c r="D18" s="100">
        <f t="shared" si="0"/>
        <v>10557</v>
      </c>
      <c r="E18" s="100">
        <f t="shared" si="1"/>
        <v>0</v>
      </c>
      <c r="F18" s="93">
        <v>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10557</v>
      </c>
      <c r="L18" s="93">
        <v>1635</v>
      </c>
      <c r="M18" s="93">
        <v>8922</v>
      </c>
      <c r="N18" s="100">
        <f t="shared" si="4"/>
        <v>10557</v>
      </c>
      <c r="O18" s="100">
        <f t="shared" si="5"/>
        <v>1635</v>
      </c>
      <c r="P18" s="93">
        <v>1635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8922</v>
      </c>
      <c r="W18" s="93">
        <v>8922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0</v>
      </c>
      <c r="AD18" s="93">
        <v>0</v>
      </c>
      <c r="AE18" s="93">
        <v>0</v>
      </c>
      <c r="AF18" s="100">
        <f t="shared" si="8"/>
        <v>44</v>
      </c>
      <c r="AG18" s="93">
        <v>44</v>
      </c>
      <c r="AH18" s="93">
        <v>0</v>
      </c>
      <c r="AI18" s="93">
        <v>0</v>
      </c>
      <c r="AJ18" s="100">
        <f t="shared" si="9"/>
        <v>641</v>
      </c>
      <c r="AK18" s="93">
        <v>641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100">
        <f t="shared" si="10"/>
        <v>44</v>
      </c>
      <c r="AU18" s="93">
        <v>44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106</v>
      </c>
      <c r="B19" s="102" t="s">
        <v>294</v>
      </c>
      <c r="C19" s="94" t="s">
        <v>295</v>
      </c>
      <c r="D19" s="100">
        <f t="shared" si="0"/>
        <v>7938</v>
      </c>
      <c r="E19" s="100">
        <f t="shared" si="1"/>
        <v>0</v>
      </c>
      <c r="F19" s="93">
        <v>0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7938</v>
      </c>
      <c r="L19" s="93">
        <v>1288</v>
      </c>
      <c r="M19" s="93">
        <v>6650</v>
      </c>
      <c r="N19" s="100">
        <f t="shared" si="4"/>
        <v>7938</v>
      </c>
      <c r="O19" s="100">
        <f t="shared" si="5"/>
        <v>1288</v>
      </c>
      <c r="P19" s="93">
        <v>1288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6650</v>
      </c>
      <c r="W19" s="93">
        <v>6650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0</v>
      </c>
      <c r="AG19" s="93">
        <v>0</v>
      </c>
      <c r="AH19" s="93">
        <v>0</v>
      </c>
      <c r="AI19" s="93">
        <v>0</v>
      </c>
      <c r="AJ19" s="100">
        <f t="shared" si="9"/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100">
        <f t="shared" si="10"/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106</v>
      </c>
      <c r="B20" s="102" t="s">
        <v>296</v>
      </c>
      <c r="C20" s="94" t="s">
        <v>297</v>
      </c>
      <c r="D20" s="100">
        <f t="shared" si="0"/>
        <v>8393</v>
      </c>
      <c r="E20" s="100">
        <f t="shared" si="1"/>
        <v>2114</v>
      </c>
      <c r="F20" s="93">
        <v>0</v>
      </c>
      <c r="G20" s="93">
        <v>2114</v>
      </c>
      <c r="H20" s="100">
        <f t="shared" si="2"/>
        <v>0</v>
      </c>
      <c r="I20" s="93">
        <v>0</v>
      </c>
      <c r="J20" s="93">
        <v>0</v>
      </c>
      <c r="K20" s="100">
        <f t="shared" si="3"/>
        <v>6279</v>
      </c>
      <c r="L20" s="93">
        <v>237</v>
      </c>
      <c r="M20" s="93">
        <v>6042</v>
      </c>
      <c r="N20" s="100">
        <f t="shared" si="4"/>
        <v>8393</v>
      </c>
      <c r="O20" s="100">
        <f t="shared" si="5"/>
        <v>237</v>
      </c>
      <c r="P20" s="93">
        <v>237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8156</v>
      </c>
      <c r="W20" s="93">
        <v>6042</v>
      </c>
      <c r="X20" s="93">
        <v>0</v>
      </c>
      <c r="Y20" s="93">
        <v>0</v>
      </c>
      <c r="Z20" s="93">
        <v>0</v>
      </c>
      <c r="AA20" s="93">
        <v>2114</v>
      </c>
      <c r="AB20" s="93">
        <v>0</v>
      </c>
      <c r="AC20" s="100">
        <f t="shared" si="7"/>
        <v>0</v>
      </c>
      <c r="AD20" s="93">
        <v>0</v>
      </c>
      <c r="AE20" s="93">
        <v>0</v>
      </c>
      <c r="AF20" s="100">
        <f t="shared" si="8"/>
        <v>72</v>
      </c>
      <c r="AG20" s="93">
        <v>72</v>
      </c>
      <c r="AH20" s="93">
        <v>0</v>
      </c>
      <c r="AI20" s="93">
        <v>0</v>
      </c>
      <c r="AJ20" s="100">
        <f t="shared" si="9"/>
        <v>71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4</v>
      </c>
      <c r="AR20" s="93">
        <v>0</v>
      </c>
      <c r="AS20" s="93">
        <v>67</v>
      </c>
      <c r="AT20" s="100">
        <f t="shared" si="10"/>
        <v>1</v>
      </c>
      <c r="AU20" s="93">
        <v>1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106</v>
      </c>
      <c r="B21" s="102" t="s">
        <v>298</v>
      </c>
      <c r="C21" s="94" t="s">
        <v>299</v>
      </c>
      <c r="D21" s="100">
        <f t="shared" si="0"/>
        <v>2695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2695</v>
      </c>
      <c r="L21" s="93">
        <v>1273</v>
      </c>
      <c r="M21" s="93">
        <v>1422</v>
      </c>
      <c r="N21" s="100">
        <f t="shared" si="4"/>
        <v>2695</v>
      </c>
      <c r="O21" s="100">
        <f t="shared" si="5"/>
        <v>1273</v>
      </c>
      <c r="P21" s="93">
        <v>1273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1422</v>
      </c>
      <c r="W21" s="93">
        <v>1422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121</v>
      </c>
      <c r="AG21" s="93">
        <v>121</v>
      </c>
      <c r="AH21" s="93">
        <v>0</v>
      </c>
      <c r="AI21" s="93">
        <v>0</v>
      </c>
      <c r="AJ21" s="100">
        <f t="shared" si="9"/>
        <v>226</v>
      </c>
      <c r="AK21" s="93">
        <v>0</v>
      </c>
      <c r="AL21" s="93">
        <v>105</v>
      </c>
      <c r="AM21" s="93">
        <v>16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105</v>
      </c>
      <c r="AT21" s="100">
        <f t="shared" si="10"/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105</v>
      </c>
      <c r="BA21" s="93">
        <v>105</v>
      </c>
      <c r="BB21" s="93">
        <v>0</v>
      </c>
      <c r="BC21" s="93">
        <v>0</v>
      </c>
    </row>
    <row r="22" spans="1:55" s="92" customFormat="1" ht="11.25">
      <c r="A22" s="101" t="s">
        <v>106</v>
      </c>
      <c r="B22" s="102" t="s">
        <v>300</v>
      </c>
      <c r="C22" s="94" t="s">
        <v>301</v>
      </c>
      <c r="D22" s="100">
        <f t="shared" si="0"/>
        <v>2279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2279</v>
      </c>
      <c r="L22" s="93">
        <v>395</v>
      </c>
      <c r="M22" s="93">
        <v>1884</v>
      </c>
      <c r="N22" s="100">
        <f t="shared" si="4"/>
        <v>2279</v>
      </c>
      <c r="O22" s="100">
        <f t="shared" si="5"/>
        <v>395</v>
      </c>
      <c r="P22" s="93">
        <v>395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1884</v>
      </c>
      <c r="W22" s="93">
        <v>1884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75</v>
      </c>
      <c r="AG22" s="93">
        <v>75</v>
      </c>
      <c r="AH22" s="93">
        <v>0</v>
      </c>
      <c r="AI22" s="93">
        <v>0</v>
      </c>
      <c r="AJ22" s="100">
        <f t="shared" si="9"/>
        <v>75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75</v>
      </c>
      <c r="AT22" s="100">
        <f t="shared" si="10"/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106</v>
      </c>
      <c r="B23" s="102" t="s">
        <v>302</v>
      </c>
      <c r="C23" s="94" t="s">
        <v>303</v>
      </c>
      <c r="D23" s="100">
        <f t="shared" si="0"/>
        <v>580</v>
      </c>
      <c r="E23" s="100">
        <f t="shared" si="1"/>
        <v>0</v>
      </c>
      <c r="F23" s="93">
        <v>0</v>
      </c>
      <c r="G23" s="93">
        <v>0</v>
      </c>
      <c r="H23" s="100">
        <f t="shared" si="2"/>
        <v>0</v>
      </c>
      <c r="I23" s="93">
        <v>0</v>
      </c>
      <c r="J23" s="93">
        <v>0</v>
      </c>
      <c r="K23" s="100">
        <f t="shared" si="3"/>
        <v>580</v>
      </c>
      <c r="L23" s="93">
        <v>246</v>
      </c>
      <c r="M23" s="93">
        <v>334</v>
      </c>
      <c r="N23" s="100">
        <f t="shared" si="4"/>
        <v>580</v>
      </c>
      <c r="O23" s="100">
        <f t="shared" si="5"/>
        <v>246</v>
      </c>
      <c r="P23" s="93">
        <v>246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334</v>
      </c>
      <c r="W23" s="93">
        <v>334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24</v>
      </c>
      <c r="AG23" s="93">
        <v>24</v>
      </c>
      <c r="AH23" s="93">
        <v>0</v>
      </c>
      <c r="AI23" s="93">
        <v>0</v>
      </c>
      <c r="AJ23" s="100">
        <f t="shared" si="9"/>
        <v>24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24</v>
      </c>
      <c r="AR23" s="93">
        <v>0</v>
      </c>
      <c r="AS23" s="93">
        <v>0</v>
      </c>
      <c r="AT23" s="100">
        <f t="shared" si="10"/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106</v>
      </c>
      <c r="B24" s="102" t="s">
        <v>304</v>
      </c>
      <c r="C24" s="94" t="s">
        <v>305</v>
      </c>
      <c r="D24" s="100">
        <f t="shared" si="0"/>
        <v>691</v>
      </c>
      <c r="E24" s="100">
        <f t="shared" si="1"/>
        <v>0</v>
      </c>
      <c r="F24" s="93">
        <v>0</v>
      </c>
      <c r="G24" s="93">
        <v>0</v>
      </c>
      <c r="H24" s="100">
        <f t="shared" si="2"/>
        <v>0</v>
      </c>
      <c r="I24" s="93">
        <v>0</v>
      </c>
      <c r="J24" s="93">
        <v>0</v>
      </c>
      <c r="K24" s="100">
        <f t="shared" si="3"/>
        <v>691</v>
      </c>
      <c r="L24" s="93">
        <v>243</v>
      </c>
      <c r="M24" s="93">
        <v>448</v>
      </c>
      <c r="N24" s="100">
        <f t="shared" si="4"/>
        <v>691</v>
      </c>
      <c r="O24" s="100">
        <f t="shared" si="5"/>
        <v>243</v>
      </c>
      <c r="P24" s="93">
        <v>243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448</v>
      </c>
      <c r="W24" s="93">
        <v>448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0</v>
      </c>
      <c r="AD24" s="93">
        <v>0</v>
      </c>
      <c r="AE24" s="93">
        <v>0</v>
      </c>
      <c r="AF24" s="100">
        <f t="shared" si="8"/>
        <v>23</v>
      </c>
      <c r="AG24" s="93">
        <v>23</v>
      </c>
      <c r="AH24" s="93">
        <v>0</v>
      </c>
      <c r="AI24" s="93">
        <v>0</v>
      </c>
      <c r="AJ24" s="100">
        <f t="shared" si="9"/>
        <v>23</v>
      </c>
      <c r="AK24" s="93">
        <v>0</v>
      </c>
      <c r="AL24" s="93">
        <v>0</v>
      </c>
      <c r="AM24" s="93">
        <v>23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100">
        <f t="shared" si="10"/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106</v>
      </c>
      <c r="B25" s="102" t="s">
        <v>306</v>
      </c>
      <c r="C25" s="94" t="s">
        <v>307</v>
      </c>
      <c r="D25" s="100">
        <f t="shared" si="0"/>
        <v>5584</v>
      </c>
      <c r="E25" s="100">
        <f t="shared" si="1"/>
        <v>0</v>
      </c>
      <c r="F25" s="93">
        <v>0</v>
      </c>
      <c r="G25" s="93">
        <v>0</v>
      </c>
      <c r="H25" s="100">
        <f t="shared" si="2"/>
        <v>0</v>
      </c>
      <c r="I25" s="93">
        <v>0</v>
      </c>
      <c r="J25" s="93">
        <v>0</v>
      </c>
      <c r="K25" s="100">
        <f t="shared" si="3"/>
        <v>5584</v>
      </c>
      <c r="L25" s="93">
        <v>1868</v>
      </c>
      <c r="M25" s="93">
        <v>3716</v>
      </c>
      <c r="N25" s="100">
        <f t="shared" si="4"/>
        <v>5584</v>
      </c>
      <c r="O25" s="100">
        <f t="shared" si="5"/>
        <v>1868</v>
      </c>
      <c r="P25" s="93">
        <v>1868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3716</v>
      </c>
      <c r="W25" s="93">
        <v>3716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187</v>
      </c>
      <c r="AG25" s="93">
        <v>187</v>
      </c>
      <c r="AH25" s="93">
        <v>0</v>
      </c>
      <c r="AI25" s="93">
        <v>0</v>
      </c>
      <c r="AJ25" s="100">
        <f t="shared" si="9"/>
        <v>187</v>
      </c>
      <c r="AK25" s="93">
        <v>0</v>
      </c>
      <c r="AL25" s="93">
        <v>0</v>
      </c>
      <c r="AM25" s="93">
        <v>187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100">
        <f t="shared" si="10"/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106</v>
      </c>
      <c r="B26" s="102" t="s">
        <v>308</v>
      </c>
      <c r="C26" s="94" t="s">
        <v>270</v>
      </c>
      <c r="D26" s="100">
        <f t="shared" si="0"/>
        <v>5819</v>
      </c>
      <c r="E26" s="100">
        <f t="shared" si="1"/>
        <v>0</v>
      </c>
      <c r="F26" s="93">
        <v>0</v>
      </c>
      <c r="G26" s="93">
        <v>0</v>
      </c>
      <c r="H26" s="100">
        <f t="shared" si="2"/>
        <v>0</v>
      </c>
      <c r="I26" s="93">
        <v>0</v>
      </c>
      <c r="J26" s="93">
        <v>0</v>
      </c>
      <c r="K26" s="100">
        <f t="shared" si="3"/>
        <v>5819</v>
      </c>
      <c r="L26" s="93">
        <v>755</v>
      </c>
      <c r="M26" s="93">
        <v>5064</v>
      </c>
      <c r="N26" s="100">
        <f t="shared" si="4"/>
        <v>5819</v>
      </c>
      <c r="O26" s="100">
        <f t="shared" si="5"/>
        <v>755</v>
      </c>
      <c r="P26" s="93">
        <v>755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5064</v>
      </c>
      <c r="W26" s="93">
        <v>5064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50</v>
      </c>
      <c r="AG26" s="93">
        <v>50</v>
      </c>
      <c r="AH26" s="93">
        <v>0</v>
      </c>
      <c r="AI26" s="93">
        <v>0</v>
      </c>
      <c r="AJ26" s="100">
        <f t="shared" si="9"/>
        <v>50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50</v>
      </c>
      <c r="AT26" s="100">
        <f t="shared" si="10"/>
        <v>0</v>
      </c>
      <c r="AU26" s="93">
        <v>0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106</v>
      </c>
      <c r="B27" s="102" t="s">
        <v>309</v>
      </c>
      <c r="C27" s="94" t="s">
        <v>310</v>
      </c>
      <c r="D27" s="100">
        <f t="shared" si="0"/>
        <v>2678</v>
      </c>
      <c r="E27" s="100">
        <f t="shared" si="1"/>
        <v>2678</v>
      </c>
      <c r="F27" s="93">
        <v>28</v>
      </c>
      <c r="G27" s="93">
        <v>2650</v>
      </c>
      <c r="H27" s="100">
        <f t="shared" si="2"/>
        <v>0</v>
      </c>
      <c r="I27" s="93">
        <v>0</v>
      </c>
      <c r="J27" s="93">
        <v>0</v>
      </c>
      <c r="K27" s="100">
        <f t="shared" si="3"/>
        <v>0</v>
      </c>
      <c r="L27" s="93">
        <v>0</v>
      </c>
      <c r="M27" s="93">
        <v>0</v>
      </c>
      <c r="N27" s="100">
        <f t="shared" si="4"/>
        <v>2678</v>
      </c>
      <c r="O27" s="100">
        <f t="shared" si="5"/>
        <v>28</v>
      </c>
      <c r="P27" s="93">
        <v>28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2650</v>
      </c>
      <c r="W27" s="93">
        <v>2650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0</v>
      </c>
      <c r="AD27" s="93">
        <v>0</v>
      </c>
      <c r="AE27" s="93">
        <v>0</v>
      </c>
      <c r="AF27" s="100">
        <f t="shared" si="8"/>
        <v>30</v>
      </c>
      <c r="AG27" s="93">
        <v>30</v>
      </c>
      <c r="AH27" s="93">
        <v>0</v>
      </c>
      <c r="AI27" s="93">
        <v>0</v>
      </c>
      <c r="AJ27" s="100">
        <f t="shared" si="9"/>
        <v>30</v>
      </c>
      <c r="AK27" s="93">
        <v>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30</v>
      </c>
      <c r="AT27" s="100">
        <f t="shared" si="10"/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106</v>
      </c>
      <c r="B28" s="102" t="s">
        <v>311</v>
      </c>
      <c r="C28" s="94" t="s">
        <v>312</v>
      </c>
      <c r="D28" s="100">
        <f t="shared" si="0"/>
        <v>464</v>
      </c>
      <c r="E28" s="100">
        <f t="shared" si="1"/>
        <v>0</v>
      </c>
      <c r="F28" s="93">
        <v>0</v>
      </c>
      <c r="G28" s="93">
        <v>0</v>
      </c>
      <c r="H28" s="100">
        <f t="shared" si="2"/>
        <v>0</v>
      </c>
      <c r="I28" s="93">
        <v>0</v>
      </c>
      <c r="J28" s="93">
        <v>0</v>
      </c>
      <c r="K28" s="100">
        <f t="shared" si="3"/>
        <v>464</v>
      </c>
      <c r="L28" s="93">
        <v>40</v>
      </c>
      <c r="M28" s="93">
        <v>424</v>
      </c>
      <c r="N28" s="100">
        <f t="shared" si="4"/>
        <v>464</v>
      </c>
      <c r="O28" s="100">
        <f t="shared" si="5"/>
        <v>40</v>
      </c>
      <c r="P28" s="93">
        <v>40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424</v>
      </c>
      <c r="W28" s="93">
        <v>424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0</v>
      </c>
      <c r="AD28" s="93">
        <v>0</v>
      </c>
      <c r="AE28" s="93">
        <v>0</v>
      </c>
      <c r="AF28" s="100">
        <f t="shared" si="8"/>
        <v>0</v>
      </c>
      <c r="AG28" s="93">
        <v>0</v>
      </c>
      <c r="AH28" s="93">
        <v>0</v>
      </c>
      <c r="AI28" s="93">
        <v>0</v>
      </c>
      <c r="AJ28" s="100">
        <f t="shared" si="9"/>
        <v>0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100">
        <f t="shared" si="10"/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0</v>
      </c>
      <c r="BA28" s="93">
        <v>0</v>
      </c>
      <c r="BB28" s="93">
        <v>0</v>
      </c>
      <c r="BC28" s="93">
        <v>0</v>
      </c>
    </row>
    <row r="29" spans="1:55" s="92" customFormat="1" ht="11.25">
      <c r="A29" s="101" t="s">
        <v>106</v>
      </c>
      <c r="B29" s="102" t="s">
        <v>313</v>
      </c>
      <c r="C29" s="94" t="s">
        <v>314</v>
      </c>
      <c r="D29" s="100">
        <f t="shared" si="0"/>
        <v>852</v>
      </c>
      <c r="E29" s="100">
        <f t="shared" si="1"/>
        <v>0</v>
      </c>
      <c r="F29" s="93">
        <v>0</v>
      </c>
      <c r="G29" s="93">
        <v>0</v>
      </c>
      <c r="H29" s="100">
        <f t="shared" si="2"/>
        <v>0</v>
      </c>
      <c r="I29" s="93">
        <v>0</v>
      </c>
      <c r="J29" s="93">
        <v>0</v>
      </c>
      <c r="K29" s="100">
        <f t="shared" si="3"/>
        <v>852</v>
      </c>
      <c r="L29" s="93">
        <v>173</v>
      </c>
      <c r="M29" s="93">
        <v>679</v>
      </c>
      <c r="N29" s="100">
        <f t="shared" si="4"/>
        <v>852</v>
      </c>
      <c r="O29" s="100">
        <f t="shared" si="5"/>
        <v>173</v>
      </c>
      <c r="P29" s="93">
        <v>173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679</v>
      </c>
      <c r="W29" s="93">
        <v>679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0</v>
      </c>
      <c r="AD29" s="93">
        <v>0</v>
      </c>
      <c r="AE29" s="93">
        <v>0</v>
      </c>
      <c r="AF29" s="100">
        <f t="shared" si="8"/>
        <v>3</v>
      </c>
      <c r="AG29" s="93">
        <v>3</v>
      </c>
      <c r="AH29" s="93">
        <v>0</v>
      </c>
      <c r="AI29" s="93">
        <v>0</v>
      </c>
      <c r="AJ29" s="100">
        <f t="shared" si="9"/>
        <v>42</v>
      </c>
      <c r="AK29" s="93">
        <v>42</v>
      </c>
      <c r="AL29" s="93">
        <v>0</v>
      </c>
      <c r="AM29" s="93">
        <v>0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0</v>
      </c>
      <c r="AT29" s="100">
        <f t="shared" si="10"/>
        <v>3</v>
      </c>
      <c r="AU29" s="93">
        <v>3</v>
      </c>
      <c r="AV29" s="93">
        <v>0</v>
      </c>
      <c r="AW29" s="93">
        <v>0</v>
      </c>
      <c r="AX29" s="93">
        <v>0</v>
      </c>
      <c r="AY29" s="93">
        <v>0</v>
      </c>
      <c r="AZ29" s="100">
        <f t="shared" si="11"/>
        <v>0</v>
      </c>
      <c r="BA29" s="93">
        <v>0</v>
      </c>
      <c r="BB29" s="93">
        <v>0</v>
      </c>
      <c r="BC29" s="93">
        <v>0</v>
      </c>
    </row>
    <row r="30" spans="1:55" s="92" customFormat="1" ht="11.25">
      <c r="A30" s="101" t="s">
        <v>106</v>
      </c>
      <c r="B30" s="102" t="s">
        <v>315</v>
      </c>
      <c r="C30" s="94" t="s">
        <v>316</v>
      </c>
      <c r="D30" s="100">
        <f t="shared" si="0"/>
        <v>1507</v>
      </c>
      <c r="E30" s="100">
        <f t="shared" si="1"/>
        <v>0</v>
      </c>
      <c r="F30" s="93">
        <v>0</v>
      </c>
      <c r="G30" s="93">
        <v>0</v>
      </c>
      <c r="H30" s="100">
        <f t="shared" si="2"/>
        <v>0</v>
      </c>
      <c r="I30" s="93">
        <v>0</v>
      </c>
      <c r="J30" s="93">
        <v>0</v>
      </c>
      <c r="K30" s="100">
        <f t="shared" si="3"/>
        <v>1507</v>
      </c>
      <c r="L30" s="93">
        <v>34</v>
      </c>
      <c r="M30" s="93">
        <v>1473</v>
      </c>
      <c r="N30" s="100">
        <f t="shared" si="4"/>
        <v>1507</v>
      </c>
      <c r="O30" s="100">
        <f t="shared" si="5"/>
        <v>34</v>
      </c>
      <c r="P30" s="93">
        <v>34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1473</v>
      </c>
      <c r="W30" s="93">
        <v>1473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0</v>
      </c>
      <c r="AD30" s="93">
        <v>0</v>
      </c>
      <c r="AE30" s="93">
        <v>0</v>
      </c>
      <c r="AF30" s="100">
        <f t="shared" si="8"/>
        <v>5</v>
      </c>
      <c r="AG30" s="93">
        <v>5</v>
      </c>
      <c r="AH30" s="93">
        <v>0</v>
      </c>
      <c r="AI30" s="93">
        <v>0</v>
      </c>
      <c r="AJ30" s="100">
        <f t="shared" si="9"/>
        <v>74</v>
      </c>
      <c r="AK30" s="93">
        <v>74</v>
      </c>
      <c r="AL30" s="93"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100">
        <f t="shared" si="10"/>
        <v>5</v>
      </c>
      <c r="AU30" s="93">
        <v>5</v>
      </c>
      <c r="AV30" s="93">
        <v>0</v>
      </c>
      <c r="AW30" s="93">
        <v>0</v>
      </c>
      <c r="AX30" s="93">
        <v>0</v>
      </c>
      <c r="AY30" s="93">
        <v>0</v>
      </c>
      <c r="AZ30" s="100">
        <f t="shared" si="11"/>
        <v>0</v>
      </c>
      <c r="BA30" s="93">
        <v>0</v>
      </c>
      <c r="BB30" s="93">
        <v>0</v>
      </c>
      <c r="BC30" s="93">
        <v>0</v>
      </c>
    </row>
    <row r="31" spans="1:55" s="92" customFormat="1" ht="11.25">
      <c r="A31" s="101" t="s">
        <v>106</v>
      </c>
      <c r="B31" s="102" t="s">
        <v>317</v>
      </c>
      <c r="C31" s="94" t="s">
        <v>318</v>
      </c>
      <c r="D31" s="100">
        <f t="shared" si="0"/>
        <v>2736</v>
      </c>
      <c r="E31" s="100">
        <f t="shared" si="1"/>
        <v>0</v>
      </c>
      <c r="F31" s="93">
        <v>0</v>
      </c>
      <c r="G31" s="93">
        <v>0</v>
      </c>
      <c r="H31" s="100">
        <f t="shared" si="2"/>
        <v>0</v>
      </c>
      <c r="I31" s="93">
        <v>0</v>
      </c>
      <c r="J31" s="93">
        <v>0</v>
      </c>
      <c r="K31" s="100">
        <f t="shared" si="3"/>
        <v>2736</v>
      </c>
      <c r="L31" s="93">
        <v>49</v>
      </c>
      <c r="M31" s="93">
        <v>2687</v>
      </c>
      <c r="N31" s="100">
        <f t="shared" si="4"/>
        <v>2736</v>
      </c>
      <c r="O31" s="100">
        <f t="shared" si="5"/>
        <v>49</v>
      </c>
      <c r="P31" s="93">
        <v>49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2687</v>
      </c>
      <c r="W31" s="93">
        <v>2687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0</v>
      </c>
      <c r="AD31" s="93">
        <v>0</v>
      </c>
      <c r="AE31" s="93">
        <v>0</v>
      </c>
      <c r="AF31" s="100">
        <f t="shared" si="8"/>
        <v>10</v>
      </c>
      <c r="AG31" s="93">
        <v>10</v>
      </c>
      <c r="AH31" s="93">
        <v>0</v>
      </c>
      <c r="AI31" s="93">
        <v>0</v>
      </c>
      <c r="AJ31" s="100">
        <f t="shared" si="9"/>
        <v>2736</v>
      </c>
      <c r="AK31" s="93">
        <v>2736</v>
      </c>
      <c r="AL31" s="93">
        <v>0</v>
      </c>
      <c r="AM31" s="93">
        <v>0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0</v>
      </c>
      <c r="AT31" s="100">
        <f t="shared" si="10"/>
        <v>10</v>
      </c>
      <c r="AU31" s="93">
        <v>10</v>
      </c>
      <c r="AV31" s="93">
        <v>0</v>
      </c>
      <c r="AW31" s="93">
        <v>0</v>
      </c>
      <c r="AX31" s="93">
        <v>0</v>
      </c>
      <c r="AY31" s="93">
        <v>0</v>
      </c>
      <c r="AZ31" s="100">
        <f t="shared" si="11"/>
        <v>0</v>
      </c>
      <c r="BA31" s="93">
        <v>0</v>
      </c>
      <c r="BB31" s="93">
        <v>0</v>
      </c>
      <c r="BC31" s="93">
        <v>0</v>
      </c>
    </row>
    <row r="32" spans="1:55" s="92" customFormat="1" ht="11.25">
      <c r="A32" s="101" t="s">
        <v>106</v>
      </c>
      <c r="B32" s="102" t="s">
        <v>319</v>
      </c>
      <c r="C32" s="94" t="s">
        <v>320</v>
      </c>
      <c r="D32" s="100">
        <f t="shared" si="0"/>
        <v>1876</v>
      </c>
      <c r="E32" s="100">
        <f t="shared" si="1"/>
        <v>0</v>
      </c>
      <c r="F32" s="93">
        <v>0</v>
      </c>
      <c r="G32" s="93">
        <v>0</v>
      </c>
      <c r="H32" s="100">
        <f t="shared" si="2"/>
        <v>0</v>
      </c>
      <c r="I32" s="93">
        <v>0</v>
      </c>
      <c r="J32" s="93">
        <v>0</v>
      </c>
      <c r="K32" s="100">
        <f t="shared" si="3"/>
        <v>1876</v>
      </c>
      <c r="L32" s="93">
        <v>301</v>
      </c>
      <c r="M32" s="93">
        <v>1575</v>
      </c>
      <c r="N32" s="100">
        <f t="shared" si="4"/>
        <v>1876</v>
      </c>
      <c r="O32" s="100">
        <f t="shared" si="5"/>
        <v>301</v>
      </c>
      <c r="P32" s="93">
        <v>301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100">
        <f t="shared" si="6"/>
        <v>1575</v>
      </c>
      <c r="W32" s="93">
        <v>1575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00">
        <f t="shared" si="7"/>
        <v>0</v>
      </c>
      <c r="AD32" s="93">
        <v>0</v>
      </c>
      <c r="AE32" s="93">
        <v>0</v>
      </c>
      <c r="AF32" s="100">
        <f t="shared" si="8"/>
        <v>1</v>
      </c>
      <c r="AG32" s="93">
        <v>1</v>
      </c>
      <c r="AH32" s="93">
        <v>0</v>
      </c>
      <c r="AI32" s="93">
        <v>0</v>
      </c>
      <c r="AJ32" s="100">
        <f t="shared" si="9"/>
        <v>95</v>
      </c>
      <c r="AK32" s="93">
        <v>0</v>
      </c>
      <c r="AL32" s="93">
        <v>95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100">
        <f t="shared" si="10"/>
        <v>1</v>
      </c>
      <c r="AU32" s="93">
        <v>1</v>
      </c>
      <c r="AV32" s="93">
        <v>0</v>
      </c>
      <c r="AW32" s="93">
        <v>0</v>
      </c>
      <c r="AX32" s="93">
        <v>0</v>
      </c>
      <c r="AY32" s="93">
        <v>0</v>
      </c>
      <c r="AZ32" s="100">
        <f t="shared" si="11"/>
        <v>100</v>
      </c>
      <c r="BA32" s="93">
        <v>100</v>
      </c>
      <c r="BB32" s="93">
        <v>0</v>
      </c>
      <c r="BC32" s="93">
        <v>0</v>
      </c>
    </row>
    <row r="33" spans="1:55" s="92" customFormat="1" ht="11.25">
      <c r="A33" s="101" t="s">
        <v>106</v>
      </c>
      <c r="B33" s="102" t="s">
        <v>321</v>
      </c>
      <c r="C33" s="94" t="s">
        <v>322</v>
      </c>
      <c r="D33" s="100">
        <f t="shared" si="0"/>
        <v>6617</v>
      </c>
      <c r="E33" s="100">
        <f t="shared" si="1"/>
        <v>6617</v>
      </c>
      <c r="F33" s="93">
        <v>556</v>
      </c>
      <c r="G33" s="93">
        <v>6061</v>
      </c>
      <c r="H33" s="100">
        <f t="shared" si="2"/>
        <v>0</v>
      </c>
      <c r="I33" s="93">
        <v>0</v>
      </c>
      <c r="J33" s="93">
        <v>0</v>
      </c>
      <c r="K33" s="100">
        <f t="shared" si="3"/>
        <v>0</v>
      </c>
      <c r="L33" s="93">
        <v>0</v>
      </c>
      <c r="M33" s="93">
        <v>0</v>
      </c>
      <c r="N33" s="100">
        <f t="shared" si="4"/>
        <v>6617</v>
      </c>
      <c r="O33" s="100">
        <f t="shared" si="5"/>
        <v>556</v>
      </c>
      <c r="P33" s="93">
        <v>556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100">
        <f t="shared" si="6"/>
        <v>6061</v>
      </c>
      <c r="W33" s="93">
        <v>6061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00">
        <f t="shared" si="7"/>
        <v>0</v>
      </c>
      <c r="AD33" s="93">
        <v>0</v>
      </c>
      <c r="AE33" s="93">
        <v>0</v>
      </c>
      <c r="AF33" s="100">
        <f t="shared" si="8"/>
        <v>330</v>
      </c>
      <c r="AG33" s="93">
        <v>330</v>
      </c>
      <c r="AH33" s="93">
        <v>0</v>
      </c>
      <c r="AI33" s="93">
        <v>0</v>
      </c>
      <c r="AJ33" s="100">
        <f t="shared" si="9"/>
        <v>330</v>
      </c>
      <c r="AK33" s="93">
        <v>0</v>
      </c>
      <c r="AL33" s="93">
        <v>0</v>
      </c>
      <c r="AM33" s="93">
        <v>73</v>
      </c>
      <c r="AN33" s="93">
        <v>0</v>
      </c>
      <c r="AO33" s="93">
        <v>0</v>
      </c>
      <c r="AP33" s="93">
        <v>0</v>
      </c>
      <c r="AQ33" s="93">
        <v>257</v>
      </c>
      <c r="AR33" s="93">
        <v>0</v>
      </c>
      <c r="AS33" s="93">
        <v>0</v>
      </c>
      <c r="AT33" s="100">
        <f t="shared" si="10"/>
        <v>2</v>
      </c>
      <c r="AU33" s="93">
        <v>0</v>
      </c>
      <c r="AV33" s="93">
        <v>0</v>
      </c>
      <c r="AW33" s="93">
        <v>2</v>
      </c>
      <c r="AX33" s="93">
        <v>0</v>
      </c>
      <c r="AY33" s="93">
        <v>0</v>
      </c>
      <c r="AZ33" s="100">
        <f t="shared" si="11"/>
        <v>0</v>
      </c>
      <c r="BA33" s="93">
        <v>0</v>
      </c>
      <c r="BB33" s="93">
        <v>0</v>
      </c>
      <c r="BC33" s="93">
        <v>0</v>
      </c>
    </row>
    <row r="34" spans="1:55" s="92" customFormat="1" ht="11.25">
      <c r="A34" s="101" t="s">
        <v>106</v>
      </c>
      <c r="B34" s="102" t="s">
        <v>323</v>
      </c>
      <c r="C34" s="94" t="s">
        <v>324</v>
      </c>
      <c r="D34" s="100">
        <f t="shared" si="0"/>
        <v>0</v>
      </c>
      <c r="E34" s="100">
        <f t="shared" si="1"/>
        <v>0</v>
      </c>
      <c r="F34" s="93">
        <v>0</v>
      </c>
      <c r="G34" s="93">
        <v>0</v>
      </c>
      <c r="H34" s="100">
        <f t="shared" si="2"/>
        <v>0</v>
      </c>
      <c r="I34" s="93">
        <v>0</v>
      </c>
      <c r="J34" s="93">
        <v>0</v>
      </c>
      <c r="K34" s="100">
        <f t="shared" si="3"/>
        <v>0</v>
      </c>
      <c r="L34" s="93">
        <v>0</v>
      </c>
      <c r="M34" s="93">
        <v>0</v>
      </c>
      <c r="N34" s="100">
        <f t="shared" si="4"/>
        <v>0</v>
      </c>
      <c r="O34" s="100">
        <f t="shared" si="5"/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0">
        <f t="shared" si="6"/>
        <v>0</v>
      </c>
      <c r="W34" s="93">
        <v>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100">
        <f t="shared" si="7"/>
        <v>0</v>
      </c>
      <c r="AD34" s="93">
        <v>0</v>
      </c>
      <c r="AE34" s="93">
        <v>0</v>
      </c>
      <c r="AF34" s="100">
        <f t="shared" si="8"/>
        <v>0</v>
      </c>
      <c r="AG34" s="93">
        <v>0</v>
      </c>
      <c r="AH34" s="93">
        <v>0</v>
      </c>
      <c r="AI34" s="93">
        <v>0</v>
      </c>
      <c r="AJ34" s="100">
        <f t="shared" si="9"/>
        <v>0</v>
      </c>
      <c r="AK34" s="93">
        <v>0</v>
      </c>
      <c r="AL34" s="93">
        <v>0</v>
      </c>
      <c r="AM34" s="93">
        <v>0</v>
      </c>
      <c r="AN34" s="93">
        <v>0</v>
      </c>
      <c r="AO34" s="93">
        <v>0</v>
      </c>
      <c r="AP34" s="93">
        <v>0</v>
      </c>
      <c r="AQ34" s="93">
        <v>0</v>
      </c>
      <c r="AR34" s="93">
        <v>0</v>
      </c>
      <c r="AS34" s="93">
        <v>0</v>
      </c>
      <c r="AT34" s="100">
        <f t="shared" si="10"/>
        <v>0</v>
      </c>
      <c r="AU34" s="93">
        <v>0</v>
      </c>
      <c r="AV34" s="93">
        <v>0</v>
      </c>
      <c r="AW34" s="93">
        <v>0</v>
      </c>
      <c r="AX34" s="93">
        <v>0</v>
      </c>
      <c r="AY34" s="93">
        <v>0</v>
      </c>
      <c r="AZ34" s="100">
        <f t="shared" si="11"/>
        <v>0</v>
      </c>
      <c r="BA34" s="93">
        <v>0</v>
      </c>
      <c r="BB34" s="93">
        <v>0</v>
      </c>
      <c r="BC34" s="93">
        <v>0</v>
      </c>
    </row>
    <row r="35" spans="1:55" s="92" customFormat="1" ht="11.25">
      <c r="A35" s="101" t="s">
        <v>106</v>
      </c>
      <c r="B35" s="102" t="s">
        <v>325</v>
      </c>
      <c r="C35" s="94" t="s">
        <v>326</v>
      </c>
      <c r="D35" s="100">
        <f t="shared" si="0"/>
        <v>0</v>
      </c>
      <c r="E35" s="100">
        <f t="shared" si="1"/>
        <v>0</v>
      </c>
      <c r="F35" s="93">
        <v>0</v>
      </c>
      <c r="G35" s="93">
        <v>0</v>
      </c>
      <c r="H35" s="100">
        <f t="shared" si="2"/>
        <v>0</v>
      </c>
      <c r="I35" s="93">
        <v>0</v>
      </c>
      <c r="J35" s="93">
        <v>0</v>
      </c>
      <c r="K35" s="100">
        <f t="shared" si="3"/>
        <v>0</v>
      </c>
      <c r="L35" s="93">
        <v>0</v>
      </c>
      <c r="M35" s="93">
        <v>0</v>
      </c>
      <c r="N35" s="100">
        <f t="shared" si="4"/>
        <v>3</v>
      </c>
      <c r="O35" s="100">
        <f t="shared" si="5"/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100">
        <f t="shared" si="6"/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100">
        <f t="shared" si="7"/>
        <v>3</v>
      </c>
      <c r="AD35" s="93">
        <v>3</v>
      </c>
      <c r="AE35" s="93">
        <v>0</v>
      </c>
      <c r="AF35" s="100">
        <f t="shared" si="8"/>
        <v>0</v>
      </c>
      <c r="AG35" s="93">
        <v>0</v>
      </c>
      <c r="AH35" s="93">
        <v>0</v>
      </c>
      <c r="AI35" s="93">
        <v>0</v>
      </c>
      <c r="AJ35" s="100">
        <f t="shared" si="9"/>
        <v>0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100">
        <f t="shared" si="10"/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100">
        <f t="shared" si="11"/>
        <v>0</v>
      </c>
      <c r="BA35" s="93">
        <v>0</v>
      </c>
      <c r="BB35" s="93">
        <v>0</v>
      </c>
      <c r="BC35" s="93">
        <v>0</v>
      </c>
    </row>
    <row r="36" spans="1:55" s="92" customFormat="1" ht="11.25">
      <c r="A36" s="103"/>
      <c r="B36" s="10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92" customFormat="1" ht="11.25">
      <c r="A37" s="103"/>
      <c r="B37" s="10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92" customFormat="1" ht="11.25">
      <c r="A38" s="103"/>
      <c r="B38" s="10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92" customFormat="1" ht="11.25">
      <c r="A39" s="103"/>
      <c r="B39" s="10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92" customFormat="1" ht="11.25">
      <c r="A40" s="103"/>
      <c r="B40" s="10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92" customFormat="1" ht="11.25">
      <c r="A41" s="103"/>
      <c r="B41" s="10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92" customFormat="1" ht="11.25">
      <c r="A42" s="103"/>
      <c r="B42" s="10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2" customFormat="1" ht="11.25">
      <c r="A43" s="103"/>
      <c r="B43" s="10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2" customFormat="1" ht="11.25">
      <c r="A44" s="103"/>
      <c r="B44" s="10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2" customFormat="1" ht="11.25">
      <c r="A45" s="103"/>
      <c r="B45" s="10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2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2" customFormat="1" ht="11.25">
      <c r="A1165" s="103"/>
      <c r="B1165" s="104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19000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19</v>
      </c>
      <c r="M2" s="45" t="str">
        <f>IF(L2&lt;&gt;"",VLOOKUP(L2,$AI$6:$AJ$52,2,FALSE),"-")</f>
        <v>山梨県</v>
      </c>
      <c r="AA2" s="44">
        <f>IF(C2=0,0,1)</f>
        <v>1</v>
      </c>
      <c r="AB2" s="45" t="str">
        <f>IF(AA2=0,"",VLOOKUP(C2,'水洗化人口等'!B7:C35,2,FALSE))</f>
        <v>合計</v>
      </c>
      <c r="AC2" s="45"/>
      <c r="AD2" s="44">
        <f>IF(AA2=0,1,IF(ISERROR(AB2),1,0))</f>
        <v>0</v>
      </c>
      <c r="AF2" s="87">
        <f>COUNTA('水洗化人口等'!B7:B35)+6</f>
        <v>35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33</v>
      </c>
      <c r="G6" s="163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4" t="s">
        <v>35</v>
      </c>
      <c r="C7" s="48" t="s">
        <v>36</v>
      </c>
      <c r="D7" s="60">
        <f>AD7</f>
        <v>68193</v>
      </c>
      <c r="F7" s="170" t="s">
        <v>37</v>
      </c>
      <c r="G7" s="49" t="s">
        <v>38</v>
      </c>
      <c r="H7" s="61">
        <f aca="true" t="shared" si="0" ref="H7:H12">AD14</f>
        <v>24174</v>
      </c>
      <c r="I7" s="61">
        <f aca="true" t="shared" si="1" ref="I7:I12">AD24</f>
        <v>147779</v>
      </c>
      <c r="J7" s="61">
        <f aca="true" t="shared" si="2" ref="J7:J12">SUM(H7:I7)</f>
        <v>171953</v>
      </c>
      <c r="K7" s="62">
        <f aca="true" t="shared" si="3" ref="K7:K12">IF(J$13&gt;0,J7/J$13,0)</f>
        <v>0.9878552511389292</v>
      </c>
      <c r="L7" s="63">
        <f>AD34</f>
        <v>4451</v>
      </c>
      <c r="M7" s="64">
        <f>AD37</f>
        <v>285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68193</v>
      </c>
      <c r="AF7" s="54" t="str">
        <f>'水洗化人口等'!B7</f>
        <v>19000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5"/>
      <c r="C8" s="49" t="s">
        <v>39</v>
      </c>
      <c r="D8" s="65">
        <f>AD8</f>
        <v>6</v>
      </c>
      <c r="F8" s="171"/>
      <c r="G8" s="49" t="s">
        <v>40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39</v>
      </c>
      <c r="AB8" s="46" t="s">
        <v>74</v>
      </c>
      <c r="AC8" s="46" t="s">
        <v>134</v>
      </c>
      <c r="AD8" s="45">
        <f ca="1" t="shared" si="4"/>
        <v>6</v>
      </c>
      <c r="AF8" s="54" t="str">
        <f>'水洗化人口等'!B8</f>
        <v>19201</v>
      </c>
      <c r="AG8" s="45">
        <v>8</v>
      </c>
      <c r="AI8" s="87" t="s">
        <v>211</v>
      </c>
      <c r="AJ8" s="45" t="s">
        <v>122</v>
      </c>
    </row>
    <row r="9" spans="2:36" ht="16.5" customHeight="1">
      <c r="B9" s="166"/>
      <c r="C9" s="50" t="s">
        <v>41</v>
      </c>
      <c r="D9" s="66">
        <f>SUM(D7:D8)</f>
        <v>68199</v>
      </c>
      <c r="F9" s="171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429029</v>
      </c>
      <c r="AF9" s="54" t="str">
        <f>'水洗化人口等'!B9</f>
        <v>19202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7" t="s">
        <v>43</v>
      </c>
      <c r="C10" s="51" t="s">
        <v>44</v>
      </c>
      <c r="D10" s="65">
        <f>AD9</f>
        <v>429029</v>
      </c>
      <c r="F10" s="171"/>
      <c r="G10" s="49" t="s">
        <v>45</v>
      </c>
      <c r="H10" s="61">
        <f t="shared" si="0"/>
        <v>0</v>
      </c>
      <c r="I10" s="61">
        <f t="shared" si="1"/>
        <v>0</v>
      </c>
      <c r="J10" s="61">
        <f t="shared" si="2"/>
        <v>0</v>
      </c>
      <c r="K10" s="62">
        <f t="shared" si="3"/>
        <v>0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7666</v>
      </c>
      <c r="AF10" s="54" t="str">
        <f>'水洗化人口等'!B10</f>
        <v>19204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8"/>
      <c r="C11" s="49" t="s">
        <v>46</v>
      </c>
      <c r="D11" s="65">
        <f>AD10</f>
        <v>7666</v>
      </c>
      <c r="F11" s="171"/>
      <c r="G11" s="49" t="s">
        <v>48</v>
      </c>
      <c r="H11" s="61">
        <f t="shared" si="0"/>
        <v>0</v>
      </c>
      <c r="I11" s="61">
        <f t="shared" si="1"/>
        <v>2114</v>
      </c>
      <c r="J11" s="61">
        <f t="shared" si="2"/>
        <v>2114</v>
      </c>
      <c r="K11" s="62">
        <f t="shared" si="3"/>
        <v>0.012144748861070738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370734</v>
      </c>
      <c r="AF11" s="54" t="str">
        <f>'水洗化人口等'!B11</f>
        <v>19205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8"/>
      <c r="C12" s="49" t="s">
        <v>47</v>
      </c>
      <c r="D12" s="65">
        <f>AD11</f>
        <v>370734</v>
      </c>
      <c r="F12" s="171"/>
      <c r="G12" s="49" t="s">
        <v>49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120368</v>
      </c>
      <c r="AF12" s="54" t="str">
        <f>'水洗化人口等'!B12</f>
        <v>19206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69"/>
      <c r="C13" s="50" t="s">
        <v>41</v>
      </c>
      <c r="D13" s="66">
        <f>SUM(D10:D12)</f>
        <v>807429</v>
      </c>
      <c r="F13" s="172"/>
      <c r="G13" s="49" t="s">
        <v>41</v>
      </c>
      <c r="H13" s="61">
        <f>SUM(H7:H12)</f>
        <v>24174</v>
      </c>
      <c r="I13" s="61">
        <f>SUM(I7:I12)</f>
        <v>149893</v>
      </c>
      <c r="J13" s="61">
        <f>SUM(J7:J12)</f>
        <v>174067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17129</v>
      </c>
      <c r="AF13" s="54" t="str">
        <f>'水洗化人口等'!B13</f>
        <v>19207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6" t="s">
        <v>50</v>
      </c>
      <c r="C14" s="147"/>
      <c r="D14" s="69">
        <f>SUM(D9,D13)</f>
        <v>875628</v>
      </c>
      <c r="F14" s="141" t="s">
        <v>51</v>
      </c>
      <c r="G14" s="142"/>
      <c r="H14" s="61">
        <f>AD20</f>
        <v>3</v>
      </c>
      <c r="I14" s="61">
        <f>AD30</f>
        <v>0</v>
      </c>
      <c r="J14" s="61">
        <f>SUM(H14:I14)</f>
        <v>3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24174</v>
      </c>
      <c r="AF14" s="54" t="str">
        <f>'水洗化人口等'!B14</f>
        <v>19208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6" t="s">
        <v>132</v>
      </c>
      <c r="C15" s="147"/>
      <c r="D15" s="69">
        <f>AD13</f>
        <v>17129</v>
      </c>
      <c r="F15" s="146" t="s">
        <v>5</v>
      </c>
      <c r="G15" s="147"/>
      <c r="H15" s="71">
        <f>SUM(H13:H14)</f>
        <v>24177</v>
      </c>
      <c r="I15" s="71">
        <f>SUM(I13:I14)</f>
        <v>149893</v>
      </c>
      <c r="J15" s="71">
        <f>SUM(J13:J14)</f>
        <v>174070</v>
      </c>
      <c r="K15" s="72" t="s">
        <v>146</v>
      </c>
      <c r="L15" s="73">
        <f>SUM(L7:L9)</f>
        <v>4451</v>
      </c>
      <c r="M15" s="74">
        <f>SUM(M7:M9)</f>
        <v>285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19209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19210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120368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0</v>
      </c>
      <c r="AF17" s="54" t="str">
        <f>'水洗化人口等'!B17</f>
        <v>19211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2" t="s">
        <v>55</v>
      </c>
      <c r="G18" s="163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0</v>
      </c>
      <c r="AF18" s="54" t="str">
        <f>'水洗化人口等'!B18</f>
        <v>19212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0.9221141854760241</v>
      </c>
      <c r="F19" s="141" t="s">
        <v>57</v>
      </c>
      <c r="G19" s="142"/>
      <c r="H19" s="61">
        <f>AD21</f>
        <v>584</v>
      </c>
      <c r="I19" s="61">
        <f>AD31</f>
        <v>10883</v>
      </c>
      <c r="J19" s="65">
        <f>SUM(H19:I19)</f>
        <v>11467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19213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0.07788581452397593</v>
      </c>
      <c r="F20" s="141" t="s">
        <v>59</v>
      </c>
      <c r="G20" s="142"/>
      <c r="H20" s="61">
        <f>AD22</f>
        <v>0</v>
      </c>
      <c r="I20" s="61">
        <f>AD32</f>
        <v>0</v>
      </c>
      <c r="J20" s="65">
        <f>SUM(H20:I20)</f>
        <v>0</v>
      </c>
      <c r="AA20" s="46" t="s">
        <v>51</v>
      </c>
      <c r="AB20" s="46" t="s">
        <v>75</v>
      </c>
      <c r="AC20" s="46" t="s">
        <v>152</v>
      </c>
      <c r="AD20" s="45">
        <f ca="1" t="shared" si="4"/>
        <v>3</v>
      </c>
      <c r="AF20" s="54" t="str">
        <f>'水洗化人口等'!B20</f>
        <v>19214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0.4899672006833952</v>
      </c>
      <c r="F21" s="141" t="s">
        <v>61</v>
      </c>
      <c r="G21" s="142"/>
      <c r="H21" s="61">
        <f>AD23</f>
        <v>23590</v>
      </c>
      <c r="I21" s="61">
        <f>AD33</f>
        <v>139010</v>
      </c>
      <c r="J21" s="65">
        <f>SUM(H21:I21)</f>
        <v>162600</v>
      </c>
      <c r="AA21" s="46" t="s">
        <v>57</v>
      </c>
      <c r="AB21" s="46" t="s">
        <v>75</v>
      </c>
      <c r="AC21" s="46" t="s">
        <v>153</v>
      </c>
      <c r="AD21" s="45">
        <f ca="1" t="shared" si="4"/>
        <v>584</v>
      </c>
      <c r="AF21" s="54" t="str">
        <f>'水洗化人口等'!B21</f>
        <v>19346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0.4233921254231249</v>
      </c>
      <c r="F22" s="146" t="s">
        <v>5</v>
      </c>
      <c r="G22" s="147"/>
      <c r="H22" s="71">
        <f>SUM(H19:H21)</f>
        <v>24174</v>
      </c>
      <c r="I22" s="71">
        <f>SUM(I19:I21)</f>
        <v>149893</v>
      </c>
      <c r="J22" s="76">
        <f>SUM(J19:J21)</f>
        <v>174067</v>
      </c>
      <c r="AA22" s="46" t="s">
        <v>59</v>
      </c>
      <c r="AB22" s="46" t="s">
        <v>75</v>
      </c>
      <c r="AC22" s="46" t="s">
        <v>154</v>
      </c>
      <c r="AD22" s="45">
        <f ca="1" t="shared" si="4"/>
        <v>0</v>
      </c>
      <c r="AF22" s="54" t="str">
        <f>'水洗化人口等'!B22</f>
        <v>19361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0.13746476814354955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23590</v>
      </c>
      <c r="AF23" s="54" t="str">
        <f>'水洗化人口等'!B23</f>
        <v>19362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0.9999120221704131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147779</v>
      </c>
      <c r="AF24" s="54" t="str">
        <f>'水洗化人口等'!B24</f>
        <v>19364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8.797782958694409E-05</v>
      </c>
      <c r="F25" s="158" t="s">
        <v>64</v>
      </c>
      <c r="G25" s="159"/>
      <c r="H25" s="159"/>
      <c r="I25" s="151" t="s">
        <v>65</v>
      </c>
      <c r="J25" s="153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0</v>
      </c>
      <c r="AF25" s="54" t="str">
        <f>'水洗化人口等'!B25</f>
        <v>19365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0"/>
      <c r="G26" s="161"/>
      <c r="H26" s="161"/>
      <c r="I26" s="152"/>
      <c r="J26" s="154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str">
        <f>'水洗化人口等'!B26</f>
        <v>19366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3" t="s">
        <v>67</v>
      </c>
      <c r="G27" s="144"/>
      <c r="H27" s="145"/>
      <c r="I27" s="63">
        <f aca="true" t="shared" si="5" ref="I27:I35">AD40</f>
        <v>4150</v>
      </c>
      <c r="J27" s="79">
        <f>AD49</f>
        <v>207</v>
      </c>
      <c r="AA27" s="46" t="s">
        <v>45</v>
      </c>
      <c r="AB27" s="46" t="s">
        <v>75</v>
      </c>
      <c r="AC27" s="46" t="s">
        <v>159</v>
      </c>
      <c r="AD27" s="45">
        <f ca="1" t="shared" si="4"/>
        <v>0</v>
      </c>
      <c r="AF27" s="54" t="str">
        <f>'水洗化人口等'!B27</f>
        <v>19384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5" t="s">
        <v>68</v>
      </c>
      <c r="G28" s="156"/>
      <c r="H28" s="157"/>
      <c r="I28" s="63">
        <f t="shared" si="5"/>
        <v>200</v>
      </c>
      <c r="J28" s="79">
        <f>AD50</f>
        <v>0</v>
      </c>
      <c r="AA28" s="46" t="s">
        <v>48</v>
      </c>
      <c r="AB28" s="46" t="s">
        <v>75</v>
      </c>
      <c r="AC28" s="46" t="s">
        <v>160</v>
      </c>
      <c r="AD28" s="45">
        <f ca="1" t="shared" si="4"/>
        <v>2114</v>
      </c>
      <c r="AF28" s="54" t="str">
        <f>'水洗化人口等'!B28</f>
        <v>19422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3" t="s">
        <v>69</v>
      </c>
      <c r="G29" s="144"/>
      <c r="H29" s="145"/>
      <c r="I29" s="63">
        <f t="shared" si="5"/>
        <v>886</v>
      </c>
      <c r="J29" s="79">
        <f>AD51</f>
        <v>8</v>
      </c>
      <c r="AA29" s="46" t="s">
        <v>49</v>
      </c>
      <c r="AB29" s="46" t="s">
        <v>75</v>
      </c>
      <c r="AC29" s="46" t="s">
        <v>161</v>
      </c>
      <c r="AD29" s="45">
        <f ca="1" t="shared" si="4"/>
        <v>0</v>
      </c>
      <c r="AF29" s="54" t="str">
        <f>'水洗化人口等'!B29</f>
        <v>19423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3" t="s">
        <v>23</v>
      </c>
      <c r="G30" s="144"/>
      <c r="H30" s="145"/>
      <c r="I30" s="63">
        <f t="shared" si="5"/>
        <v>230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0</v>
      </c>
      <c r="AF30" s="54" t="str">
        <f>'水洗化人口等'!B30</f>
        <v>19424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3" t="s">
        <v>24</v>
      </c>
      <c r="G31" s="144"/>
      <c r="H31" s="145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10883</v>
      </c>
      <c r="AF31" s="54" t="str">
        <f>'水洗化人口等'!B31</f>
        <v>19425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3" t="s">
        <v>70</v>
      </c>
      <c r="G32" s="144"/>
      <c r="H32" s="145"/>
      <c r="I32" s="63">
        <f t="shared" si="5"/>
        <v>0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0</v>
      </c>
      <c r="AF32" s="54" t="str">
        <f>'水洗化人口等'!B32</f>
        <v>19429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3" t="s">
        <v>71</v>
      </c>
      <c r="G33" s="144"/>
      <c r="H33" s="145"/>
      <c r="I33" s="63">
        <f t="shared" si="5"/>
        <v>503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139010</v>
      </c>
      <c r="AF33" s="54" t="str">
        <f>'水洗化人口等'!B33</f>
        <v>19430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3" t="s">
        <v>72</v>
      </c>
      <c r="G34" s="144"/>
      <c r="H34" s="145"/>
      <c r="I34" s="63">
        <f t="shared" si="5"/>
        <v>0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4451</v>
      </c>
      <c r="AF34" s="54" t="str">
        <f>'水洗化人口等'!B34</f>
        <v>19442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3" t="s">
        <v>73</v>
      </c>
      <c r="G35" s="144"/>
      <c r="H35" s="145"/>
      <c r="I35" s="63">
        <f t="shared" si="5"/>
        <v>2625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str">
        <f>'水洗化人口等'!B35</f>
        <v>19443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8" t="s">
        <v>17</v>
      </c>
      <c r="G36" s="149"/>
      <c r="H36" s="150"/>
      <c r="I36" s="80">
        <f>SUM(I27:I35)</f>
        <v>8594</v>
      </c>
      <c r="J36" s="81">
        <f>SUM(J27:J31)</f>
        <v>215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e">
        <f>水洗化人口等!#REF!</f>
        <v>#REF!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285</v>
      </c>
      <c r="AF37" s="54" t="e">
        <f>水洗化人口等!#REF!</f>
        <v>#REF!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0</v>
      </c>
      <c r="AF38" s="54" t="e">
        <f>水洗化人口等!#REF!</f>
        <v>#REF!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e">
        <f>水洗化人口等!#REF!</f>
        <v>#REF!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4150</v>
      </c>
      <c r="AF40" s="54" t="e">
        <f>水洗化人口等!#REF!</f>
        <v>#REF!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200</v>
      </c>
      <c r="AF41" s="54" t="e">
        <f>水洗化人口等!#REF!</f>
        <v>#REF!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886</v>
      </c>
      <c r="AF42" s="54" t="e">
        <f>水洗化人口等!#REF!</f>
        <v>#REF!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230</v>
      </c>
      <c r="AF43" s="54" t="e">
        <f>水洗化人口等!#REF!</f>
        <v>#REF!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0</v>
      </c>
      <c r="AF45" s="54" t="e">
        <f>水洗化人口等!#REF!</f>
        <v>#REF!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503</v>
      </c>
      <c r="AF46" s="54" t="e">
        <f>水洗化人口等!#REF!</f>
        <v>#REF!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0</v>
      </c>
      <c r="AF47" s="54" t="e">
        <f>水洗化人口等!#REF!</f>
        <v>#REF!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2625</v>
      </c>
      <c r="AF48" s="54" t="e">
        <f>水洗化人口等!#REF!</f>
        <v>#REF!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207</v>
      </c>
      <c r="AF49" s="54" t="e">
        <f>水洗化人口等!#REF!</f>
        <v>#REF!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0</v>
      </c>
      <c r="AF50" s="54" t="e">
        <f>水洗化人口等!#REF!</f>
        <v>#REF!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8</v>
      </c>
      <c r="AF51" s="54" t="e">
        <f>水洗化人口等!#REF!</f>
        <v>#REF!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