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<sst xmlns="http://schemas.openxmlformats.org/spreadsheetml/2006/main" count="620" uniqueCount="305">
  <si>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</si>
  <si>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</si>
  <si>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</si>
  <si>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</si>
  <si>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</si>
  <si>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</si>
  <si>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</si>
  <si>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</si>
  <si>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</si>
  <si>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</si>
  <si>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</si>
  <si>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</si>
  <si>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</si>
  <si>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</si>
  <si>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</si>
  <si>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</si>
  <si>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</si>
  <si>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</si>
  <si>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</si>
  <si>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</si>
  <si>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</si>
  <si>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</si>
  <si>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</si>
  <si>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</si>
  <si>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</si>
  <si>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</si>
  <si>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</si>
  <si>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</si>
  <si>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</si>
  <si>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</si>
  <si>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</si>
  <si>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</si>
  <si>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</si>
  <si>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</si>
  <si>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</si>
  <si>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</si>
  <si>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</si>
  <si>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</si>
  <si>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</si>
  <si>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</si>
  <si>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</si>
  <si>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</si>
  <si>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</si>
  <si>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</si>
  <si>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</si>
  <si>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</si>
  <si>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</si>
  <si>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</si>
  <si>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</si>
  <si>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</si>
  <si>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</si>
  <si>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</si>
  <si>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</si>
  <si>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</si>
  <si>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</si>
  <si>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</si>
  <si>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</si>
  <si>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</si>
  <si>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</si>
  <si>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</si>
  <si>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</si>
  <si>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</si>
  <si>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</si>
  <si>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</si>
  <si>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</si>
  <si>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</si>
  <si>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</si>
  <si>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</si>
  <si>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</si>
  <si>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</si>
  <si>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</si>
  <si>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</si>
  <si>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</si>
  <si>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</si>
  <si>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</si>
  <si>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</si>
  <si>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</si>
  <si>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</si>
  <si>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</si>
  <si>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</si>
  <si>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</si>
  <si>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</si>
  <si>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</si>
  <si>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</si>
  <si>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</si>
  <si>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</si>
  <si>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</si>
  <si>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</si>
  <si>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</si>
  <si>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</si>
  <si>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</si>
  <si>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</si>
  <si>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</si>
  <si>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</si>
  <si>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</si>
  <si>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</si>
  <si>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</si>
  <si>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</si>
  <si>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</si>
  <si>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</si>
  <si>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</si>
  <si>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</si>
  <si>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</si>
  <si>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</si>
  <si>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</si>
  <si>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</si>
  <si>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</si>
  <si>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</si>
  <si>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</si>
  <si>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</si>
  <si>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</si>
  <si>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</si>
  <si>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</si>
  <si>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</si>
  <si>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</si>
  <si>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</si>
  <si>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</si>
  <si>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</si>
  <si>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</si>
  <si>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</si>
  <si>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</si>
  <si>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</si>
  <si>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</si>
  <si>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</si>
  <si>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</si>
  <si>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</si>
  <si>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</si>
  <si>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</si>
  <si>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</si>
  <si>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</si>
  <si>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</si>
  <si>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</si>
  <si>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</si>
  <si>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</si>
  <si>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</si>
  <si>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</si>
  <si>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</si>
  <si>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</si>
  <si>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</si>
  <si>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</si>
  <si>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</si>
  <si>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</si>
  <si>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</si>
  <si>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</si>
  <si>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</si>
  <si>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</si>
  <si>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</si>
  <si>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</si>
  <si>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</si>
  <si>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</si>
  <si>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</si>
  <si>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</si>
  <si>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</si>
  <si>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</si>
  <si>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</si>
  <si>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</si>
  <si>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</si>
  <si>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</si>
  <si>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</si>
  <si>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</si>
  <si>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</si>
  <si>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</si>
  <si>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</si>
  <si>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</si>
  <si>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</si>
  <si>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</si>
  <si>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</si>
  <si>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</si>
  <si>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</si>
  <si>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</si>
  <si>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</si>
  <si>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</si>
  <si>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</si>
  <si>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</si>
  <si>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</si>
  <si>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</si>
  <si>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</si>
  <si>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</si>
  <si>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</si>
  <si>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</si>
  <si>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</si>
  <si>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</si>
  <si>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</si>
  <si>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</si>
  <si>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</si>
  <si>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</si>
  <si>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</si>
  <si>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</si>
  <si>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</si>
  <si>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</si>
  <si>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</si>
  <si>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</si>
  <si>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</si>
  <si>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</si>
  <si>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</si>
  <si>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</si>
  <si>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</si>
  <si>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</si>
  <si>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</si>
  <si>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</si>
  <si>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</si>
  <si>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</si>
  <si>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</si>
  <si>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</si>
  <si>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</si>
  <si>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</si>
  <si>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</si>
  <si>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</si>
  <si>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</si>
  <si>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</si>
  <si>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</si>
  <si>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</si>
  <si>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</si>
  <si>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</si>
  <si>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</si>
  <si>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</si>
  <si>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</si>
  <si>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</si>
  <si>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</si>
  <si>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</si>
  <si>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</si>
  <si>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</si>
  <si>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</si>
  <si>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</si>
  <si>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</si>
  <si>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</si>
  <si>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</si>
  <si>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</si>
  <si>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</si>
  <si>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</si>
  <si>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</si>
  <si>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</si>
  <si>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</si>
  <si>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</si>
  <si>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</si>
  <si>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</si>
  <si>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</si>
  <si>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</si>
  <si>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</si>
  <si>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</si>
  <si>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</si>
  <si>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</si>
  <si>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</si>
  <si>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</si>
  <si>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</si>
  <si>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</si>
  <si>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</si>
  <si>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</si>
  <si>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</si>
  <si>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</si>
  <si>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</si>
  <si>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</si>
  <si>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</si>
  <si>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</si>
  <si>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</si>
  <si>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</si>
  <si>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</si>
  <si>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</si>
  <si>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</si>
  <si>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</si>
  <si>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</si>
  <si>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</si>
  <si>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</si>
  <si>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</si>
  <si>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</si>
  <si>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</si>
  <si>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</si>
  <si>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</si>
  <si>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</si>
  <si>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</si>
  <si>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池田町</t>
  </si>
  <si>
    <t>18000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</si>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</sst>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107</v>
      </c>
      <c r="B7" s="174" t="s">
        <v>271</v>
      </c>
      <c r="C7" s="173" t="s">
        <v>268</v>
      </c>
      <c r="D7" s="99">
        <f>SUM(D8:D300)</f>
        <v>817689</v>
      </c>
      <c r="E7" s="99">
        <f>SUM(E8:E300)</f>
        <v>77275</v>
      </c>
      <c r="F7" s="96">
        <f>IF(D7&gt;0,E7/D7*100,0)</f>
        <v>9.45041452190258</v>
      </c>
      <c r="G7" s="99">
        <f>SUM(G8:G300)</f>
        <v>75228</v>
      </c>
      <c r="H7" s="99">
        <f>SUM(H8:H300)</f>
        <v>2047</v>
      </c>
      <c r="I7" s="99">
        <f>SUM(I8:I300)</f>
        <v>740414</v>
      </c>
      <c r="J7" s="96">
        <f>IF($D7&gt;0,I7/$D7*100,0)</f>
        <v>90.54958547809741</v>
      </c>
      <c r="K7" s="99">
        <f>SUM(K8:K300)</f>
        <v>512536</v>
      </c>
      <c r="L7" s="96">
        <f>IF($D7&gt;0,K7/$D7*100,0)</f>
        <v>62.68104377092024</v>
      </c>
      <c r="M7" s="99">
        <f>SUM(M8:M300)</f>
        <v>181</v>
      </c>
      <c r="N7" s="96">
        <f>IF($D7&gt;0,M7/$D7*100,0)</f>
        <v>0.022135555204974018</v>
      </c>
      <c r="O7" s="99">
        <f>SUM(O8:O300)</f>
        <v>227697</v>
      </c>
      <c r="P7" s="99">
        <f>SUM(P8:P300)</f>
        <v>104312</v>
      </c>
      <c r="Q7" s="96">
        <f>IF($D7&gt;0,O7/$D7*100,0)</f>
        <v>27.846406151972204</v>
      </c>
      <c r="R7" s="99">
        <f>SUM(R8:R300)</f>
        <v>14060</v>
      </c>
      <c r="S7" s="175">
        <f>COUNTIF(S8:S300,"○")</f>
        <v>17</v>
      </c>
      <c r="T7" s="175">
        <f>COUNTIF(T8:T300,"○")</f>
        <v>0</v>
      </c>
      <c r="U7" s="175">
        <f>COUNTIF(U8:U300,"○")</f>
        <v>0</v>
      </c>
      <c r="V7" s="175">
        <f>COUNTIF(V8:V300,"○")</f>
        <v>0</v>
      </c>
      <c r="W7" s="175">
        <f>COUNTIF(W8:W300,"○")</f>
        <v>16</v>
      </c>
      <c r="X7" s="175">
        <f>COUNTIF(X8:X300,"○")</f>
        <v>0</v>
      </c>
      <c r="Y7" s="175">
        <f>COUNTIF(Y8:Y300,"○")</f>
        <v>0</v>
      </c>
      <c r="Z7" s="175">
        <f>COUNTIF(Z8:Z300,"○")</f>
        <v>1</v>
      </c>
    </row>
    <row r="8" spans="1:26" s="92" customFormat="1" ht="11.25">
      <c r="A8" s="94" t="s">
        <v>107</v>
      </c>
      <c r="B8" s="95" t="s">
        <v>272</v>
      </c>
      <c r="C8" s="94" t="s">
        <v>273</v>
      </c>
      <c r="D8" s="93">
        <v>266715</v>
      </c>
      <c r="E8" s="93">
        <v>9502</v>
      </c>
      <c r="F8" s="97">
        <f aca="true" t="shared" si="0" ref="F7:F24">IF(D8&gt;0,E8/D8*100,0)</f>
        <v>3.5626042779746174</v>
      </c>
      <c r="G8" s="93">
        <v>9169</v>
      </c>
      <c r="H8" s="93">
        <v>333</v>
      </c>
      <c r="I8" s="93">
        <v>257213</v>
      </c>
      <c r="J8" s="97">
        <f aca="true" t="shared" si="1" ref="J7:J24">IF($D8&gt;0,I8/$D8*100,0)</f>
        <v>96.43739572202539</v>
      </c>
      <c r="K8" s="93">
        <v>203408</v>
      </c>
      <c r="L8" s="97">
        <f aca="true" t="shared" si="2" ref="L7:L24">IF($D8&gt;0,K8/$D8*100,0)</f>
        <v>76.26417711789738</v>
      </c>
      <c r="M8" s="93">
        <v>0</v>
      </c>
      <c r="N8" s="97">
        <f aca="true" t="shared" si="3" ref="N7:N24">IF($D8&gt;0,M8/$D8*100,0)</f>
        <v>0</v>
      </c>
      <c r="O8" s="93">
        <v>53805</v>
      </c>
      <c r="P8" s="93">
        <v>28120</v>
      </c>
      <c r="Q8" s="97">
        <f aca="true" t="shared" si="4" ref="Q7:Q24">IF($D8&gt;0,O8/$D8*100,0)</f>
        <v>20.173218604128003</v>
      </c>
      <c r="R8" s="93">
        <v>4262</v>
      </c>
      <c r="S8" s="94" t="s">
        <v>269</v>
      </c>
      <c r="T8" s="94"/>
      <c r="U8" s="94"/>
      <c r="V8" s="94"/>
      <c r="W8" s="94"/>
      <c r="X8" s="94"/>
      <c r="Y8" s="94"/>
      <c r="Z8" s="94" t="s">
        <v>269</v>
      </c>
    </row>
    <row r="9" spans="1:26" s="92" customFormat="1" ht="11.25">
      <c r="A9" s="94" t="s">
        <v>107</v>
      </c>
      <c r="B9" s="95" t="s">
        <v>274</v>
      </c>
      <c r="C9" s="94" t="s">
        <v>275</v>
      </c>
      <c r="D9" s="93">
        <v>68124</v>
      </c>
      <c r="E9" s="93">
        <v>11896</v>
      </c>
      <c r="F9" s="97">
        <f t="shared" si="0"/>
        <v>17.46227467559157</v>
      </c>
      <c r="G9" s="93">
        <v>11896</v>
      </c>
      <c r="H9" s="93">
        <v>0</v>
      </c>
      <c r="I9" s="93">
        <v>56228</v>
      </c>
      <c r="J9" s="97">
        <f t="shared" si="1"/>
        <v>82.53772532440843</v>
      </c>
      <c r="K9" s="93">
        <v>43424</v>
      </c>
      <c r="L9" s="97">
        <f t="shared" si="2"/>
        <v>63.742587047149314</v>
      </c>
      <c r="M9" s="93">
        <v>0</v>
      </c>
      <c r="N9" s="97">
        <f t="shared" si="3"/>
        <v>0</v>
      </c>
      <c r="O9" s="93">
        <v>12804</v>
      </c>
      <c r="P9" s="93">
        <v>6451</v>
      </c>
      <c r="Q9" s="97">
        <f t="shared" si="4"/>
        <v>18.795138277259117</v>
      </c>
      <c r="R9" s="93">
        <v>941</v>
      </c>
      <c r="S9" s="94" t="s">
        <v>269</v>
      </c>
      <c r="T9" s="94"/>
      <c r="U9" s="94"/>
      <c r="V9" s="94"/>
      <c r="W9" s="94" t="s">
        <v>269</v>
      </c>
      <c r="X9" s="94"/>
      <c r="Y9" s="94"/>
      <c r="Z9" s="94"/>
    </row>
    <row r="10" spans="1:26" s="92" customFormat="1" ht="11.25">
      <c r="A10" s="94" t="s">
        <v>107</v>
      </c>
      <c r="B10" s="95" t="s">
        <v>276</v>
      </c>
      <c r="C10" s="94" t="s">
        <v>277</v>
      </c>
      <c r="D10" s="93">
        <v>32041</v>
      </c>
      <c r="E10" s="93">
        <v>6049</v>
      </c>
      <c r="F10" s="97">
        <f t="shared" si="0"/>
        <v>18.878936362785183</v>
      </c>
      <c r="G10" s="93">
        <v>6033</v>
      </c>
      <c r="H10" s="93">
        <v>16</v>
      </c>
      <c r="I10" s="93">
        <v>25992</v>
      </c>
      <c r="J10" s="97">
        <f t="shared" si="1"/>
        <v>81.12106363721482</v>
      </c>
      <c r="K10" s="93">
        <v>14033</v>
      </c>
      <c r="L10" s="97">
        <f t="shared" si="2"/>
        <v>43.79701008083393</v>
      </c>
      <c r="M10" s="93">
        <v>0</v>
      </c>
      <c r="N10" s="97">
        <f t="shared" si="3"/>
        <v>0</v>
      </c>
      <c r="O10" s="93">
        <v>11959</v>
      </c>
      <c r="P10" s="93">
        <v>9577</v>
      </c>
      <c r="Q10" s="97">
        <f t="shared" si="4"/>
        <v>37.32405355638089</v>
      </c>
      <c r="R10" s="93">
        <v>458</v>
      </c>
      <c r="S10" s="94" t="s">
        <v>269</v>
      </c>
      <c r="T10" s="94"/>
      <c r="U10" s="94"/>
      <c r="V10" s="94"/>
      <c r="W10" s="94" t="s">
        <v>269</v>
      </c>
      <c r="X10" s="94"/>
      <c r="Y10" s="94"/>
      <c r="Z10" s="94"/>
    </row>
    <row r="11" spans="1:26" s="92" customFormat="1" ht="11.25">
      <c r="A11" s="94" t="s">
        <v>107</v>
      </c>
      <c r="B11" s="95" t="s">
        <v>278</v>
      </c>
      <c r="C11" s="94" t="s">
        <v>279</v>
      </c>
      <c r="D11" s="93">
        <v>38273</v>
      </c>
      <c r="E11" s="93">
        <v>9355</v>
      </c>
      <c r="F11" s="97">
        <f t="shared" si="0"/>
        <v>24.44281869725394</v>
      </c>
      <c r="G11" s="93">
        <v>8808</v>
      </c>
      <c r="H11" s="93">
        <v>547</v>
      </c>
      <c r="I11" s="93">
        <v>28918</v>
      </c>
      <c r="J11" s="97">
        <f t="shared" si="1"/>
        <v>75.55718130274606</v>
      </c>
      <c r="K11" s="93">
        <v>7314</v>
      </c>
      <c r="L11" s="97">
        <f t="shared" si="2"/>
        <v>19.110077600397148</v>
      </c>
      <c r="M11" s="93">
        <v>0</v>
      </c>
      <c r="N11" s="97">
        <f t="shared" si="3"/>
        <v>0</v>
      </c>
      <c r="O11" s="93">
        <v>21604</v>
      </c>
      <c r="P11" s="93">
        <v>5421</v>
      </c>
      <c r="Q11" s="97">
        <f t="shared" si="4"/>
        <v>56.44710370234891</v>
      </c>
      <c r="R11" s="93">
        <v>648</v>
      </c>
      <c r="S11" s="94" t="s">
        <v>269</v>
      </c>
      <c r="T11" s="94"/>
      <c r="U11" s="94"/>
      <c r="V11" s="94"/>
      <c r="W11" s="94" t="s">
        <v>269</v>
      </c>
      <c r="X11" s="94"/>
      <c r="Y11" s="94"/>
      <c r="Z11" s="94"/>
    </row>
    <row r="12" spans="1:26" s="92" customFormat="1" ht="11.25">
      <c r="A12" s="94" t="s">
        <v>107</v>
      </c>
      <c r="B12" s="95" t="s">
        <v>280</v>
      </c>
      <c r="C12" s="94" t="s">
        <v>281</v>
      </c>
      <c r="D12" s="93">
        <v>26999</v>
      </c>
      <c r="E12" s="93">
        <v>6111</v>
      </c>
      <c r="F12" s="97">
        <f t="shared" si="0"/>
        <v>22.63417163598652</v>
      </c>
      <c r="G12" s="93">
        <v>5839</v>
      </c>
      <c r="H12" s="93">
        <v>272</v>
      </c>
      <c r="I12" s="93">
        <v>20888</v>
      </c>
      <c r="J12" s="97">
        <f t="shared" si="1"/>
        <v>77.36582836401348</v>
      </c>
      <c r="K12" s="93">
        <v>17108</v>
      </c>
      <c r="L12" s="97">
        <f t="shared" si="2"/>
        <v>63.36530982628986</v>
      </c>
      <c r="M12" s="93">
        <v>0</v>
      </c>
      <c r="N12" s="97">
        <f t="shared" si="3"/>
        <v>0</v>
      </c>
      <c r="O12" s="93">
        <v>3780</v>
      </c>
      <c r="P12" s="93">
        <v>2551</v>
      </c>
      <c r="Q12" s="97">
        <f t="shared" si="4"/>
        <v>14.00051853772362</v>
      </c>
      <c r="R12" s="93">
        <v>353</v>
      </c>
      <c r="S12" s="94" t="s">
        <v>269</v>
      </c>
      <c r="T12" s="94"/>
      <c r="U12" s="94"/>
      <c r="V12" s="94"/>
      <c r="W12" s="94" t="s">
        <v>269</v>
      </c>
      <c r="X12" s="94"/>
      <c r="Y12" s="94"/>
      <c r="Z12" s="94"/>
    </row>
    <row r="13" spans="1:26" s="92" customFormat="1" ht="11.25">
      <c r="A13" s="94" t="s">
        <v>107</v>
      </c>
      <c r="B13" s="95" t="s">
        <v>282</v>
      </c>
      <c r="C13" s="94" t="s">
        <v>283</v>
      </c>
      <c r="D13" s="93">
        <v>67506</v>
      </c>
      <c r="E13" s="93">
        <v>3144</v>
      </c>
      <c r="F13" s="97">
        <f t="shared" si="0"/>
        <v>4.657363789885344</v>
      </c>
      <c r="G13" s="93">
        <v>2672</v>
      </c>
      <c r="H13" s="93">
        <v>472</v>
      </c>
      <c r="I13" s="93">
        <v>64362</v>
      </c>
      <c r="J13" s="97">
        <f t="shared" si="1"/>
        <v>95.34263621011466</v>
      </c>
      <c r="K13" s="93">
        <v>40093</v>
      </c>
      <c r="L13" s="97">
        <f t="shared" si="2"/>
        <v>59.39175776967973</v>
      </c>
      <c r="M13" s="93">
        <v>0</v>
      </c>
      <c r="N13" s="97">
        <f t="shared" si="3"/>
        <v>0</v>
      </c>
      <c r="O13" s="93">
        <v>24269</v>
      </c>
      <c r="P13" s="93">
        <v>10380</v>
      </c>
      <c r="Q13" s="97">
        <f t="shared" si="4"/>
        <v>35.95087844043493</v>
      </c>
      <c r="R13" s="93">
        <v>1058</v>
      </c>
      <c r="S13" s="94" t="s">
        <v>269</v>
      </c>
      <c r="T13" s="94"/>
      <c r="U13" s="94"/>
      <c r="V13" s="94"/>
      <c r="W13" s="94" t="s">
        <v>269</v>
      </c>
      <c r="X13" s="94"/>
      <c r="Y13" s="94"/>
      <c r="Z13" s="94"/>
    </row>
    <row r="14" spans="1:26" s="92" customFormat="1" ht="11.25">
      <c r="A14" s="94" t="s">
        <v>107</v>
      </c>
      <c r="B14" s="95" t="s">
        <v>284</v>
      </c>
      <c r="C14" s="94" t="s">
        <v>285</v>
      </c>
      <c r="D14" s="93">
        <v>31115</v>
      </c>
      <c r="E14" s="93">
        <v>3843</v>
      </c>
      <c r="F14" s="97">
        <f t="shared" si="0"/>
        <v>12.35095613048369</v>
      </c>
      <c r="G14" s="93">
        <v>3843</v>
      </c>
      <c r="H14" s="93">
        <v>0</v>
      </c>
      <c r="I14" s="93">
        <v>27272</v>
      </c>
      <c r="J14" s="97">
        <f t="shared" si="1"/>
        <v>87.6490438695163</v>
      </c>
      <c r="K14" s="93">
        <v>21751</v>
      </c>
      <c r="L14" s="97">
        <f t="shared" si="2"/>
        <v>69.90519042262574</v>
      </c>
      <c r="M14" s="93">
        <v>0</v>
      </c>
      <c r="N14" s="97">
        <f t="shared" si="3"/>
        <v>0</v>
      </c>
      <c r="O14" s="93">
        <v>5521</v>
      </c>
      <c r="P14" s="93">
        <v>817</v>
      </c>
      <c r="Q14" s="97">
        <f t="shared" si="4"/>
        <v>17.74385344689057</v>
      </c>
      <c r="R14" s="93">
        <v>384</v>
      </c>
      <c r="S14" s="94" t="s">
        <v>269</v>
      </c>
      <c r="T14" s="94"/>
      <c r="U14" s="94"/>
      <c r="V14" s="94"/>
      <c r="W14" s="94" t="s">
        <v>269</v>
      </c>
      <c r="X14" s="94"/>
      <c r="Y14" s="94"/>
      <c r="Z14" s="94"/>
    </row>
    <row r="15" spans="1:26" s="92" customFormat="1" ht="11.25">
      <c r="A15" s="94" t="s">
        <v>107</v>
      </c>
      <c r="B15" s="95" t="s">
        <v>286</v>
      </c>
      <c r="C15" s="94" t="s">
        <v>287</v>
      </c>
      <c r="D15" s="93">
        <v>84074</v>
      </c>
      <c r="E15" s="93">
        <v>13263</v>
      </c>
      <c r="F15" s="97">
        <f t="shared" si="0"/>
        <v>15.775388348359778</v>
      </c>
      <c r="G15" s="93">
        <v>13127</v>
      </c>
      <c r="H15" s="93">
        <v>136</v>
      </c>
      <c r="I15" s="93">
        <v>70811</v>
      </c>
      <c r="J15" s="97">
        <f t="shared" si="1"/>
        <v>84.22461165164023</v>
      </c>
      <c r="K15" s="93">
        <v>33563</v>
      </c>
      <c r="L15" s="97">
        <f t="shared" si="2"/>
        <v>39.92078407117539</v>
      </c>
      <c r="M15" s="93">
        <v>0</v>
      </c>
      <c r="N15" s="97">
        <f t="shared" si="3"/>
        <v>0</v>
      </c>
      <c r="O15" s="93">
        <v>37248</v>
      </c>
      <c r="P15" s="93">
        <v>16279</v>
      </c>
      <c r="Q15" s="97">
        <f t="shared" si="4"/>
        <v>44.30382758046483</v>
      </c>
      <c r="R15" s="93">
        <v>3296</v>
      </c>
      <c r="S15" s="94" t="s">
        <v>269</v>
      </c>
      <c r="T15" s="94"/>
      <c r="U15" s="94"/>
      <c r="V15" s="94"/>
      <c r="W15" s="94" t="s">
        <v>269</v>
      </c>
      <c r="X15" s="94"/>
      <c r="Y15" s="94"/>
      <c r="Z15" s="94"/>
    </row>
    <row r="16" spans="1:26" s="92" customFormat="1" ht="11.25">
      <c r="A16" s="94" t="s">
        <v>107</v>
      </c>
      <c r="B16" s="95" t="s">
        <v>288</v>
      </c>
      <c r="C16" s="94" t="s">
        <v>289</v>
      </c>
      <c r="D16" s="93">
        <v>93742</v>
      </c>
      <c r="E16" s="93">
        <v>4538</v>
      </c>
      <c r="F16" s="97">
        <f t="shared" si="0"/>
        <v>4.840946427428474</v>
      </c>
      <c r="G16" s="93">
        <v>4538</v>
      </c>
      <c r="H16" s="93">
        <v>0</v>
      </c>
      <c r="I16" s="93">
        <v>89204</v>
      </c>
      <c r="J16" s="97">
        <f t="shared" si="1"/>
        <v>95.15905357257152</v>
      </c>
      <c r="K16" s="93">
        <v>68072</v>
      </c>
      <c r="L16" s="97">
        <f t="shared" si="2"/>
        <v>72.61632992682043</v>
      </c>
      <c r="M16" s="93">
        <v>0</v>
      </c>
      <c r="N16" s="97">
        <f t="shared" si="3"/>
        <v>0</v>
      </c>
      <c r="O16" s="93">
        <v>21132</v>
      </c>
      <c r="P16" s="93">
        <v>2305</v>
      </c>
      <c r="Q16" s="97">
        <f t="shared" si="4"/>
        <v>22.542723645751103</v>
      </c>
      <c r="R16" s="93">
        <v>1553</v>
      </c>
      <c r="S16" s="94" t="s">
        <v>269</v>
      </c>
      <c r="T16" s="94"/>
      <c r="U16" s="94"/>
      <c r="V16" s="94"/>
      <c r="W16" s="94" t="s">
        <v>269</v>
      </c>
      <c r="X16" s="94"/>
      <c r="Y16" s="94"/>
      <c r="Z16" s="94"/>
    </row>
    <row r="17" spans="1:26" s="92" customFormat="1" ht="11.25">
      <c r="A17" s="94" t="s">
        <v>107</v>
      </c>
      <c r="B17" s="95" t="s">
        <v>290</v>
      </c>
      <c r="C17" s="94" t="s">
        <v>291</v>
      </c>
      <c r="D17" s="93">
        <v>19966</v>
      </c>
      <c r="E17" s="93">
        <v>920</v>
      </c>
      <c r="F17" s="97">
        <f t="shared" si="0"/>
        <v>4.607833316638285</v>
      </c>
      <c r="G17" s="93">
        <v>920</v>
      </c>
      <c r="H17" s="93">
        <v>0</v>
      </c>
      <c r="I17" s="93">
        <v>19046</v>
      </c>
      <c r="J17" s="97">
        <f t="shared" si="1"/>
        <v>95.39216668336171</v>
      </c>
      <c r="K17" s="93">
        <v>17497</v>
      </c>
      <c r="L17" s="97">
        <f t="shared" si="2"/>
        <v>87.63397776219574</v>
      </c>
      <c r="M17" s="93">
        <v>0</v>
      </c>
      <c r="N17" s="97">
        <f t="shared" si="3"/>
        <v>0</v>
      </c>
      <c r="O17" s="93">
        <v>1549</v>
      </c>
      <c r="P17" s="93">
        <v>678</v>
      </c>
      <c r="Q17" s="97">
        <f t="shared" si="4"/>
        <v>7.758188921165981</v>
      </c>
      <c r="R17" s="93">
        <v>322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</row>
    <row r="18" spans="1:26" s="92" customFormat="1" ht="11.25">
      <c r="A18" s="94" t="s">
        <v>107</v>
      </c>
      <c r="B18" s="95" t="s">
        <v>292</v>
      </c>
      <c r="C18" s="94" t="s">
        <v>270</v>
      </c>
      <c r="D18" s="93">
        <v>3493</v>
      </c>
      <c r="E18" s="93">
        <v>630</v>
      </c>
      <c r="F18" s="97">
        <f t="shared" si="0"/>
        <v>18.03607214428858</v>
      </c>
      <c r="G18" s="93">
        <v>430</v>
      </c>
      <c r="H18" s="93">
        <v>200</v>
      </c>
      <c r="I18" s="93">
        <v>2863</v>
      </c>
      <c r="J18" s="97">
        <f t="shared" si="1"/>
        <v>81.96392785571143</v>
      </c>
      <c r="K18" s="93">
        <v>2665</v>
      </c>
      <c r="L18" s="97">
        <f t="shared" si="2"/>
        <v>76.295448038935</v>
      </c>
      <c r="M18" s="93">
        <v>0</v>
      </c>
      <c r="N18" s="97">
        <f t="shared" si="3"/>
        <v>0</v>
      </c>
      <c r="O18" s="93">
        <v>198</v>
      </c>
      <c r="P18" s="93">
        <v>97</v>
      </c>
      <c r="Q18" s="97">
        <f t="shared" si="4"/>
        <v>5.6684798167764106</v>
      </c>
      <c r="R18" s="93">
        <v>16</v>
      </c>
      <c r="S18" s="94" t="s">
        <v>269</v>
      </c>
      <c r="T18" s="94"/>
      <c r="U18" s="94"/>
      <c r="V18" s="94"/>
      <c r="W18" s="94" t="s">
        <v>269</v>
      </c>
      <c r="X18" s="94"/>
      <c r="Y18" s="94"/>
      <c r="Z18" s="94"/>
    </row>
    <row r="19" spans="1:26" s="92" customFormat="1" ht="11.25">
      <c r="A19" s="94" t="s">
        <v>107</v>
      </c>
      <c r="B19" s="95" t="s">
        <v>293</v>
      </c>
      <c r="C19" s="94" t="s">
        <v>294</v>
      </c>
      <c r="D19" s="93">
        <v>12358</v>
      </c>
      <c r="E19" s="93">
        <v>1184</v>
      </c>
      <c r="F19" s="97">
        <f t="shared" si="0"/>
        <v>9.580838323353294</v>
      </c>
      <c r="G19" s="93">
        <v>1184</v>
      </c>
      <c r="H19" s="93">
        <v>0</v>
      </c>
      <c r="I19" s="93">
        <v>11174</v>
      </c>
      <c r="J19" s="97">
        <f t="shared" si="1"/>
        <v>90.41916167664671</v>
      </c>
      <c r="K19" s="93">
        <v>4542</v>
      </c>
      <c r="L19" s="97">
        <f t="shared" si="2"/>
        <v>36.753519987052925</v>
      </c>
      <c r="M19" s="93">
        <v>0</v>
      </c>
      <c r="N19" s="97">
        <f t="shared" si="3"/>
        <v>0</v>
      </c>
      <c r="O19" s="93">
        <v>6632</v>
      </c>
      <c r="P19" s="93">
        <v>6473</v>
      </c>
      <c r="Q19" s="97">
        <f t="shared" si="4"/>
        <v>53.66564168959379</v>
      </c>
      <c r="R19" s="93">
        <v>91</v>
      </c>
      <c r="S19" s="94" t="s">
        <v>269</v>
      </c>
      <c r="T19" s="94"/>
      <c r="U19" s="94"/>
      <c r="V19" s="94"/>
      <c r="W19" s="94" t="s">
        <v>269</v>
      </c>
      <c r="X19" s="94"/>
      <c r="Y19" s="94"/>
      <c r="Z19" s="94"/>
    </row>
    <row r="20" spans="1:26" s="92" customFormat="1" ht="11.25">
      <c r="A20" s="94" t="s">
        <v>107</v>
      </c>
      <c r="B20" s="95" t="s">
        <v>295</v>
      </c>
      <c r="C20" s="94" t="s">
        <v>296</v>
      </c>
      <c r="D20" s="93">
        <v>24576</v>
      </c>
      <c r="E20" s="93">
        <v>1573</v>
      </c>
      <c r="F20" s="97">
        <f t="shared" si="0"/>
        <v>6.400553385416667</v>
      </c>
      <c r="G20" s="93">
        <v>1573</v>
      </c>
      <c r="H20" s="93">
        <v>0</v>
      </c>
      <c r="I20" s="93">
        <v>23003</v>
      </c>
      <c r="J20" s="97">
        <f t="shared" si="1"/>
        <v>93.59944661458334</v>
      </c>
      <c r="K20" s="93">
        <v>20545</v>
      </c>
      <c r="L20" s="97">
        <f t="shared" si="2"/>
        <v>83.59781901041666</v>
      </c>
      <c r="M20" s="93">
        <v>0</v>
      </c>
      <c r="N20" s="97">
        <f t="shared" si="3"/>
        <v>0</v>
      </c>
      <c r="O20" s="93">
        <v>2458</v>
      </c>
      <c r="P20" s="93">
        <v>110</v>
      </c>
      <c r="Q20" s="97">
        <f t="shared" si="4"/>
        <v>10.001627604166668</v>
      </c>
      <c r="R20" s="93">
        <v>201</v>
      </c>
      <c r="S20" s="94" t="s">
        <v>269</v>
      </c>
      <c r="T20" s="94"/>
      <c r="U20" s="94"/>
      <c r="V20" s="94"/>
      <c r="W20" s="94" t="s">
        <v>269</v>
      </c>
      <c r="X20" s="94"/>
      <c r="Y20" s="94"/>
      <c r="Z20" s="94"/>
    </row>
    <row r="21" spans="1:26" s="92" customFormat="1" ht="11.25">
      <c r="A21" s="94" t="s">
        <v>107</v>
      </c>
      <c r="B21" s="95" t="s">
        <v>297</v>
      </c>
      <c r="C21" s="94" t="s">
        <v>298</v>
      </c>
      <c r="D21" s="93">
        <v>11181</v>
      </c>
      <c r="E21" s="93">
        <v>1646</v>
      </c>
      <c r="F21" s="97">
        <f t="shared" si="0"/>
        <v>14.721402379035863</v>
      </c>
      <c r="G21" s="93">
        <v>1646</v>
      </c>
      <c r="H21" s="93">
        <v>0</v>
      </c>
      <c r="I21" s="93">
        <v>9535</v>
      </c>
      <c r="J21" s="97">
        <f t="shared" si="1"/>
        <v>85.27859762096413</v>
      </c>
      <c r="K21" s="93">
        <v>4202</v>
      </c>
      <c r="L21" s="97">
        <f t="shared" si="2"/>
        <v>37.58161166264198</v>
      </c>
      <c r="M21" s="93">
        <v>0</v>
      </c>
      <c r="N21" s="97">
        <f t="shared" si="3"/>
        <v>0</v>
      </c>
      <c r="O21" s="93">
        <v>5333</v>
      </c>
      <c r="P21" s="93">
        <v>5081</v>
      </c>
      <c r="Q21" s="97">
        <f t="shared" si="4"/>
        <v>47.69698595832215</v>
      </c>
      <c r="R21" s="93">
        <v>61</v>
      </c>
      <c r="S21" s="94" t="s">
        <v>269</v>
      </c>
      <c r="T21" s="94"/>
      <c r="U21" s="94"/>
      <c r="V21" s="94"/>
      <c r="W21" s="94" t="s">
        <v>269</v>
      </c>
      <c r="X21" s="94"/>
      <c r="Y21" s="94"/>
      <c r="Z21" s="94"/>
    </row>
    <row r="22" spans="1:26" s="92" customFormat="1" ht="11.25">
      <c r="A22" s="94" t="s">
        <v>107</v>
      </c>
      <c r="B22" s="95" t="s">
        <v>299</v>
      </c>
      <c r="C22" s="94" t="s">
        <v>300</v>
      </c>
      <c r="D22" s="93">
        <v>11506</v>
      </c>
      <c r="E22" s="93">
        <v>2065</v>
      </c>
      <c r="F22" s="97">
        <f t="shared" si="0"/>
        <v>17.94715800451938</v>
      </c>
      <c r="G22" s="93">
        <v>2065</v>
      </c>
      <c r="H22" s="93">
        <v>0</v>
      </c>
      <c r="I22" s="93">
        <v>9441</v>
      </c>
      <c r="J22" s="97">
        <f t="shared" si="1"/>
        <v>82.05284199548062</v>
      </c>
      <c r="K22" s="93">
        <v>6445</v>
      </c>
      <c r="L22" s="97">
        <f t="shared" si="2"/>
        <v>56.01425343299148</v>
      </c>
      <c r="M22" s="93">
        <v>0</v>
      </c>
      <c r="N22" s="97">
        <f t="shared" si="3"/>
        <v>0</v>
      </c>
      <c r="O22" s="93">
        <v>2996</v>
      </c>
      <c r="P22" s="93">
        <v>2786</v>
      </c>
      <c r="Q22" s="97">
        <f t="shared" si="4"/>
        <v>26.038588562489135</v>
      </c>
      <c r="R22" s="93">
        <v>235</v>
      </c>
      <c r="S22" s="94" t="s">
        <v>269</v>
      </c>
      <c r="T22" s="94"/>
      <c r="U22" s="94"/>
      <c r="V22" s="94"/>
      <c r="W22" s="94" t="s">
        <v>269</v>
      </c>
      <c r="X22" s="94"/>
      <c r="Y22" s="94"/>
      <c r="Z22" s="94"/>
    </row>
    <row r="23" spans="1:26" s="92" customFormat="1" ht="11.25">
      <c r="A23" s="94" t="s">
        <v>107</v>
      </c>
      <c r="B23" s="95" t="s">
        <v>301</v>
      </c>
      <c r="C23" s="94" t="s">
        <v>302</v>
      </c>
      <c r="D23" s="93">
        <v>9039</v>
      </c>
      <c r="E23" s="93">
        <v>480</v>
      </c>
      <c r="F23" s="97">
        <f t="shared" si="0"/>
        <v>5.310321938267507</v>
      </c>
      <c r="G23" s="93">
        <v>444</v>
      </c>
      <c r="H23" s="93">
        <v>36</v>
      </c>
      <c r="I23" s="93">
        <v>8559</v>
      </c>
      <c r="J23" s="97">
        <f t="shared" si="1"/>
        <v>94.6896780617325</v>
      </c>
      <c r="K23" s="93">
        <v>1388</v>
      </c>
      <c r="L23" s="97">
        <f t="shared" si="2"/>
        <v>15.355680938156876</v>
      </c>
      <c r="M23" s="93">
        <v>0</v>
      </c>
      <c r="N23" s="97">
        <f t="shared" si="3"/>
        <v>0</v>
      </c>
      <c r="O23" s="93">
        <v>7171</v>
      </c>
      <c r="P23" s="93">
        <v>7120</v>
      </c>
      <c r="Q23" s="97">
        <f t="shared" si="4"/>
        <v>79.33399712357561</v>
      </c>
      <c r="R23" s="93">
        <v>107</v>
      </c>
      <c r="S23" s="94" t="s">
        <v>269</v>
      </c>
      <c r="T23" s="94"/>
      <c r="U23" s="94"/>
      <c r="V23" s="94"/>
      <c r="W23" s="94" t="s">
        <v>269</v>
      </c>
      <c r="X23" s="94"/>
      <c r="Y23" s="94"/>
      <c r="Z23" s="94"/>
    </row>
    <row r="24" spans="1:26" s="92" customFormat="1" ht="11.25">
      <c r="A24" s="94" t="s">
        <v>107</v>
      </c>
      <c r="B24" s="95" t="s">
        <v>303</v>
      </c>
      <c r="C24" s="94" t="s">
        <v>304</v>
      </c>
      <c r="D24" s="93">
        <v>16981</v>
      </c>
      <c r="E24" s="93">
        <v>1076</v>
      </c>
      <c r="F24" s="97">
        <f t="shared" si="0"/>
        <v>6.3364937282845535</v>
      </c>
      <c r="G24" s="93">
        <v>1041</v>
      </c>
      <c r="H24" s="93">
        <v>35</v>
      </c>
      <c r="I24" s="93">
        <v>15905</v>
      </c>
      <c r="J24" s="97">
        <f t="shared" si="1"/>
        <v>93.66350627171545</v>
      </c>
      <c r="K24" s="93">
        <v>6486</v>
      </c>
      <c r="L24" s="97">
        <f t="shared" si="2"/>
        <v>38.19563041045875</v>
      </c>
      <c r="M24" s="93">
        <v>181</v>
      </c>
      <c r="N24" s="97">
        <f t="shared" si="3"/>
        <v>1.0658971792002825</v>
      </c>
      <c r="O24" s="93">
        <v>9238</v>
      </c>
      <c r="P24" s="93">
        <v>66</v>
      </c>
      <c r="Q24" s="97">
        <f t="shared" si="4"/>
        <v>54.401978682056416</v>
      </c>
      <c r="R24" s="93">
        <v>74</v>
      </c>
      <c r="S24" s="94" t="s">
        <v>269</v>
      </c>
      <c r="T24" s="94"/>
      <c r="U24" s="94"/>
      <c r="V24" s="94"/>
      <c r="W24" s="94" t="s">
        <v>269</v>
      </c>
      <c r="X24" s="94"/>
      <c r="Y24" s="94"/>
      <c r="Z24" s="94"/>
    </row>
    <row r="25" spans="1:26" s="92" customFormat="1" ht="11.25">
      <c r="A25" s="38"/>
      <c r="B25" s="9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105"/>
      <c r="T25" s="105"/>
      <c r="U25" s="105"/>
      <c r="V25" s="105"/>
      <c r="W25" s="105"/>
      <c r="X25" s="105"/>
      <c r="Y25" s="105"/>
      <c r="Z25" s="105"/>
    </row>
    <row r="26" spans="1:26" s="92" customFormat="1" ht="11.25">
      <c r="A26" s="38"/>
      <c r="B26" s="9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105"/>
      <c r="T26" s="105"/>
      <c r="U26" s="105"/>
      <c r="V26" s="105"/>
      <c r="W26" s="105"/>
      <c r="X26" s="105"/>
      <c r="Y26" s="105"/>
      <c r="Z26" s="105"/>
    </row>
    <row r="27" spans="1:26" s="92" customFormat="1" ht="11.25">
      <c r="A27" s="38"/>
      <c r="B27" s="9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05"/>
      <c r="T27" s="105"/>
      <c r="U27" s="105"/>
      <c r="V27" s="105"/>
      <c r="W27" s="105"/>
      <c r="X27" s="105"/>
      <c r="Y27" s="105"/>
      <c r="Z27" s="105"/>
    </row>
    <row r="28" spans="1:26" s="92" customFormat="1" ht="11.25">
      <c r="A28" s="38"/>
      <c r="B28" s="9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05"/>
      <c r="T28" s="105"/>
      <c r="U28" s="105"/>
      <c r="V28" s="105"/>
      <c r="W28" s="105"/>
      <c r="X28" s="105"/>
      <c r="Y28" s="105"/>
      <c r="Z28" s="105"/>
    </row>
    <row r="29" spans="1:26" s="92" customFormat="1" ht="11.25">
      <c r="A29" s="38"/>
      <c r="B29" s="9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05"/>
      <c r="T29" s="105"/>
      <c r="U29" s="105"/>
      <c r="V29" s="105"/>
      <c r="W29" s="105"/>
      <c r="X29" s="105"/>
      <c r="Y29" s="105"/>
      <c r="Z29" s="105"/>
    </row>
    <row r="30" spans="1:26" s="92" customFormat="1" ht="11.25">
      <c r="A30" s="38"/>
      <c r="B30" s="9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05"/>
      <c r="T30" s="105"/>
      <c r="U30" s="105"/>
      <c r="V30" s="105"/>
      <c r="W30" s="105"/>
      <c r="X30" s="105"/>
      <c r="Y30" s="105"/>
      <c r="Z30" s="105"/>
    </row>
    <row r="31" spans="1:26" s="92" customFormat="1" ht="11.25">
      <c r="A31" s="38"/>
      <c r="B31" s="9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05"/>
      <c r="T31" s="105"/>
      <c r="U31" s="105"/>
      <c r="V31" s="105"/>
      <c r="W31" s="105"/>
      <c r="X31" s="105"/>
      <c r="Y31" s="105"/>
      <c r="Z31" s="105"/>
    </row>
    <row r="32" spans="1:26" s="92" customFormat="1" ht="11.25">
      <c r="A32" s="38"/>
      <c r="B32" s="9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05"/>
      <c r="T32" s="105"/>
      <c r="U32" s="105"/>
      <c r="V32" s="105"/>
      <c r="W32" s="105"/>
      <c r="X32" s="105"/>
      <c r="Y32" s="105"/>
      <c r="Z32" s="105"/>
    </row>
    <row r="33" spans="1:26" s="92" customFormat="1" ht="11.25">
      <c r="A33" s="38"/>
      <c r="B33" s="9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05"/>
      <c r="T33" s="105"/>
      <c r="U33" s="105"/>
      <c r="V33" s="105"/>
      <c r="W33" s="105"/>
      <c r="X33" s="105"/>
      <c r="Y33" s="105"/>
      <c r="Z33" s="105"/>
    </row>
    <row r="34" spans="1:26" s="92" customFormat="1" ht="11.25">
      <c r="A34" s="38"/>
      <c r="B34" s="9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05"/>
      <c r="T34" s="105"/>
      <c r="U34" s="105"/>
      <c r="V34" s="105"/>
      <c r="W34" s="105"/>
      <c r="X34" s="105"/>
      <c r="Y34" s="105"/>
      <c r="Z34" s="105"/>
    </row>
    <row r="35" spans="1:26" s="92" customFormat="1" ht="11.25">
      <c r="A35" s="38"/>
      <c r="B35" s="9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54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6" t="s">
        <v>107</v>
      </c>
      <c r="B7" s="177" t="s">
        <v>271</v>
      </c>
      <c r="C7" s="173" t="s">
        <v>268</v>
      </c>
      <c r="D7" s="99">
        <f>SUM(D8:D300)</f>
        <v>184584</v>
      </c>
      <c r="E7" s="99">
        <f>SUM(E8:E300)</f>
        <v>0</v>
      </c>
      <c r="F7" s="99">
        <f>SUM(F8:F300)</f>
        <v>0</v>
      </c>
      <c r="G7" s="99">
        <f>SUM(G8:G300)</f>
        <v>0</v>
      </c>
      <c r="H7" s="99">
        <f>SUM(H8:H300)</f>
        <v>386</v>
      </c>
      <c r="I7" s="99">
        <f>SUM(I8:I300)</f>
        <v>105</v>
      </c>
      <c r="J7" s="99">
        <f>SUM(J8:J300)</f>
        <v>281</v>
      </c>
      <c r="K7" s="99">
        <f>SUM(K8:K300)</f>
        <v>184198</v>
      </c>
      <c r="L7" s="99">
        <f>SUM(L8:L300)</f>
        <v>48631</v>
      </c>
      <c r="M7" s="99">
        <f>SUM(M8:M300)</f>
        <v>135567</v>
      </c>
      <c r="N7" s="99">
        <f>SUM(N8:N300)</f>
        <v>186346</v>
      </c>
      <c r="O7" s="99">
        <f>SUM(O8:O300)</f>
        <v>48610</v>
      </c>
      <c r="P7" s="99">
        <f>SUM(P8:P300)</f>
        <v>31828</v>
      </c>
      <c r="Q7" s="99">
        <f>SUM(Q8:Q300)</f>
        <v>0</v>
      </c>
      <c r="R7" s="99">
        <f>SUM(R8:R300)</f>
        <v>0</v>
      </c>
      <c r="S7" s="99">
        <f>SUM(S8:S300)</f>
        <v>16772</v>
      </c>
      <c r="T7" s="99">
        <f>SUM(T8:T300)</f>
        <v>0</v>
      </c>
      <c r="U7" s="99">
        <f>SUM(U8:U300)</f>
        <v>10</v>
      </c>
      <c r="V7" s="99">
        <f>SUM(V8:V300)</f>
        <v>136340</v>
      </c>
      <c r="W7" s="99">
        <f>SUM(W8:W300)</f>
        <v>69869</v>
      </c>
      <c r="X7" s="99">
        <f>SUM(X8:X300)</f>
        <v>0</v>
      </c>
      <c r="Y7" s="99">
        <f>SUM(Y8:Y300)</f>
        <v>0</v>
      </c>
      <c r="Z7" s="99">
        <f>SUM(Z8:Z300)</f>
        <v>66170</v>
      </c>
      <c r="AA7" s="99">
        <f>SUM(AA8:AA300)</f>
        <v>281</v>
      </c>
      <c r="AB7" s="99">
        <f>SUM(AB8:AB300)</f>
        <v>20</v>
      </c>
      <c r="AC7" s="99">
        <f>SUM(AC8:AC300)</f>
        <v>1396</v>
      </c>
      <c r="AD7" s="99">
        <f>SUM(AD8:AD300)</f>
        <v>1280</v>
      </c>
      <c r="AE7" s="99">
        <f>SUM(AE8:AE300)</f>
        <v>116</v>
      </c>
      <c r="AF7" s="99">
        <f>SUM(AF8:AF300)</f>
        <v>1200</v>
      </c>
      <c r="AG7" s="99">
        <f>SUM(AG8:AG300)</f>
        <v>1200</v>
      </c>
      <c r="AH7" s="99">
        <f>SUM(AH8:AH300)</f>
        <v>0</v>
      </c>
      <c r="AI7" s="99">
        <f>SUM(AI8:AI300)</f>
        <v>0</v>
      </c>
      <c r="AJ7" s="99">
        <f>SUM(AJ8:AJ300)</f>
        <v>2644</v>
      </c>
      <c r="AK7" s="99">
        <f>SUM(AK8:AK300)</f>
        <v>1459</v>
      </c>
      <c r="AL7" s="99">
        <f>SUM(AL8:AL300)</f>
        <v>181</v>
      </c>
      <c r="AM7" s="99">
        <f>SUM(AM8:AM300)</f>
        <v>883</v>
      </c>
      <c r="AN7" s="99">
        <f>SUM(AN8:AN300)</f>
        <v>0</v>
      </c>
      <c r="AO7" s="99">
        <f>SUM(AO8:AO300)</f>
        <v>0</v>
      </c>
      <c r="AP7" s="99">
        <f>SUM(AP8:AP300)</f>
        <v>0</v>
      </c>
      <c r="AQ7" s="99">
        <f>SUM(AQ8:AQ300)</f>
        <v>34</v>
      </c>
      <c r="AR7" s="99">
        <f>SUM(AR8:AR300)</f>
        <v>0</v>
      </c>
      <c r="AS7" s="99">
        <f>SUM(AS8:AS300)</f>
        <v>87</v>
      </c>
      <c r="AT7" s="99">
        <f>SUM(AT8:AT300)</f>
        <v>257</v>
      </c>
      <c r="AU7" s="99">
        <f>SUM(AU8:AU300)</f>
        <v>196</v>
      </c>
      <c r="AV7" s="99">
        <f>SUM(AV8:AV300)</f>
        <v>0</v>
      </c>
      <c r="AW7" s="99">
        <f>SUM(AW8:AW300)</f>
        <v>61</v>
      </c>
      <c r="AX7" s="99">
        <f>SUM(AX8:AX300)</f>
        <v>0</v>
      </c>
      <c r="AY7" s="99">
        <f>SUM(AY8:AY300)</f>
        <v>0</v>
      </c>
      <c r="AZ7" s="99">
        <f>SUM(AZ8:AZ300)</f>
        <v>181</v>
      </c>
      <c r="BA7" s="99">
        <f>SUM(BA8:BA300)</f>
        <v>181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107</v>
      </c>
      <c r="B8" s="102" t="s">
        <v>272</v>
      </c>
      <c r="C8" s="94" t="s">
        <v>273</v>
      </c>
      <c r="D8" s="100">
        <f aca="true" t="shared" si="0" ref="D7:D24">E8+H8+K8</f>
        <v>46888</v>
      </c>
      <c r="E8" s="100">
        <f aca="true" t="shared" si="1" ref="E7:E24">SUM(F8:G8)</f>
        <v>0</v>
      </c>
      <c r="F8" s="93">
        <v>0</v>
      </c>
      <c r="G8" s="93">
        <v>0</v>
      </c>
      <c r="H8" s="100">
        <f aca="true" t="shared" si="2" ref="H7:H24">SUM(I8:J8)</f>
        <v>0</v>
      </c>
      <c r="I8" s="93">
        <v>0</v>
      </c>
      <c r="J8" s="93">
        <v>0</v>
      </c>
      <c r="K8" s="100">
        <f aca="true" t="shared" si="3" ref="K7:K24">SUM(L8:M8)</f>
        <v>46888</v>
      </c>
      <c r="L8" s="93">
        <v>5534</v>
      </c>
      <c r="M8" s="93">
        <v>41354</v>
      </c>
      <c r="N8" s="100">
        <f aca="true" t="shared" si="4" ref="N7:N24">O8+V8+AC8</f>
        <v>47080</v>
      </c>
      <c r="O8" s="100">
        <f aca="true" t="shared" si="5" ref="O7:O24">SUM(P8:U8)</f>
        <v>5534</v>
      </c>
      <c r="P8" s="93">
        <v>245</v>
      </c>
      <c r="Q8" s="93">
        <v>0</v>
      </c>
      <c r="R8" s="93">
        <v>0</v>
      </c>
      <c r="S8" s="93">
        <v>5289</v>
      </c>
      <c r="T8" s="93">
        <v>0</v>
      </c>
      <c r="U8" s="93">
        <v>0</v>
      </c>
      <c r="V8" s="100">
        <f aca="true" t="shared" si="6" ref="V7:V24">SUM(W8:AB8)</f>
        <v>41354</v>
      </c>
      <c r="W8" s="93">
        <v>2143</v>
      </c>
      <c r="X8" s="93">
        <v>0</v>
      </c>
      <c r="Y8" s="93">
        <v>0</v>
      </c>
      <c r="Z8" s="93">
        <v>39211</v>
      </c>
      <c r="AA8" s="93">
        <v>0</v>
      </c>
      <c r="AB8" s="93">
        <v>0</v>
      </c>
      <c r="AC8" s="100">
        <f aca="true" t="shared" si="7" ref="AC7:AC24">SUM(AD8:AE8)</f>
        <v>192</v>
      </c>
      <c r="AD8" s="93">
        <v>192</v>
      </c>
      <c r="AE8" s="93">
        <v>0</v>
      </c>
      <c r="AF8" s="100">
        <f aca="true" t="shared" si="8" ref="AF7:AF24">SUM(AG8:AI8)</f>
        <v>539</v>
      </c>
      <c r="AG8" s="93">
        <v>539</v>
      </c>
      <c r="AH8" s="93">
        <v>0</v>
      </c>
      <c r="AI8" s="93">
        <v>0</v>
      </c>
      <c r="AJ8" s="100">
        <f aca="true" t="shared" si="9" ref="AJ7:AJ24">SUM(AK8:AS8)</f>
        <v>539</v>
      </c>
      <c r="AK8" s="93">
        <v>0</v>
      </c>
      <c r="AL8" s="93">
        <v>0</v>
      </c>
      <c r="AM8" s="93">
        <v>539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24">SUM(AU8:AY8)</f>
        <v>34</v>
      </c>
      <c r="AU8" s="93">
        <v>0</v>
      </c>
      <c r="AV8" s="93">
        <v>0</v>
      </c>
      <c r="AW8" s="93">
        <v>34</v>
      </c>
      <c r="AX8" s="93">
        <v>0</v>
      </c>
      <c r="AY8" s="93">
        <v>0</v>
      </c>
      <c r="AZ8" s="100">
        <f aca="true" t="shared" si="11" ref="AZ7:AZ24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107</v>
      </c>
      <c r="B9" s="102" t="s">
        <v>274</v>
      </c>
      <c r="C9" s="94" t="s">
        <v>275</v>
      </c>
      <c r="D9" s="100">
        <f t="shared" si="0"/>
        <v>22381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22381</v>
      </c>
      <c r="L9" s="93">
        <v>7208</v>
      </c>
      <c r="M9" s="93">
        <v>15173</v>
      </c>
      <c r="N9" s="100">
        <f t="shared" si="4"/>
        <v>22381</v>
      </c>
      <c r="O9" s="100">
        <f t="shared" si="5"/>
        <v>7208</v>
      </c>
      <c r="P9" s="93">
        <v>0</v>
      </c>
      <c r="Q9" s="93">
        <v>0</v>
      </c>
      <c r="R9" s="93">
        <v>0</v>
      </c>
      <c r="S9" s="93">
        <v>7208</v>
      </c>
      <c r="T9" s="93">
        <v>0</v>
      </c>
      <c r="U9" s="93">
        <v>0</v>
      </c>
      <c r="V9" s="100">
        <f t="shared" si="6"/>
        <v>15173</v>
      </c>
      <c r="W9" s="93">
        <v>0</v>
      </c>
      <c r="X9" s="93">
        <v>0</v>
      </c>
      <c r="Y9" s="93">
        <v>0</v>
      </c>
      <c r="Z9" s="93">
        <v>15173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59</v>
      </c>
      <c r="AG9" s="93">
        <v>59</v>
      </c>
      <c r="AH9" s="93">
        <v>0</v>
      </c>
      <c r="AI9" s="93">
        <v>0</v>
      </c>
      <c r="AJ9" s="100">
        <f t="shared" si="9"/>
        <v>59</v>
      </c>
      <c r="AK9" s="93">
        <v>0</v>
      </c>
      <c r="AL9" s="93">
        <v>0</v>
      </c>
      <c r="AM9" s="93">
        <v>59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107</v>
      </c>
      <c r="B10" s="102" t="s">
        <v>276</v>
      </c>
      <c r="C10" s="94" t="s">
        <v>277</v>
      </c>
      <c r="D10" s="100">
        <f t="shared" si="0"/>
        <v>12317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12317</v>
      </c>
      <c r="L10" s="93">
        <v>6870</v>
      </c>
      <c r="M10" s="93">
        <v>5447</v>
      </c>
      <c r="N10" s="100">
        <f t="shared" si="4"/>
        <v>12691</v>
      </c>
      <c r="O10" s="100">
        <f t="shared" si="5"/>
        <v>6744</v>
      </c>
      <c r="P10" s="93">
        <v>6744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5939</v>
      </c>
      <c r="W10" s="93">
        <v>5939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8</v>
      </c>
      <c r="AD10" s="93">
        <v>8</v>
      </c>
      <c r="AE10" s="93">
        <v>0</v>
      </c>
      <c r="AF10" s="100">
        <f t="shared" si="8"/>
        <v>0</v>
      </c>
      <c r="AG10" s="93">
        <v>0</v>
      </c>
      <c r="AH10" s="93">
        <v>0</v>
      </c>
      <c r="AI10" s="93">
        <v>0</v>
      </c>
      <c r="AJ10" s="100">
        <f t="shared" si="9"/>
        <v>162</v>
      </c>
      <c r="AK10" s="93">
        <v>0</v>
      </c>
      <c r="AL10" s="93">
        <v>162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162</v>
      </c>
      <c r="BA10" s="93">
        <v>162</v>
      </c>
      <c r="BB10" s="93">
        <v>0</v>
      </c>
      <c r="BC10" s="93">
        <v>0</v>
      </c>
    </row>
    <row r="11" spans="1:55" s="92" customFormat="1" ht="11.25">
      <c r="A11" s="101" t="s">
        <v>107</v>
      </c>
      <c r="B11" s="102" t="s">
        <v>278</v>
      </c>
      <c r="C11" s="94" t="s">
        <v>279</v>
      </c>
      <c r="D11" s="100">
        <f t="shared" si="0"/>
        <v>19898</v>
      </c>
      <c r="E11" s="100">
        <f t="shared" si="1"/>
        <v>0</v>
      </c>
      <c r="F11" s="93">
        <v>0</v>
      </c>
      <c r="G11" s="93">
        <v>0</v>
      </c>
      <c r="H11" s="100">
        <f t="shared" si="2"/>
        <v>105</v>
      </c>
      <c r="I11" s="93">
        <v>105</v>
      </c>
      <c r="J11" s="93">
        <v>0</v>
      </c>
      <c r="K11" s="100">
        <f t="shared" si="3"/>
        <v>19793</v>
      </c>
      <c r="L11" s="93">
        <v>5820</v>
      </c>
      <c r="M11" s="93">
        <v>13973</v>
      </c>
      <c r="N11" s="100">
        <f t="shared" si="4"/>
        <v>20178</v>
      </c>
      <c r="O11" s="100">
        <f t="shared" si="5"/>
        <v>5925</v>
      </c>
      <c r="P11" s="93">
        <v>5925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13973</v>
      </c>
      <c r="W11" s="93">
        <v>13973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280</v>
      </c>
      <c r="AD11" s="93">
        <v>280</v>
      </c>
      <c r="AE11" s="93">
        <v>0</v>
      </c>
      <c r="AF11" s="100">
        <f t="shared" si="8"/>
        <v>39</v>
      </c>
      <c r="AG11" s="93">
        <v>39</v>
      </c>
      <c r="AH11" s="93">
        <v>0</v>
      </c>
      <c r="AI11" s="93">
        <v>0</v>
      </c>
      <c r="AJ11" s="100">
        <f t="shared" si="9"/>
        <v>19</v>
      </c>
      <c r="AK11" s="93">
        <v>0</v>
      </c>
      <c r="AL11" s="93">
        <v>19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39</v>
      </c>
      <c r="AU11" s="93">
        <v>39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19</v>
      </c>
      <c r="BA11" s="93">
        <v>19</v>
      </c>
      <c r="BB11" s="93">
        <v>0</v>
      </c>
      <c r="BC11" s="93">
        <v>0</v>
      </c>
    </row>
    <row r="12" spans="1:55" s="92" customFormat="1" ht="11.25">
      <c r="A12" s="101" t="s">
        <v>107</v>
      </c>
      <c r="B12" s="102" t="s">
        <v>280</v>
      </c>
      <c r="C12" s="94" t="s">
        <v>281</v>
      </c>
      <c r="D12" s="100">
        <f t="shared" si="0"/>
        <v>6032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6032</v>
      </c>
      <c r="L12" s="93">
        <v>3638</v>
      </c>
      <c r="M12" s="93">
        <v>2394</v>
      </c>
      <c r="N12" s="100">
        <f t="shared" si="4"/>
        <v>6332</v>
      </c>
      <c r="O12" s="100">
        <f t="shared" si="5"/>
        <v>3638</v>
      </c>
      <c r="P12" s="93">
        <v>3638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2394</v>
      </c>
      <c r="W12" s="93">
        <v>2394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300</v>
      </c>
      <c r="AD12" s="93">
        <v>185</v>
      </c>
      <c r="AE12" s="93">
        <v>115</v>
      </c>
      <c r="AF12" s="100">
        <f t="shared" si="8"/>
        <v>6</v>
      </c>
      <c r="AG12" s="93">
        <v>6</v>
      </c>
      <c r="AH12" s="93">
        <v>0</v>
      </c>
      <c r="AI12" s="93">
        <v>0</v>
      </c>
      <c r="AJ12" s="100">
        <f t="shared" si="9"/>
        <v>6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6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107</v>
      </c>
      <c r="B13" s="102" t="s">
        <v>282</v>
      </c>
      <c r="C13" s="94" t="s">
        <v>283</v>
      </c>
      <c r="D13" s="100">
        <f t="shared" si="0"/>
        <v>11310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11310</v>
      </c>
      <c r="L13" s="93">
        <v>2551</v>
      </c>
      <c r="M13" s="93">
        <v>8759</v>
      </c>
      <c r="N13" s="100">
        <f t="shared" si="4"/>
        <v>11761</v>
      </c>
      <c r="O13" s="100">
        <f t="shared" si="5"/>
        <v>2551</v>
      </c>
      <c r="P13" s="93">
        <v>0</v>
      </c>
      <c r="Q13" s="93">
        <v>0</v>
      </c>
      <c r="R13" s="93">
        <v>0</v>
      </c>
      <c r="S13" s="93">
        <v>2551</v>
      </c>
      <c r="T13" s="93">
        <v>0</v>
      </c>
      <c r="U13" s="93">
        <v>0</v>
      </c>
      <c r="V13" s="100">
        <f t="shared" si="6"/>
        <v>8759</v>
      </c>
      <c r="W13" s="93">
        <v>0</v>
      </c>
      <c r="X13" s="93">
        <v>0</v>
      </c>
      <c r="Y13" s="93">
        <v>0</v>
      </c>
      <c r="Z13" s="93">
        <v>8759</v>
      </c>
      <c r="AA13" s="93">
        <v>0</v>
      </c>
      <c r="AB13" s="93">
        <v>0</v>
      </c>
      <c r="AC13" s="100">
        <f t="shared" si="7"/>
        <v>451</v>
      </c>
      <c r="AD13" s="93">
        <v>451</v>
      </c>
      <c r="AE13" s="93">
        <v>0</v>
      </c>
      <c r="AF13" s="100">
        <f t="shared" si="8"/>
        <v>0</v>
      </c>
      <c r="AG13" s="93">
        <v>0</v>
      </c>
      <c r="AH13" s="93">
        <v>0</v>
      </c>
      <c r="AI13" s="93">
        <v>0</v>
      </c>
      <c r="AJ13" s="100">
        <f t="shared" si="9"/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107</v>
      </c>
      <c r="B14" s="102" t="s">
        <v>284</v>
      </c>
      <c r="C14" s="94" t="s">
        <v>285</v>
      </c>
      <c r="D14" s="100">
        <f t="shared" si="0"/>
        <v>7566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7566</v>
      </c>
      <c r="L14" s="93">
        <v>1900</v>
      </c>
      <c r="M14" s="93">
        <v>5666</v>
      </c>
      <c r="N14" s="100">
        <f t="shared" si="4"/>
        <v>7566</v>
      </c>
      <c r="O14" s="100">
        <f t="shared" si="5"/>
        <v>1900</v>
      </c>
      <c r="P14" s="93">
        <v>1900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5666</v>
      </c>
      <c r="W14" s="93">
        <v>5666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9</v>
      </c>
      <c r="AG14" s="93">
        <v>9</v>
      </c>
      <c r="AH14" s="93">
        <v>0</v>
      </c>
      <c r="AI14" s="93">
        <v>0</v>
      </c>
      <c r="AJ14" s="100">
        <f t="shared" si="9"/>
        <v>43</v>
      </c>
      <c r="AK14" s="93">
        <v>43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9</v>
      </c>
      <c r="AU14" s="93">
        <v>9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107</v>
      </c>
      <c r="B15" s="102" t="s">
        <v>286</v>
      </c>
      <c r="C15" s="94" t="s">
        <v>287</v>
      </c>
      <c r="D15" s="100">
        <f t="shared" si="0"/>
        <v>20907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20907</v>
      </c>
      <c r="L15" s="93">
        <v>4707</v>
      </c>
      <c r="M15" s="93">
        <v>16200</v>
      </c>
      <c r="N15" s="100">
        <f t="shared" si="4"/>
        <v>20977</v>
      </c>
      <c r="O15" s="100">
        <f t="shared" si="5"/>
        <v>4707</v>
      </c>
      <c r="P15" s="93">
        <v>3146</v>
      </c>
      <c r="Q15" s="93">
        <v>0</v>
      </c>
      <c r="R15" s="93">
        <v>0</v>
      </c>
      <c r="S15" s="93">
        <v>1561</v>
      </c>
      <c r="T15" s="93">
        <v>0</v>
      </c>
      <c r="U15" s="93">
        <v>0</v>
      </c>
      <c r="V15" s="100">
        <f t="shared" si="6"/>
        <v>16200</v>
      </c>
      <c r="W15" s="93">
        <v>13208</v>
      </c>
      <c r="X15" s="93">
        <v>0</v>
      </c>
      <c r="Y15" s="93">
        <v>0</v>
      </c>
      <c r="Z15" s="93">
        <v>2992</v>
      </c>
      <c r="AA15" s="93">
        <v>0</v>
      </c>
      <c r="AB15" s="93">
        <v>0</v>
      </c>
      <c r="AC15" s="100">
        <f t="shared" si="7"/>
        <v>70</v>
      </c>
      <c r="AD15" s="93">
        <v>70</v>
      </c>
      <c r="AE15" s="93">
        <v>0</v>
      </c>
      <c r="AF15" s="100">
        <f t="shared" si="8"/>
        <v>139</v>
      </c>
      <c r="AG15" s="93">
        <v>139</v>
      </c>
      <c r="AH15" s="93">
        <v>0</v>
      </c>
      <c r="AI15" s="93">
        <v>0</v>
      </c>
      <c r="AJ15" s="100">
        <f t="shared" si="9"/>
        <v>828</v>
      </c>
      <c r="AK15" s="93">
        <v>770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58</v>
      </c>
      <c r="AT15" s="100">
        <f t="shared" si="10"/>
        <v>81</v>
      </c>
      <c r="AU15" s="93">
        <v>81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107</v>
      </c>
      <c r="B16" s="102" t="s">
        <v>288</v>
      </c>
      <c r="C16" s="94" t="s">
        <v>289</v>
      </c>
      <c r="D16" s="100">
        <f t="shared" si="0"/>
        <v>14616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14616</v>
      </c>
      <c r="L16" s="93">
        <v>3148</v>
      </c>
      <c r="M16" s="93">
        <v>11468</v>
      </c>
      <c r="N16" s="100">
        <f t="shared" si="4"/>
        <v>14616</v>
      </c>
      <c r="O16" s="100">
        <f t="shared" si="5"/>
        <v>3148</v>
      </c>
      <c r="P16" s="93">
        <v>3148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11468</v>
      </c>
      <c r="W16" s="93">
        <v>11468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17</v>
      </c>
      <c r="AG16" s="93">
        <v>17</v>
      </c>
      <c r="AH16" s="93">
        <v>0</v>
      </c>
      <c r="AI16" s="93">
        <v>0</v>
      </c>
      <c r="AJ16" s="100">
        <f t="shared" si="9"/>
        <v>82</v>
      </c>
      <c r="AK16" s="93">
        <v>82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17</v>
      </c>
      <c r="AU16" s="93">
        <v>17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107</v>
      </c>
      <c r="B17" s="102" t="s">
        <v>290</v>
      </c>
      <c r="C17" s="94" t="s">
        <v>291</v>
      </c>
      <c r="D17" s="100">
        <f t="shared" si="0"/>
        <v>1234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1234</v>
      </c>
      <c r="L17" s="93">
        <v>458</v>
      </c>
      <c r="M17" s="93">
        <v>776</v>
      </c>
      <c r="N17" s="100">
        <f t="shared" si="4"/>
        <v>1234</v>
      </c>
      <c r="O17" s="100">
        <f t="shared" si="5"/>
        <v>458</v>
      </c>
      <c r="P17" s="93">
        <v>458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776</v>
      </c>
      <c r="W17" s="93">
        <v>776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1</v>
      </c>
      <c r="AG17" s="93">
        <v>1</v>
      </c>
      <c r="AH17" s="93">
        <v>0</v>
      </c>
      <c r="AI17" s="93">
        <v>0</v>
      </c>
      <c r="AJ17" s="100">
        <f t="shared" si="9"/>
        <v>1</v>
      </c>
      <c r="AK17" s="93">
        <v>0</v>
      </c>
      <c r="AL17" s="93">
        <v>0</v>
      </c>
      <c r="AM17" s="93">
        <v>1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107</v>
      </c>
      <c r="B18" s="102" t="s">
        <v>292</v>
      </c>
      <c r="C18" s="94" t="s">
        <v>270</v>
      </c>
      <c r="D18" s="100">
        <f t="shared" si="0"/>
        <v>198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198</v>
      </c>
      <c r="L18" s="93">
        <v>163</v>
      </c>
      <c r="M18" s="93">
        <v>35</v>
      </c>
      <c r="N18" s="100">
        <f t="shared" si="4"/>
        <v>274</v>
      </c>
      <c r="O18" s="100">
        <f t="shared" si="5"/>
        <v>163</v>
      </c>
      <c r="P18" s="93">
        <v>0</v>
      </c>
      <c r="Q18" s="93">
        <v>0</v>
      </c>
      <c r="R18" s="93">
        <v>0</v>
      </c>
      <c r="S18" s="93">
        <v>163</v>
      </c>
      <c r="T18" s="93">
        <v>0</v>
      </c>
      <c r="U18" s="93">
        <v>0</v>
      </c>
      <c r="V18" s="100">
        <f t="shared" si="6"/>
        <v>35</v>
      </c>
      <c r="W18" s="93">
        <v>0</v>
      </c>
      <c r="X18" s="93">
        <v>0</v>
      </c>
      <c r="Y18" s="93">
        <v>0</v>
      </c>
      <c r="Z18" s="93">
        <v>35</v>
      </c>
      <c r="AA18" s="93">
        <v>0</v>
      </c>
      <c r="AB18" s="93">
        <v>0</v>
      </c>
      <c r="AC18" s="100">
        <f t="shared" si="7"/>
        <v>76</v>
      </c>
      <c r="AD18" s="93">
        <v>76</v>
      </c>
      <c r="AE18" s="93">
        <v>0</v>
      </c>
      <c r="AF18" s="100">
        <f t="shared" si="8"/>
        <v>0</v>
      </c>
      <c r="AG18" s="93">
        <v>0</v>
      </c>
      <c r="AH18" s="93">
        <v>0</v>
      </c>
      <c r="AI18" s="93">
        <v>0</v>
      </c>
      <c r="AJ18" s="100">
        <f t="shared" si="9"/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107</v>
      </c>
      <c r="B19" s="102" t="s">
        <v>293</v>
      </c>
      <c r="C19" s="94" t="s">
        <v>294</v>
      </c>
      <c r="D19" s="100">
        <f t="shared" si="0"/>
        <v>3472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3472</v>
      </c>
      <c r="L19" s="93">
        <v>379</v>
      </c>
      <c r="M19" s="93">
        <v>3093</v>
      </c>
      <c r="N19" s="100">
        <f t="shared" si="4"/>
        <v>3472</v>
      </c>
      <c r="O19" s="100">
        <f t="shared" si="5"/>
        <v>379</v>
      </c>
      <c r="P19" s="93">
        <v>379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3093</v>
      </c>
      <c r="W19" s="93">
        <v>3093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24</v>
      </c>
      <c r="AG19" s="93">
        <v>24</v>
      </c>
      <c r="AH19" s="93">
        <v>0</v>
      </c>
      <c r="AI19" s="93">
        <v>0</v>
      </c>
      <c r="AJ19" s="100">
        <f t="shared" si="9"/>
        <v>144</v>
      </c>
      <c r="AK19" s="93">
        <v>134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10</v>
      </c>
      <c r="AT19" s="100">
        <f t="shared" si="10"/>
        <v>14</v>
      </c>
      <c r="AU19" s="93">
        <v>14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107</v>
      </c>
      <c r="B20" s="102" t="s">
        <v>295</v>
      </c>
      <c r="C20" s="94" t="s">
        <v>296</v>
      </c>
      <c r="D20" s="100">
        <f t="shared" si="0"/>
        <v>4303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4303</v>
      </c>
      <c r="L20" s="93">
        <v>1604</v>
      </c>
      <c r="M20" s="93">
        <v>2699</v>
      </c>
      <c r="N20" s="100">
        <f t="shared" si="4"/>
        <v>4303</v>
      </c>
      <c r="O20" s="100">
        <f t="shared" si="5"/>
        <v>1604</v>
      </c>
      <c r="P20" s="93">
        <v>1604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2699</v>
      </c>
      <c r="W20" s="93">
        <v>2699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270</v>
      </c>
      <c r="AG20" s="93">
        <v>270</v>
      </c>
      <c r="AH20" s="93">
        <v>0</v>
      </c>
      <c r="AI20" s="93">
        <v>0</v>
      </c>
      <c r="AJ20" s="100">
        <f t="shared" si="9"/>
        <v>270</v>
      </c>
      <c r="AK20" s="93">
        <v>0</v>
      </c>
      <c r="AL20" s="93">
        <v>0</v>
      </c>
      <c r="AM20" s="93">
        <v>257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13</v>
      </c>
      <c r="AT20" s="100">
        <f t="shared" si="10"/>
        <v>26</v>
      </c>
      <c r="AU20" s="93">
        <v>0</v>
      </c>
      <c r="AV20" s="93">
        <v>0</v>
      </c>
      <c r="AW20" s="93">
        <v>26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107</v>
      </c>
      <c r="B21" s="102" t="s">
        <v>297</v>
      </c>
      <c r="C21" s="94" t="s">
        <v>298</v>
      </c>
      <c r="D21" s="100">
        <f t="shared" si="0"/>
        <v>4829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4829</v>
      </c>
      <c r="L21" s="93">
        <v>1639</v>
      </c>
      <c r="M21" s="93">
        <v>3190</v>
      </c>
      <c r="N21" s="100">
        <f t="shared" si="4"/>
        <v>4829</v>
      </c>
      <c r="O21" s="100">
        <f t="shared" si="5"/>
        <v>1639</v>
      </c>
      <c r="P21" s="93">
        <v>1632</v>
      </c>
      <c r="Q21" s="93">
        <v>0</v>
      </c>
      <c r="R21" s="93">
        <v>0</v>
      </c>
      <c r="S21" s="93">
        <v>0</v>
      </c>
      <c r="T21" s="93">
        <v>0</v>
      </c>
      <c r="U21" s="93">
        <v>7</v>
      </c>
      <c r="V21" s="100">
        <f t="shared" si="6"/>
        <v>3190</v>
      </c>
      <c r="W21" s="93">
        <v>3177</v>
      </c>
      <c r="X21" s="93">
        <v>0</v>
      </c>
      <c r="Y21" s="93">
        <v>0</v>
      </c>
      <c r="Z21" s="93">
        <v>0</v>
      </c>
      <c r="AA21" s="93">
        <v>0</v>
      </c>
      <c r="AB21" s="93">
        <v>13</v>
      </c>
      <c r="AC21" s="100">
        <f t="shared" si="7"/>
        <v>0</v>
      </c>
      <c r="AD21" s="93">
        <v>0</v>
      </c>
      <c r="AE21" s="93">
        <v>0</v>
      </c>
      <c r="AF21" s="100">
        <f t="shared" si="8"/>
        <v>18</v>
      </c>
      <c r="AG21" s="93">
        <v>18</v>
      </c>
      <c r="AH21" s="93">
        <v>0</v>
      </c>
      <c r="AI21" s="93">
        <v>0</v>
      </c>
      <c r="AJ21" s="100">
        <f t="shared" si="9"/>
        <v>309</v>
      </c>
      <c r="AK21" s="93">
        <v>291</v>
      </c>
      <c r="AL21" s="93">
        <v>0</v>
      </c>
      <c r="AM21" s="93">
        <v>18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1</v>
      </c>
      <c r="AU21" s="93">
        <v>0</v>
      </c>
      <c r="AV21" s="93">
        <v>0</v>
      </c>
      <c r="AW21" s="93">
        <v>1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107</v>
      </c>
      <c r="B22" s="102" t="s">
        <v>299</v>
      </c>
      <c r="C22" s="94" t="s">
        <v>300</v>
      </c>
      <c r="D22" s="100">
        <f t="shared" si="0"/>
        <v>4083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4083</v>
      </c>
      <c r="L22" s="93">
        <v>1772</v>
      </c>
      <c r="M22" s="93">
        <v>2311</v>
      </c>
      <c r="N22" s="100">
        <f t="shared" si="4"/>
        <v>4083</v>
      </c>
      <c r="O22" s="100">
        <f t="shared" si="5"/>
        <v>1772</v>
      </c>
      <c r="P22" s="93">
        <v>1772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2311</v>
      </c>
      <c r="W22" s="93">
        <v>2311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36</v>
      </c>
      <c r="AG22" s="93">
        <v>36</v>
      </c>
      <c r="AH22" s="93">
        <v>0</v>
      </c>
      <c r="AI22" s="93">
        <v>0</v>
      </c>
      <c r="AJ22" s="100">
        <f t="shared" si="9"/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36</v>
      </c>
      <c r="AU22" s="93">
        <v>36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107</v>
      </c>
      <c r="B23" s="102" t="s">
        <v>301</v>
      </c>
      <c r="C23" s="94" t="s">
        <v>302</v>
      </c>
      <c r="D23" s="100">
        <f t="shared" si="0"/>
        <v>1601</v>
      </c>
      <c r="E23" s="100">
        <f t="shared" si="1"/>
        <v>0</v>
      </c>
      <c r="F23" s="93">
        <v>0</v>
      </c>
      <c r="G23" s="93">
        <v>0</v>
      </c>
      <c r="H23" s="100">
        <f t="shared" si="2"/>
        <v>281</v>
      </c>
      <c r="I23" s="93">
        <v>0</v>
      </c>
      <c r="J23" s="93">
        <v>281</v>
      </c>
      <c r="K23" s="100">
        <f t="shared" si="3"/>
        <v>1320</v>
      </c>
      <c r="L23" s="93">
        <v>448</v>
      </c>
      <c r="M23" s="93">
        <v>872</v>
      </c>
      <c r="N23" s="100">
        <f t="shared" si="4"/>
        <v>1618</v>
      </c>
      <c r="O23" s="100">
        <f t="shared" si="5"/>
        <v>448</v>
      </c>
      <c r="P23" s="93">
        <v>448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1153</v>
      </c>
      <c r="W23" s="93">
        <v>872</v>
      </c>
      <c r="X23" s="93">
        <v>0</v>
      </c>
      <c r="Y23" s="93">
        <v>0</v>
      </c>
      <c r="Z23" s="93">
        <v>0</v>
      </c>
      <c r="AA23" s="93">
        <v>281</v>
      </c>
      <c r="AB23" s="93">
        <v>0</v>
      </c>
      <c r="AC23" s="100">
        <f t="shared" si="7"/>
        <v>17</v>
      </c>
      <c r="AD23" s="93">
        <v>17</v>
      </c>
      <c r="AE23" s="93">
        <v>0</v>
      </c>
      <c r="AF23" s="100">
        <f t="shared" si="8"/>
        <v>34</v>
      </c>
      <c r="AG23" s="93">
        <v>34</v>
      </c>
      <c r="AH23" s="93">
        <v>0</v>
      </c>
      <c r="AI23" s="93">
        <v>0</v>
      </c>
      <c r="AJ23" s="100">
        <f t="shared" si="9"/>
        <v>34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34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107</v>
      </c>
      <c r="B24" s="102" t="s">
        <v>303</v>
      </c>
      <c r="C24" s="94" t="s">
        <v>304</v>
      </c>
      <c r="D24" s="100">
        <f t="shared" si="0"/>
        <v>2949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2949</v>
      </c>
      <c r="L24" s="93">
        <v>792</v>
      </c>
      <c r="M24" s="93">
        <v>2157</v>
      </c>
      <c r="N24" s="100">
        <f t="shared" si="4"/>
        <v>2951</v>
      </c>
      <c r="O24" s="100">
        <f t="shared" si="5"/>
        <v>792</v>
      </c>
      <c r="P24" s="93">
        <v>789</v>
      </c>
      <c r="Q24" s="93">
        <v>0</v>
      </c>
      <c r="R24" s="93">
        <v>0</v>
      </c>
      <c r="S24" s="93">
        <v>0</v>
      </c>
      <c r="T24" s="93">
        <v>0</v>
      </c>
      <c r="U24" s="93">
        <v>3</v>
      </c>
      <c r="V24" s="100">
        <f t="shared" si="6"/>
        <v>2157</v>
      </c>
      <c r="W24" s="93">
        <v>2150</v>
      </c>
      <c r="X24" s="93">
        <v>0</v>
      </c>
      <c r="Y24" s="93">
        <v>0</v>
      </c>
      <c r="Z24" s="93">
        <v>0</v>
      </c>
      <c r="AA24" s="93">
        <v>0</v>
      </c>
      <c r="AB24" s="93">
        <v>7</v>
      </c>
      <c r="AC24" s="100">
        <f t="shared" si="7"/>
        <v>2</v>
      </c>
      <c r="AD24" s="93">
        <v>1</v>
      </c>
      <c r="AE24" s="93">
        <v>1</v>
      </c>
      <c r="AF24" s="100">
        <f t="shared" si="8"/>
        <v>9</v>
      </c>
      <c r="AG24" s="93">
        <v>9</v>
      </c>
      <c r="AH24" s="93">
        <v>0</v>
      </c>
      <c r="AI24" s="93">
        <v>0</v>
      </c>
      <c r="AJ24" s="100">
        <f t="shared" si="9"/>
        <v>148</v>
      </c>
      <c r="AK24" s="93">
        <v>139</v>
      </c>
      <c r="AL24" s="93">
        <v>0</v>
      </c>
      <c r="AM24" s="93">
        <v>9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3"/>
      <c r="B25" s="10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92" customFormat="1" ht="11.25">
      <c r="A26" s="103"/>
      <c r="B26" s="10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92" customFormat="1" ht="11.25">
      <c r="A27" s="103"/>
      <c r="B27" s="104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92" customFormat="1" ht="11.25">
      <c r="A28" s="103"/>
      <c r="B28" s="10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92" customFormat="1" ht="11.25">
      <c r="A29" s="103"/>
      <c r="B29" s="10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92" customFormat="1" ht="11.25">
      <c r="A30" s="103"/>
      <c r="B30" s="10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92" customFormat="1" ht="11.25">
      <c r="A31" s="103"/>
      <c r="B31" s="104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92" customFormat="1" ht="11.25">
      <c r="A32" s="103"/>
      <c r="B32" s="10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s="92" customFormat="1" ht="11.25">
      <c r="A33" s="103"/>
      <c r="B33" s="10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92" customFormat="1" ht="11.25">
      <c r="A34" s="103"/>
      <c r="B34" s="10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92" customFormat="1" ht="11.25">
      <c r="A35" s="103"/>
      <c r="B35" s="10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18000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18</v>
      </c>
      <c r="M2" s="45" t="str">
        <f>IF(L2&lt;&gt;"",VLOOKUP(L2,$AI$6:$AJ$52,2,FALSE),"-")</f>
        <v>福井県</v>
      </c>
      <c r="AA2" s="44">
        <f>IF(C2=0,0,1)</f>
        <v>1</v>
      </c>
      <c r="AB2" s="45" t="str">
        <f>IF(AA2=0,"",VLOOKUP(C2,'水洗化人口等'!B7:C24,2,FALSE))</f>
        <v>合計</v>
      </c>
      <c r="AC2" s="45"/>
      <c r="AD2" s="44">
        <f>IF(AA2=0,1,IF(ISERROR(AB2),1,0))</f>
        <v>0</v>
      </c>
      <c r="AF2" s="87">
        <f>COUNTA('水洗化人口等'!B7:B24)+6</f>
        <v>24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75228</v>
      </c>
      <c r="F7" s="170" t="s">
        <v>37</v>
      </c>
      <c r="G7" s="49" t="s">
        <v>38</v>
      </c>
      <c r="H7" s="61">
        <f aca="true" t="shared" si="0" ref="H7:H12">AD14</f>
        <v>31828</v>
      </c>
      <c r="I7" s="61">
        <f aca="true" t="shared" si="1" ref="I7:I12">AD24</f>
        <v>69869</v>
      </c>
      <c r="J7" s="61">
        <f aca="true" t="shared" si="2" ref="J7:J12">SUM(H7:I7)</f>
        <v>101697</v>
      </c>
      <c r="K7" s="62">
        <f aca="true" t="shared" si="3" ref="K7:K12">IF(J$13&gt;0,J7/J$13,0)</f>
        <v>0.5498621248986213</v>
      </c>
      <c r="L7" s="63">
        <f>AD34</f>
        <v>1200</v>
      </c>
      <c r="M7" s="64">
        <f>AD37</f>
        <v>181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75228</v>
      </c>
      <c r="AF7" s="54" t="str">
        <f>'水洗化人口等'!B7</f>
        <v>18000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2047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2047</v>
      </c>
      <c r="AF8" s="54" t="str">
        <f>'水洗化人口等'!B8</f>
        <v>18201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77275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512536</v>
      </c>
      <c r="AF9" s="54" t="str">
        <f>'水洗化人口等'!B9</f>
        <v>18202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512536</v>
      </c>
      <c r="F10" s="171"/>
      <c r="G10" s="49" t="s">
        <v>45</v>
      </c>
      <c r="H10" s="61">
        <f t="shared" si="0"/>
        <v>16772</v>
      </c>
      <c r="I10" s="61">
        <f t="shared" si="1"/>
        <v>66170</v>
      </c>
      <c r="J10" s="61">
        <f t="shared" si="2"/>
        <v>82942</v>
      </c>
      <c r="K10" s="62">
        <f t="shared" si="3"/>
        <v>0.44845633955123004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181</v>
      </c>
      <c r="AF10" s="54" t="str">
        <f>'水洗化人口等'!B10</f>
        <v>18204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181</v>
      </c>
      <c r="F11" s="171"/>
      <c r="G11" s="49" t="s">
        <v>48</v>
      </c>
      <c r="H11" s="61">
        <f t="shared" si="0"/>
        <v>0</v>
      </c>
      <c r="I11" s="61">
        <f t="shared" si="1"/>
        <v>281</v>
      </c>
      <c r="J11" s="61">
        <f t="shared" si="2"/>
        <v>281</v>
      </c>
      <c r="K11" s="62">
        <f t="shared" si="3"/>
        <v>0.0015193295485266289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227697</v>
      </c>
      <c r="AF11" s="54" t="str">
        <f>'水洗化人口等'!B11</f>
        <v>18205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227697</v>
      </c>
      <c r="F12" s="171"/>
      <c r="G12" s="49" t="s">
        <v>49</v>
      </c>
      <c r="H12" s="61">
        <f t="shared" si="0"/>
        <v>10</v>
      </c>
      <c r="I12" s="61">
        <f t="shared" si="1"/>
        <v>20</v>
      </c>
      <c r="J12" s="61">
        <f t="shared" si="2"/>
        <v>30</v>
      </c>
      <c r="K12" s="62">
        <f t="shared" si="3"/>
        <v>0.00016220600162206002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104312</v>
      </c>
      <c r="AF12" s="54" t="str">
        <f>'水洗化人口等'!B12</f>
        <v>18206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740414</v>
      </c>
      <c r="F13" s="172"/>
      <c r="G13" s="49" t="s">
        <v>41</v>
      </c>
      <c r="H13" s="61">
        <f>SUM(H7:H12)</f>
        <v>48610</v>
      </c>
      <c r="I13" s="61">
        <f>SUM(I7:I12)</f>
        <v>136340</v>
      </c>
      <c r="J13" s="61">
        <f>SUM(J7:J12)</f>
        <v>184950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14060</v>
      </c>
      <c r="AF13" s="54" t="str">
        <f>'水洗化人口等'!B13</f>
        <v>18207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817689</v>
      </c>
      <c r="F14" s="141" t="s">
        <v>51</v>
      </c>
      <c r="G14" s="142"/>
      <c r="H14" s="61">
        <f>AD20</f>
        <v>1280</v>
      </c>
      <c r="I14" s="61">
        <f>AD30</f>
        <v>116</v>
      </c>
      <c r="J14" s="61">
        <f>SUM(H14:I14)</f>
        <v>1396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31828</v>
      </c>
      <c r="AF14" s="54" t="str">
        <f>'水洗化人口等'!B14</f>
        <v>18208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14060</v>
      </c>
      <c r="F15" s="146" t="s">
        <v>5</v>
      </c>
      <c r="G15" s="147"/>
      <c r="H15" s="71">
        <f>SUM(H13:H14)</f>
        <v>49890</v>
      </c>
      <c r="I15" s="71">
        <f>SUM(I13:I14)</f>
        <v>136456</v>
      </c>
      <c r="J15" s="71">
        <f>SUM(J13:J14)</f>
        <v>186346</v>
      </c>
      <c r="K15" s="72" t="s">
        <v>146</v>
      </c>
      <c r="L15" s="73">
        <f>SUM(L7:L9)</f>
        <v>1200</v>
      </c>
      <c r="M15" s="74">
        <f>SUM(M7:M9)</f>
        <v>181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18209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18210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104312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16772</v>
      </c>
      <c r="AF17" s="54" t="str">
        <f>'水洗化人口等'!B17</f>
        <v>18322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18382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0.9054958547809742</v>
      </c>
      <c r="F19" s="141" t="s">
        <v>57</v>
      </c>
      <c r="G19" s="142"/>
      <c r="H19" s="61">
        <f>AD21</f>
        <v>0</v>
      </c>
      <c r="I19" s="61">
        <f>AD31</f>
        <v>0</v>
      </c>
      <c r="J19" s="65">
        <f>SUM(H19:I19)</f>
        <v>0</v>
      </c>
      <c r="AA19" s="46" t="s">
        <v>49</v>
      </c>
      <c r="AB19" s="46" t="s">
        <v>75</v>
      </c>
      <c r="AC19" s="46" t="s">
        <v>151</v>
      </c>
      <c r="AD19" s="45">
        <f ca="1" t="shared" si="4"/>
        <v>10</v>
      </c>
      <c r="AF19" s="54" t="str">
        <f>'水洗化人口等'!B19</f>
        <v>18404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0.09450414521902581</v>
      </c>
      <c r="F20" s="141" t="s">
        <v>59</v>
      </c>
      <c r="G20" s="142"/>
      <c r="H20" s="61">
        <f>AD22</f>
        <v>105</v>
      </c>
      <c r="I20" s="61">
        <f>AD32</f>
        <v>281</v>
      </c>
      <c r="J20" s="65">
        <f>SUM(H20:I20)</f>
        <v>386</v>
      </c>
      <c r="AA20" s="46" t="s">
        <v>51</v>
      </c>
      <c r="AB20" s="46" t="s">
        <v>75</v>
      </c>
      <c r="AC20" s="46" t="s">
        <v>152</v>
      </c>
      <c r="AD20" s="45">
        <f ca="1" t="shared" si="4"/>
        <v>1280</v>
      </c>
      <c r="AF20" s="54" t="str">
        <f>'水洗化人口等'!B20</f>
        <v>18423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0.6268104377092024</v>
      </c>
      <c r="F21" s="141" t="s">
        <v>61</v>
      </c>
      <c r="G21" s="142"/>
      <c r="H21" s="61">
        <f>AD23</f>
        <v>48631</v>
      </c>
      <c r="I21" s="61">
        <f>AD33</f>
        <v>135567</v>
      </c>
      <c r="J21" s="65">
        <f>SUM(H21:I21)</f>
        <v>184198</v>
      </c>
      <c r="AA21" s="46" t="s">
        <v>57</v>
      </c>
      <c r="AB21" s="46" t="s">
        <v>75</v>
      </c>
      <c r="AC21" s="46" t="s">
        <v>153</v>
      </c>
      <c r="AD21" s="45">
        <f ca="1" t="shared" si="4"/>
        <v>0</v>
      </c>
      <c r="AF21" s="54" t="str">
        <f>'水洗化人口等'!B21</f>
        <v>18442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0.27846406151972203</v>
      </c>
      <c r="F22" s="146" t="s">
        <v>5</v>
      </c>
      <c r="G22" s="147"/>
      <c r="H22" s="71">
        <f>SUM(H19:H21)</f>
        <v>48736</v>
      </c>
      <c r="I22" s="71">
        <f>SUM(I19:I21)</f>
        <v>135848</v>
      </c>
      <c r="J22" s="76">
        <f>SUM(J19:J21)</f>
        <v>184584</v>
      </c>
      <c r="AA22" s="46" t="s">
        <v>59</v>
      </c>
      <c r="AB22" s="46" t="s">
        <v>75</v>
      </c>
      <c r="AC22" s="46" t="s">
        <v>154</v>
      </c>
      <c r="AD22" s="45">
        <f ca="1" t="shared" si="4"/>
        <v>105</v>
      </c>
      <c r="AF22" s="54" t="str">
        <f>'水洗化人口等'!B22</f>
        <v>18481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0.12756928367631215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48631</v>
      </c>
      <c r="AF23" s="54" t="str">
        <f>'水洗化人口等'!B23</f>
        <v>18483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0.973510190876739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69869</v>
      </c>
      <c r="AF24" s="54" t="str">
        <f>'水洗化人口等'!B24</f>
        <v>18501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0.02648980912326108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e">
        <f>水洗化人口等!#REF!</f>
        <v>#REF!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e">
        <f>水洗化人口等!#REF!</f>
        <v>#REF!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1459</v>
      </c>
      <c r="J27" s="79">
        <f>AD49</f>
        <v>196</v>
      </c>
      <c r="AA27" s="46" t="s">
        <v>45</v>
      </c>
      <c r="AB27" s="46" t="s">
        <v>75</v>
      </c>
      <c r="AC27" s="46" t="s">
        <v>159</v>
      </c>
      <c r="AD27" s="45">
        <f ca="1" t="shared" si="4"/>
        <v>66170</v>
      </c>
      <c r="AF27" s="54" t="e">
        <f>水洗化人口等!#REF!</f>
        <v>#REF!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181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281</v>
      </c>
      <c r="AF28" s="54" t="e">
        <f>水洗化人口等!#REF!</f>
        <v>#REF!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883</v>
      </c>
      <c r="J29" s="79">
        <f>AD51</f>
        <v>61</v>
      </c>
      <c r="AA29" s="46" t="s">
        <v>49</v>
      </c>
      <c r="AB29" s="46" t="s">
        <v>75</v>
      </c>
      <c r="AC29" s="46" t="s">
        <v>161</v>
      </c>
      <c r="AD29" s="45">
        <f ca="1" t="shared" si="4"/>
        <v>20</v>
      </c>
      <c r="AF29" s="54" t="e">
        <f>水洗化人口等!#REF!</f>
        <v>#REF!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0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116</v>
      </c>
      <c r="AF30" s="54" t="e">
        <f>水洗化人口等!#REF!</f>
        <v>#REF!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0</v>
      </c>
      <c r="AF31" s="54" t="e">
        <f>水洗化人口等!#REF!</f>
        <v>#REF!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281</v>
      </c>
      <c r="AF32" s="54" t="e">
        <f>水洗化人口等!#REF!</f>
        <v>#REF!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34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135567</v>
      </c>
      <c r="AF33" s="54" t="e">
        <f>水洗化人口等!#REF!</f>
        <v>#REF!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0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1200</v>
      </c>
      <c r="AF34" s="54" t="e">
        <f>水洗化人口等!#REF!</f>
        <v>#REF!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87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e">
        <f>水洗化人口等!#REF!</f>
        <v>#REF!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2644</v>
      </c>
      <c r="J36" s="81">
        <f>SUM(J27:J31)</f>
        <v>257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181</v>
      </c>
      <c r="AF37" s="54" t="e">
        <f>水洗化人口等!#REF!</f>
        <v>#REF!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1459</v>
      </c>
      <c r="AF40" s="54" t="e">
        <f>水洗化人口等!#REF!</f>
        <v>#REF!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181</v>
      </c>
      <c r="AF41" s="54" t="e">
        <f>水洗化人口等!#REF!</f>
        <v>#REF!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883</v>
      </c>
      <c r="AF42" s="54" t="e">
        <f>水洗化人口等!#REF!</f>
        <v>#REF!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0</v>
      </c>
      <c r="AF43" s="54" t="e">
        <f>水洗化人口等!#REF!</f>
        <v>#REF!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34</v>
      </c>
      <c r="AF46" s="54" t="e">
        <f>水洗化人口等!#REF!</f>
        <v>#REF!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0</v>
      </c>
      <c r="AF47" s="54" t="e">
        <f>水洗化人口等!#REF!</f>
        <v>#REF!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87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196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61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