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<sst xmlns="http://schemas.openxmlformats.org/spreadsheetml/2006/main" count="636" uniqueCount="309">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</sst>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108</v>
      </c>
      <c r="B7" s="174" t="s">
        <v>270</v>
      </c>
      <c r="C7" s="173" t="s">
        <v>268</v>
      </c>
      <c r="D7" s="99">
        <f>SUM(D8:D300)</f>
        <v>1169721</v>
      </c>
      <c r="E7" s="99">
        <f>SUM(E8:E300)</f>
        <v>77127</v>
      </c>
      <c r="F7" s="96">
        <f>IF(D7&gt;0,E7/D7*100,0)</f>
        <v>6.593623607680805</v>
      </c>
      <c r="G7" s="99">
        <f>SUM(G8:G300)</f>
        <v>77054</v>
      </c>
      <c r="H7" s="99">
        <f>SUM(H8:H300)</f>
        <v>73</v>
      </c>
      <c r="I7" s="99">
        <f>SUM(I8:I300)</f>
        <v>1092594</v>
      </c>
      <c r="J7" s="96">
        <f>IF($D7&gt;0,I7/$D7*100,0)</f>
        <v>93.40637639231919</v>
      </c>
      <c r="K7" s="99">
        <f>SUM(K8:K300)</f>
        <v>733138</v>
      </c>
      <c r="L7" s="96">
        <f>IF($D7&gt;0,K7/$D7*100,0)</f>
        <v>62.67631341148873</v>
      </c>
      <c r="M7" s="99">
        <f>SUM(M8:M300)</f>
        <v>7142</v>
      </c>
      <c r="N7" s="96">
        <f>IF($D7&gt;0,M7/$D7*100,0)</f>
        <v>0.6105729485920147</v>
      </c>
      <c r="O7" s="99">
        <f>SUM(O8:O300)</f>
        <v>352314</v>
      </c>
      <c r="P7" s="99">
        <f>SUM(P8:P300)</f>
        <v>97031</v>
      </c>
      <c r="Q7" s="96">
        <f>IF($D7&gt;0,O7/$D7*100,0)</f>
        <v>30.119490032238456</v>
      </c>
      <c r="R7" s="99">
        <f>SUM(R8:R300)</f>
        <v>10726</v>
      </c>
      <c r="S7" s="175">
        <f>COUNTIF(S8:S300,"○")</f>
        <v>18</v>
      </c>
      <c r="T7" s="175">
        <f>COUNTIF(T8:T300,"○")</f>
        <v>0</v>
      </c>
      <c r="U7" s="175">
        <f>COUNTIF(U8:U300,"○")</f>
        <v>0</v>
      </c>
      <c r="V7" s="175">
        <f>COUNTIF(V8:V300,"○")</f>
        <v>1</v>
      </c>
      <c r="W7" s="175">
        <f>COUNTIF(W8:W300,"○")</f>
        <v>17</v>
      </c>
      <c r="X7" s="175">
        <f>COUNTIF(X8:X300,"○")</f>
        <v>0</v>
      </c>
      <c r="Y7" s="175">
        <f>COUNTIF(Y8:Y300,"○")</f>
        <v>0</v>
      </c>
      <c r="Z7" s="175">
        <f>COUNTIF(Z8:Z300,"○")</f>
        <v>2</v>
      </c>
    </row>
    <row r="8" spans="1:26" s="92" customFormat="1" ht="11.25">
      <c r="A8" s="94" t="s">
        <v>108</v>
      </c>
      <c r="B8" s="95" t="s">
        <v>271</v>
      </c>
      <c r="C8" s="94" t="s">
        <v>272</v>
      </c>
      <c r="D8" s="93">
        <v>442658</v>
      </c>
      <c r="E8" s="93">
        <v>4697</v>
      </c>
      <c r="F8" s="97">
        <f aca="true" t="shared" si="0" ref="F7:F26">IF(D8&gt;0,E8/D8*100,0)</f>
        <v>1.0610900514618509</v>
      </c>
      <c r="G8" s="93">
        <v>4697</v>
      </c>
      <c r="H8" s="93">
        <v>0</v>
      </c>
      <c r="I8" s="93">
        <v>437961</v>
      </c>
      <c r="J8" s="97">
        <f aca="true" t="shared" si="1" ref="J7:J26">IF($D8&gt;0,I8/$D8*100,0)</f>
        <v>98.93890994853814</v>
      </c>
      <c r="K8" s="93">
        <v>373146</v>
      </c>
      <c r="L8" s="97">
        <f aca="true" t="shared" si="2" ref="L7:L26">IF($D8&gt;0,K8/$D8*100,0)</f>
        <v>84.29668050729909</v>
      </c>
      <c r="M8" s="93">
        <v>0</v>
      </c>
      <c r="N8" s="97">
        <f aca="true" t="shared" si="3" ref="N7:N26">IF($D8&gt;0,M8/$D8*100,0)</f>
        <v>0</v>
      </c>
      <c r="O8" s="93">
        <v>64815</v>
      </c>
      <c r="P8" s="93">
        <v>12923</v>
      </c>
      <c r="Q8" s="97">
        <f aca="true" t="shared" si="4" ref="Q7:Q26">IF($D8&gt;0,O8/$D8*100,0)</f>
        <v>14.64222944123906</v>
      </c>
      <c r="R8" s="93">
        <v>4210</v>
      </c>
      <c r="S8" s="94" t="s">
        <v>269</v>
      </c>
      <c r="T8" s="94"/>
      <c r="U8" s="94"/>
      <c r="V8" s="94"/>
      <c r="W8" s="94" t="s">
        <v>269</v>
      </c>
      <c r="X8" s="94"/>
      <c r="Y8" s="94"/>
      <c r="Z8" s="94"/>
    </row>
    <row r="9" spans="1:26" s="92" customFormat="1" ht="11.25">
      <c r="A9" s="94" t="s">
        <v>108</v>
      </c>
      <c r="B9" s="95" t="s">
        <v>273</v>
      </c>
      <c r="C9" s="94" t="s">
        <v>274</v>
      </c>
      <c r="D9" s="93">
        <v>61340</v>
      </c>
      <c r="E9" s="93">
        <v>8260</v>
      </c>
      <c r="F9" s="97">
        <f t="shared" si="0"/>
        <v>13.465927616563416</v>
      </c>
      <c r="G9" s="93">
        <v>8260</v>
      </c>
      <c r="H9" s="93">
        <v>0</v>
      </c>
      <c r="I9" s="93">
        <v>53080</v>
      </c>
      <c r="J9" s="97">
        <f t="shared" si="1"/>
        <v>86.53407238343658</v>
      </c>
      <c r="K9" s="93">
        <v>12463</v>
      </c>
      <c r="L9" s="97">
        <f t="shared" si="2"/>
        <v>20.31790022823606</v>
      </c>
      <c r="M9" s="93">
        <v>1362</v>
      </c>
      <c r="N9" s="97">
        <f t="shared" si="3"/>
        <v>2.220410824910336</v>
      </c>
      <c r="O9" s="93">
        <v>39255</v>
      </c>
      <c r="P9" s="93">
        <v>16170</v>
      </c>
      <c r="Q9" s="97">
        <f t="shared" si="4"/>
        <v>63.99576133029019</v>
      </c>
      <c r="R9" s="93">
        <v>523</v>
      </c>
      <c r="S9" s="94" t="s">
        <v>269</v>
      </c>
      <c r="T9" s="94"/>
      <c r="U9" s="94"/>
      <c r="V9" s="94"/>
      <c r="W9" s="94" t="s">
        <v>269</v>
      </c>
      <c r="X9" s="94"/>
      <c r="Y9" s="94"/>
      <c r="Z9" s="94"/>
    </row>
    <row r="10" spans="1:26" s="92" customFormat="1" ht="11.25">
      <c r="A10" s="94" t="s">
        <v>108</v>
      </c>
      <c r="B10" s="95" t="s">
        <v>275</v>
      </c>
      <c r="C10" s="94" t="s">
        <v>276</v>
      </c>
      <c r="D10" s="93">
        <v>109612</v>
      </c>
      <c r="E10" s="93">
        <v>1916</v>
      </c>
      <c r="F10" s="97">
        <f t="shared" si="0"/>
        <v>1.7479837973944459</v>
      </c>
      <c r="G10" s="93">
        <v>1916</v>
      </c>
      <c r="H10" s="93">
        <v>0</v>
      </c>
      <c r="I10" s="93">
        <v>107696</v>
      </c>
      <c r="J10" s="97">
        <f t="shared" si="1"/>
        <v>98.25201620260555</v>
      </c>
      <c r="K10" s="93">
        <v>39382</v>
      </c>
      <c r="L10" s="97">
        <f t="shared" si="2"/>
        <v>35.92854796920045</v>
      </c>
      <c r="M10" s="93">
        <v>3712</v>
      </c>
      <c r="N10" s="97">
        <f t="shared" si="3"/>
        <v>3.386490530233916</v>
      </c>
      <c r="O10" s="93">
        <v>64602</v>
      </c>
      <c r="P10" s="93">
        <v>19969</v>
      </c>
      <c r="Q10" s="97">
        <f t="shared" si="4"/>
        <v>58.93697770317119</v>
      </c>
      <c r="R10" s="93">
        <v>1775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108</v>
      </c>
      <c r="B11" s="95" t="s">
        <v>277</v>
      </c>
      <c r="C11" s="94" t="s">
        <v>278</v>
      </c>
      <c r="D11" s="93">
        <v>33796</v>
      </c>
      <c r="E11" s="93">
        <v>9232</v>
      </c>
      <c r="F11" s="97">
        <f t="shared" si="0"/>
        <v>27.316842229849687</v>
      </c>
      <c r="G11" s="93">
        <v>9232</v>
      </c>
      <c r="H11" s="93">
        <v>0</v>
      </c>
      <c r="I11" s="93">
        <v>24564</v>
      </c>
      <c r="J11" s="97">
        <f t="shared" si="1"/>
        <v>72.6831577701503</v>
      </c>
      <c r="K11" s="93">
        <v>8718</v>
      </c>
      <c r="L11" s="97">
        <f t="shared" si="2"/>
        <v>25.79595218369038</v>
      </c>
      <c r="M11" s="93">
        <v>0</v>
      </c>
      <c r="N11" s="97">
        <f t="shared" si="3"/>
        <v>0</v>
      </c>
      <c r="O11" s="93">
        <v>15846</v>
      </c>
      <c r="P11" s="93">
        <v>5670</v>
      </c>
      <c r="Q11" s="97">
        <f t="shared" si="4"/>
        <v>46.887205586459935</v>
      </c>
      <c r="R11" s="93">
        <v>0</v>
      </c>
      <c r="S11" s="94"/>
      <c r="T11" s="94"/>
      <c r="U11" s="94"/>
      <c r="V11" s="94" t="s">
        <v>269</v>
      </c>
      <c r="W11" s="94"/>
      <c r="X11" s="94"/>
      <c r="Y11" s="94"/>
      <c r="Z11" s="94" t="s">
        <v>269</v>
      </c>
    </row>
    <row r="12" spans="1:26" s="92" customFormat="1" ht="11.25">
      <c r="A12" s="94" t="s">
        <v>108</v>
      </c>
      <c r="B12" s="95" t="s">
        <v>279</v>
      </c>
      <c r="C12" s="94" t="s">
        <v>280</v>
      </c>
      <c r="D12" s="93">
        <v>18582</v>
      </c>
      <c r="E12" s="93">
        <v>5956</v>
      </c>
      <c r="F12" s="97">
        <f t="shared" si="0"/>
        <v>32.05252394790657</v>
      </c>
      <c r="G12" s="93">
        <v>5956</v>
      </c>
      <c r="H12" s="93">
        <v>0</v>
      </c>
      <c r="I12" s="93">
        <v>12626</v>
      </c>
      <c r="J12" s="97">
        <f t="shared" si="1"/>
        <v>67.94747605209342</v>
      </c>
      <c r="K12" s="93">
        <v>3827</v>
      </c>
      <c r="L12" s="97">
        <f t="shared" si="2"/>
        <v>20.59519965558067</v>
      </c>
      <c r="M12" s="93">
        <v>0</v>
      </c>
      <c r="N12" s="97">
        <f t="shared" si="3"/>
        <v>0</v>
      </c>
      <c r="O12" s="93">
        <v>8799</v>
      </c>
      <c r="P12" s="93">
        <v>3163</v>
      </c>
      <c r="Q12" s="97">
        <f t="shared" si="4"/>
        <v>47.35227639651276</v>
      </c>
      <c r="R12" s="93">
        <v>194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108</v>
      </c>
      <c r="B13" s="95" t="s">
        <v>281</v>
      </c>
      <c r="C13" s="94" t="s">
        <v>282</v>
      </c>
      <c r="D13" s="93">
        <v>75370</v>
      </c>
      <c r="E13" s="93">
        <v>15430</v>
      </c>
      <c r="F13" s="97">
        <f t="shared" si="0"/>
        <v>20.472336473397903</v>
      </c>
      <c r="G13" s="93">
        <v>15370</v>
      </c>
      <c r="H13" s="93">
        <v>60</v>
      </c>
      <c r="I13" s="93">
        <v>59940</v>
      </c>
      <c r="J13" s="97">
        <f t="shared" si="1"/>
        <v>79.5276635266021</v>
      </c>
      <c r="K13" s="93">
        <v>23462</v>
      </c>
      <c r="L13" s="97">
        <f t="shared" si="2"/>
        <v>31.12909645747645</v>
      </c>
      <c r="M13" s="93">
        <v>570</v>
      </c>
      <c r="N13" s="97">
        <f t="shared" si="3"/>
        <v>0.7562690725752952</v>
      </c>
      <c r="O13" s="93">
        <v>35908</v>
      </c>
      <c r="P13" s="93">
        <v>7708</v>
      </c>
      <c r="Q13" s="97">
        <f t="shared" si="4"/>
        <v>47.642297996550354</v>
      </c>
      <c r="R13" s="93">
        <v>800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108</v>
      </c>
      <c r="B14" s="95" t="s">
        <v>283</v>
      </c>
      <c r="C14" s="94" t="s">
        <v>284</v>
      </c>
      <c r="D14" s="93">
        <v>24627</v>
      </c>
      <c r="E14" s="93">
        <v>3876</v>
      </c>
      <c r="F14" s="97">
        <f t="shared" si="0"/>
        <v>15.738823242782313</v>
      </c>
      <c r="G14" s="93">
        <v>3876</v>
      </c>
      <c r="H14" s="93">
        <v>0</v>
      </c>
      <c r="I14" s="93">
        <v>20751</v>
      </c>
      <c r="J14" s="97">
        <f t="shared" si="1"/>
        <v>84.2611767572177</v>
      </c>
      <c r="K14" s="93">
        <v>11204</v>
      </c>
      <c r="L14" s="97">
        <f t="shared" si="2"/>
        <v>45.49478214967312</v>
      </c>
      <c r="M14" s="93">
        <v>0</v>
      </c>
      <c r="N14" s="97">
        <f t="shared" si="3"/>
        <v>0</v>
      </c>
      <c r="O14" s="93">
        <v>9547</v>
      </c>
      <c r="P14" s="93">
        <v>601</v>
      </c>
      <c r="Q14" s="97">
        <f t="shared" si="4"/>
        <v>38.76639460754456</v>
      </c>
      <c r="R14" s="93">
        <v>161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108</v>
      </c>
      <c r="B15" s="95" t="s">
        <v>285</v>
      </c>
      <c r="C15" s="94" t="s">
        <v>286</v>
      </c>
      <c r="D15" s="93">
        <v>35295</v>
      </c>
      <c r="E15" s="93">
        <v>1554</v>
      </c>
      <c r="F15" s="97">
        <f t="shared" si="0"/>
        <v>4.402889927751806</v>
      </c>
      <c r="G15" s="93">
        <v>1554</v>
      </c>
      <c r="H15" s="93">
        <v>0</v>
      </c>
      <c r="I15" s="93">
        <v>33741</v>
      </c>
      <c r="J15" s="97">
        <f t="shared" si="1"/>
        <v>95.5971100722482</v>
      </c>
      <c r="K15" s="93">
        <v>23052</v>
      </c>
      <c r="L15" s="97">
        <f t="shared" si="2"/>
        <v>65.31236719082023</v>
      </c>
      <c r="M15" s="93">
        <v>0</v>
      </c>
      <c r="N15" s="97">
        <f t="shared" si="3"/>
        <v>0</v>
      </c>
      <c r="O15" s="93">
        <v>10689</v>
      </c>
      <c r="P15" s="93">
        <v>239</v>
      </c>
      <c r="Q15" s="97">
        <f t="shared" si="4"/>
        <v>30.284742881427963</v>
      </c>
      <c r="R15" s="93">
        <v>245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108</v>
      </c>
      <c r="B16" s="95" t="s">
        <v>287</v>
      </c>
      <c r="C16" s="94" t="s">
        <v>288</v>
      </c>
      <c r="D16" s="93">
        <v>113058</v>
      </c>
      <c r="E16" s="93">
        <v>2852</v>
      </c>
      <c r="F16" s="97">
        <f t="shared" si="0"/>
        <v>2.52259901997205</v>
      </c>
      <c r="G16" s="93">
        <v>2852</v>
      </c>
      <c r="H16" s="93">
        <v>0</v>
      </c>
      <c r="I16" s="93">
        <v>110206</v>
      </c>
      <c r="J16" s="97">
        <f t="shared" si="1"/>
        <v>97.47740098002795</v>
      </c>
      <c r="K16" s="93">
        <v>86191</v>
      </c>
      <c r="L16" s="97">
        <f t="shared" si="2"/>
        <v>76.23609120982151</v>
      </c>
      <c r="M16" s="93">
        <v>568</v>
      </c>
      <c r="N16" s="97">
        <f t="shared" si="3"/>
        <v>0.5023969997700295</v>
      </c>
      <c r="O16" s="93">
        <v>23447</v>
      </c>
      <c r="P16" s="93">
        <v>10564</v>
      </c>
      <c r="Q16" s="97">
        <f t="shared" si="4"/>
        <v>20.738912770436414</v>
      </c>
      <c r="R16" s="93">
        <v>607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108</v>
      </c>
      <c r="B17" s="95" t="s">
        <v>289</v>
      </c>
      <c r="C17" s="94" t="s">
        <v>290</v>
      </c>
      <c r="D17" s="93">
        <v>48138</v>
      </c>
      <c r="E17" s="93">
        <v>1424</v>
      </c>
      <c r="F17" s="97">
        <f t="shared" si="0"/>
        <v>2.958161951057377</v>
      </c>
      <c r="G17" s="93">
        <v>1424</v>
      </c>
      <c r="H17" s="93">
        <v>0</v>
      </c>
      <c r="I17" s="93">
        <v>46714</v>
      </c>
      <c r="J17" s="97">
        <f t="shared" si="1"/>
        <v>97.04183804894262</v>
      </c>
      <c r="K17" s="93">
        <v>37205</v>
      </c>
      <c r="L17" s="97">
        <f t="shared" si="2"/>
        <v>77.28821305413602</v>
      </c>
      <c r="M17" s="93">
        <v>0</v>
      </c>
      <c r="N17" s="97">
        <f t="shared" si="3"/>
        <v>0</v>
      </c>
      <c r="O17" s="93">
        <v>9509</v>
      </c>
      <c r="P17" s="93">
        <v>0</v>
      </c>
      <c r="Q17" s="97">
        <f t="shared" si="4"/>
        <v>19.7536249948066</v>
      </c>
      <c r="R17" s="93">
        <v>753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108</v>
      </c>
      <c r="B18" s="95" t="s">
        <v>291</v>
      </c>
      <c r="C18" s="94" t="s">
        <v>292</v>
      </c>
      <c r="D18" s="93">
        <v>5965</v>
      </c>
      <c r="E18" s="93">
        <v>0</v>
      </c>
      <c r="F18" s="97">
        <f t="shared" si="0"/>
        <v>0</v>
      </c>
      <c r="G18" s="93">
        <v>0</v>
      </c>
      <c r="H18" s="93">
        <v>0</v>
      </c>
      <c r="I18" s="93">
        <v>5965</v>
      </c>
      <c r="J18" s="97">
        <f t="shared" si="1"/>
        <v>100</v>
      </c>
      <c r="K18" s="93">
        <v>0</v>
      </c>
      <c r="L18" s="97">
        <f t="shared" si="2"/>
        <v>0</v>
      </c>
      <c r="M18" s="93">
        <v>0</v>
      </c>
      <c r="N18" s="97">
        <f t="shared" si="3"/>
        <v>0</v>
      </c>
      <c r="O18" s="93">
        <v>5965</v>
      </c>
      <c r="P18" s="93">
        <v>316</v>
      </c>
      <c r="Q18" s="97">
        <f t="shared" si="4"/>
        <v>100</v>
      </c>
      <c r="R18" s="93">
        <v>35</v>
      </c>
      <c r="S18" s="94" t="s">
        <v>269</v>
      </c>
      <c r="T18" s="94"/>
      <c r="U18" s="94"/>
      <c r="V18" s="94"/>
      <c r="W18" s="94"/>
      <c r="X18" s="94"/>
      <c r="Y18" s="94"/>
      <c r="Z18" s="94" t="s">
        <v>269</v>
      </c>
    </row>
    <row r="19" spans="1:26" s="92" customFormat="1" ht="11.25">
      <c r="A19" s="94" t="s">
        <v>108</v>
      </c>
      <c r="B19" s="95" t="s">
        <v>293</v>
      </c>
      <c r="C19" s="94" t="s">
        <v>294</v>
      </c>
      <c r="D19" s="93">
        <v>44147</v>
      </c>
      <c r="E19" s="93">
        <v>1127</v>
      </c>
      <c r="F19" s="97">
        <f t="shared" si="0"/>
        <v>2.5528348472149864</v>
      </c>
      <c r="G19" s="93">
        <v>1127</v>
      </c>
      <c r="H19" s="93">
        <v>0</v>
      </c>
      <c r="I19" s="93">
        <v>43020</v>
      </c>
      <c r="J19" s="97">
        <f t="shared" si="1"/>
        <v>97.447165152785</v>
      </c>
      <c r="K19" s="93">
        <v>33985</v>
      </c>
      <c r="L19" s="97">
        <f t="shared" si="2"/>
        <v>76.98144834303577</v>
      </c>
      <c r="M19" s="93">
        <v>0</v>
      </c>
      <c r="N19" s="97">
        <f t="shared" si="3"/>
        <v>0</v>
      </c>
      <c r="O19" s="93">
        <v>9035</v>
      </c>
      <c r="P19" s="93">
        <v>3782</v>
      </c>
      <c r="Q19" s="97">
        <f t="shared" si="4"/>
        <v>20.465716809749246</v>
      </c>
      <c r="R19" s="93">
        <v>317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108</v>
      </c>
      <c r="B20" s="95" t="s">
        <v>295</v>
      </c>
      <c r="C20" s="94" t="s">
        <v>296</v>
      </c>
      <c r="D20" s="93">
        <v>37123</v>
      </c>
      <c r="E20" s="93">
        <v>1642</v>
      </c>
      <c r="F20" s="97">
        <f t="shared" si="0"/>
        <v>4.4231339062037005</v>
      </c>
      <c r="G20" s="93">
        <v>1642</v>
      </c>
      <c r="H20" s="93">
        <v>0</v>
      </c>
      <c r="I20" s="93">
        <v>35481</v>
      </c>
      <c r="J20" s="97">
        <f t="shared" si="1"/>
        <v>95.5768660937963</v>
      </c>
      <c r="K20" s="93">
        <v>23268</v>
      </c>
      <c r="L20" s="97">
        <f t="shared" si="2"/>
        <v>62.67812407402419</v>
      </c>
      <c r="M20" s="93">
        <v>0</v>
      </c>
      <c r="N20" s="97">
        <f t="shared" si="3"/>
        <v>0</v>
      </c>
      <c r="O20" s="93">
        <v>12213</v>
      </c>
      <c r="P20" s="93">
        <v>3593</v>
      </c>
      <c r="Q20" s="97">
        <f t="shared" si="4"/>
        <v>32.89874201977211</v>
      </c>
      <c r="R20" s="93">
        <v>218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108</v>
      </c>
      <c r="B21" s="95" t="s">
        <v>297</v>
      </c>
      <c r="C21" s="94" t="s">
        <v>298</v>
      </c>
      <c r="D21" s="93">
        <v>26859</v>
      </c>
      <c r="E21" s="93">
        <v>260</v>
      </c>
      <c r="F21" s="97">
        <f t="shared" si="0"/>
        <v>0.968018168956402</v>
      </c>
      <c r="G21" s="93">
        <v>260</v>
      </c>
      <c r="H21" s="93">
        <v>0</v>
      </c>
      <c r="I21" s="93">
        <v>26599</v>
      </c>
      <c r="J21" s="97">
        <f t="shared" si="1"/>
        <v>99.03198183104361</v>
      </c>
      <c r="K21" s="93">
        <v>24997</v>
      </c>
      <c r="L21" s="97">
        <f t="shared" si="2"/>
        <v>93.06750065155069</v>
      </c>
      <c r="M21" s="93">
        <v>0</v>
      </c>
      <c r="N21" s="97">
        <f t="shared" si="3"/>
        <v>0</v>
      </c>
      <c r="O21" s="93">
        <v>1602</v>
      </c>
      <c r="P21" s="93">
        <v>235</v>
      </c>
      <c r="Q21" s="97">
        <f t="shared" si="4"/>
        <v>5.964481179492907</v>
      </c>
      <c r="R21" s="93">
        <v>181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108</v>
      </c>
      <c r="B22" s="95" t="s">
        <v>299</v>
      </c>
      <c r="C22" s="94" t="s">
        <v>300</v>
      </c>
      <c r="D22" s="93">
        <v>24572</v>
      </c>
      <c r="E22" s="93">
        <v>5334</v>
      </c>
      <c r="F22" s="97">
        <f t="shared" si="0"/>
        <v>21.707634706169625</v>
      </c>
      <c r="G22" s="93">
        <v>5334</v>
      </c>
      <c r="H22" s="93">
        <v>0</v>
      </c>
      <c r="I22" s="93">
        <v>19238</v>
      </c>
      <c r="J22" s="97">
        <f t="shared" si="1"/>
        <v>78.29236529383039</v>
      </c>
      <c r="K22" s="93">
        <v>6023</v>
      </c>
      <c r="L22" s="97">
        <f t="shared" si="2"/>
        <v>24.511639264203158</v>
      </c>
      <c r="M22" s="93">
        <v>930</v>
      </c>
      <c r="N22" s="97">
        <f t="shared" si="3"/>
        <v>3.784795702425525</v>
      </c>
      <c r="O22" s="93">
        <v>12285</v>
      </c>
      <c r="P22" s="93">
        <v>2875</v>
      </c>
      <c r="Q22" s="97">
        <f t="shared" si="4"/>
        <v>49.99593032720169</v>
      </c>
      <c r="R22" s="93">
        <v>96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108</v>
      </c>
      <c r="B23" s="95" t="s">
        <v>301</v>
      </c>
      <c r="C23" s="94" t="s">
        <v>302</v>
      </c>
      <c r="D23" s="93">
        <v>15580</v>
      </c>
      <c r="E23" s="93">
        <v>1149</v>
      </c>
      <c r="F23" s="97">
        <f t="shared" si="0"/>
        <v>7.374839537869063</v>
      </c>
      <c r="G23" s="93">
        <v>1146</v>
      </c>
      <c r="H23" s="93">
        <v>3</v>
      </c>
      <c r="I23" s="93">
        <v>14431</v>
      </c>
      <c r="J23" s="97">
        <f t="shared" si="1"/>
        <v>92.62516046213094</v>
      </c>
      <c r="K23" s="93">
        <v>7367</v>
      </c>
      <c r="L23" s="97">
        <f t="shared" si="2"/>
        <v>47.284980744544285</v>
      </c>
      <c r="M23" s="93">
        <v>0</v>
      </c>
      <c r="N23" s="97">
        <f t="shared" si="3"/>
        <v>0</v>
      </c>
      <c r="O23" s="93">
        <v>7064</v>
      </c>
      <c r="P23" s="93">
        <v>3216</v>
      </c>
      <c r="Q23" s="97">
        <f t="shared" si="4"/>
        <v>45.34017971758665</v>
      </c>
      <c r="R23" s="93">
        <v>108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108</v>
      </c>
      <c r="B24" s="95" t="s">
        <v>303</v>
      </c>
      <c r="C24" s="94" t="s">
        <v>304</v>
      </c>
      <c r="D24" s="93">
        <v>19868</v>
      </c>
      <c r="E24" s="93">
        <v>5221</v>
      </c>
      <c r="F24" s="97">
        <f t="shared" si="0"/>
        <v>26.278437688745722</v>
      </c>
      <c r="G24" s="93">
        <v>5221</v>
      </c>
      <c r="H24" s="93">
        <v>0</v>
      </c>
      <c r="I24" s="93">
        <v>14647</v>
      </c>
      <c r="J24" s="97">
        <f t="shared" si="1"/>
        <v>73.72156231125427</v>
      </c>
      <c r="K24" s="93">
        <v>11975</v>
      </c>
      <c r="L24" s="97">
        <f t="shared" si="2"/>
        <v>60.27280048318905</v>
      </c>
      <c r="M24" s="93">
        <v>0</v>
      </c>
      <c r="N24" s="97">
        <f t="shared" si="3"/>
        <v>0</v>
      </c>
      <c r="O24" s="93">
        <v>2672</v>
      </c>
      <c r="P24" s="93">
        <v>60</v>
      </c>
      <c r="Q24" s="97">
        <f t="shared" si="4"/>
        <v>13.448761828065232</v>
      </c>
      <c r="R24" s="93">
        <v>147</v>
      </c>
      <c r="S24" s="94" t="s">
        <v>269</v>
      </c>
      <c r="T24" s="94"/>
      <c r="U24" s="94"/>
      <c r="V24" s="94"/>
      <c r="W24" s="94" t="s">
        <v>269</v>
      </c>
      <c r="X24" s="94"/>
      <c r="Y24" s="94"/>
      <c r="Z24" s="94"/>
    </row>
    <row r="25" spans="1:26" s="92" customFormat="1" ht="11.25">
      <c r="A25" s="94" t="s">
        <v>108</v>
      </c>
      <c r="B25" s="95" t="s">
        <v>305</v>
      </c>
      <c r="C25" s="94" t="s">
        <v>306</v>
      </c>
      <c r="D25" s="93">
        <v>10700</v>
      </c>
      <c r="E25" s="93">
        <v>224</v>
      </c>
      <c r="F25" s="97">
        <f t="shared" si="0"/>
        <v>2.093457943925234</v>
      </c>
      <c r="G25" s="93">
        <v>224</v>
      </c>
      <c r="H25" s="93">
        <v>0</v>
      </c>
      <c r="I25" s="93">
        <v>10476</v>
      </c>
      <c r="J25" s="97">
        <f t="shared" si="1"/>
        <v>97.90654205607477</v>
      </c>
      <c r="K25" s="93">
        <v>3656</v>
      </c>
      <c r="L25" s="97">
        <f t="shared" si="2"/>
        <v>34.16822429906542</v>
      </c>
      <c r="M25" s="93">
        <v>0</v>
      </c>
      <c r="N25" s="97">
        <f t="shared" si="3"/>
        <v>0</v>
      </c>
      <c r="O25" s="93">
        <v>6820</v>
      </c>
      <c r="P25" s="93">
        <v>0</v>
      </c>
      <c r="Q25" s="97">
        <f t="shared" si="4"/>
        <v>63.73831775700934</v>
      </c>
      <c r="R25" s="93">
        <v>99</v>
      </c>
      <c r="S25" s="94" t="s">
        <v>269</v>
      </c>
      <c r="T25" s="94"/>
      <c r="U25" s="94"/>
      <c r="V25" s="94"/>
      <c r="W25" s="94" t="s">
        <v>269</v>
      </c>
      <c r="X25" s="94"/>
      <c r="Y25" s="94"/>
      <c r="Z25" s="94"/>
    </row>
    <row r="26" spans="1:26" s="92" customFormat="1" ht="11.25">
      <c r="A26" s="94" t="s">
        <v>108</v>
      </c>
      <c r="B26" s="95" t="s">
        <v>307</v>
      </c>
      <c r="C26" s="94" t="s">
        <v>308</v>
      </c>
      <c r="D26" s="93">
        <v>22431</v>
      </c>
      <c r="E26" s="93">
        <v>6973</v>
      </c>
      <c r="F26" s="97">
        <f t="shared" si="0"/>
        <v>31.08644286924346</v>
      </c>
      <c r="G26" s="93">
        <v>6963</v>
      </c>
      <c r="H26" s="93">
        <v>10</v>
      </c>
      <c r="I26" s="93">
        <v>15458</v>
      </c>
      <c r="J26" s="97">
        <f t="shared" si="1"/>
        <v>68.91355713075654</v>
      </c>
      <c r="K26" s="93">
        <v>3217</v>
      </c>
      <c r="L26" s="97">
        <f t="shared" si="2"/>
        <v>14.34175917257367</v>
      </c>
      <c r="M26" s="93">
        <v>0</v>
      </c>
      <c r="N26" s="97">
        <f t="shared" si="3"/>
        <v>0</v>
      </c>
      <c r="O26" s="93">
        <v>12241</v>
      </c>
      <c r="P26" s="93">
        <v>5947</v>
      </c>
      <c r="Q26" s="97">
        <f t="shared" si="4"/>
        <v>54.57179795818288</v>
      </c>
      <c r="R26" s="93">
        <v>257</v>
      </c>
      <c r="S26" s="94" t="s">
        <v>269</v>
      </c>
      <c r="T26" s="94"/>
      <c r="U26" s="94"/>
      <c r="V26" s="94"/>
      <c r="W26" s="94" t="s">
        <v>269</v>
      </c>
      <c r="X26" s="94"/>
      <c r="Y26" s="94"/>
      <c r="Z26" s="94"/>
    </row>
    <row r="27" spans="1:26" s="92" customFormat="1" ht="11.25">
      <c r="A27" s="38"/>
      <c r="B27" s="9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05"/>
      <c r="T27" s="105"/>
      <c r="U27" s="105"/>
      <c r="V27" s="105"/>
      <c r="W27" s="105"/>
      <c r="X27" s="105"/>
      <c r="Y27" s="105"/>
      <c r="Z27" s="105"/>
    </row>
    <row r="28" spans="1:26" s="92" customFormat="1" ht="11.25">
      <c r="A28" s="38"/>
      <c r="B28" s="9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5"/>
      <c r="T28" s="105"/>
      <c r="U28" s="105"/>
      <c r="V28" s="105"/>
      <c r="W28" s="105"/>
      <c r="X28" s="105"/>
      <c r="Y28" s="105"/>
      <c r="Z28" s="105"/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6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108</v>
      </c>
      <c r="B7" s="177" t="s">
        <v>270</v>
      </c>
      <c r="C7" s="173" t="s">
        <v>268</v>
      </c>
      <c r="D7" s="99">
        <f>SUM(D8:D300)</f>
        <v>183553</v>
      </c>
      <c r="E7" s="99">
        <f>SUM(E8:E300)</f>
        <v>0</v>
      </c>
      <c r="F7" s="99">
        <f>SUM(F8:F300)</f>
        <v>0</v>
      </c>
      <c r="G7" s="99">
        <f>SUM(G8:G300)</f>
        <v>0</v>
      </c>
      <c r="H7" s="99">
        <f>SUM(H8:H300)</f>
        <v>0</v>
      </c>
      <c r="I7" s="99">
        <f>SUM(I8:I300)</f>
        <v>0</v>
      </c>
      <c r="J7" s="99">
        <f>SUM(J8:J300)</f>
        <v>0</v>
      </c>
      <c r="K7" s="99">
        <f>SUM(K8:K300)</f>
        <v>183553</v>
      </c>
      <c r="L7" s="99">
        <f>SUM(L8:L300)</f>
        <v>33646</v>
      </c>
      <c r="M7" s="99">
        <f>SUM(M8:M300)</f>
        <v>149907</v>
      </c>
      <c r="N7" s="99">
        <f>SUM(N8:N300)</f>
        <v>183259</v>
      </c>
      <c r="O7" s="99">
        <f>SUM(O8:O300)</f>
        <v>33345</v>
      </c>
      <c r="P7" s="99">
        <f>SUM(P8:P300)</f>
        <v>31101</v>
      </c>
      <c r="Q7" s="99">
        <f>SUM(Q8:Q300)</f>
        <v>0</v>
      </c>
      <c r="R7" s="99">
        <f>SUM(R8:R300)</f>
        <v>2244</v>
      </c>
      <c r="S7" s="99">
        <f>SUM(S8:S300)</f>
        <v>0</v>
      </c>
      <c r="T7" s="99">
        <f>SUM(T8:T300)</f>
        <v>0</v>
      </c>
      <c r="U7" s="99">
        <f>SUM(U8:U300)</f>
        <v>0</v>
      </c>
      <c r="V7" s="99">
        <f>SUM(V8:V300)</f>
        <v>149907</v>
      </c>
      <c r="W7" s="99">
        <f>SUM(W8:W300)</f>
        <v>148199</v>
      </c>
      <c r="X7" s="99">
        <f>SUM(X8:X300)</f>
        <v>0</v>
      </c>
      <c r="Y7" s="99">
        <f>SUM(Y8:Y300)</f>
        <v>1708</v>
      </c>
      <c r="Z7" s="99">
        <f>SUM(Z8:Z300)</f>
        <v>0</v>
      </c>
      <c r="AA7" s="99">
        <f>SUM(AA8:AA300)</f>
        <v>0</v>
      </c>
      <c r="AB7" s="99">
        <f>SUM(AB8:AB300)</f>
        <v>0</v>
      </c>
      <c r="AC7" s="99">
        <f>SUM(AC8:AC300)</f>
        <v>7</v>
      </c>
      <c r="AD7" s="99">
        <f>SUM(AD8:AD300)</f>
        <v>7</v>
      </c>
      <c r="AE7" s="99">
        <f>SUM(AE8:AE300)</f>
        <v>0</v>
      </c>
      <c r="AF7" s="99">
        <f>SUM(AF8:AF300)</f>
        <v>15349</v>
      </c>
      <c r="AG7" s="99">
        <f>SUM(AG8:AG300)</f>
        <v>15349</v>
      </c>
      <c r="AH7" s="99">
        <f>SUM(AH8:AH300)</f>
        <v>0</v>
      </c>
      <c r="AI7" s="99">
        <f>SUM(AI8:AI300)</f>
        <v>0</v>
      </c>
      <c r="AJ7" s="99">
        <f>SUM(AJ8:AJ300)</f>
        <v>46444</v>
      </c>
      <c r="AK7" s="99">
        <f>SUM(AK8:AK300)</f>
        <v>31421</v>
      </c>
      <c r="AL7" s="99">
        <f>SUM(AL8:AL300)</f>
        <v>352</v>
      </c>
      <c r="AM7" s="99">
        <f>SUM(AM8:AM300)</f>
        <v>9720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336</v>
      </c>
      <c r="AR7" s="99">
        <f>SUM(AR8:AR300)</f>
        <v>4555</v>
      </c>
      <c r="AS7" s="99">
        <f>SUM(AS8:AS300)</f>
        <v>60</v>
      </c>
      <c r="AT7" s="99">
        <f>SUM(AT8:AT300)</f>
        <v>2089</v>
      </c>
      <c r="AU7" s="99">
        <f>SUM(AU8:AU300)</f>
        <v>678</v>
      </c>
      <c r="AV7" s="99">
        <f>SUM(AV8:AV300)</f>
        <v>0</v>
      </c>
      <c r="AW7" s="99">
        <f>SUM(AW8:AW300)</f>
        <v>1406</v>
      </c>
      <c r="AX7" s="99">
        <f>SUM(AX8:AX300)</f>
        <v>0</v>
      </c>
      <c r="AY7" s="99">
        <f>SUM(AY8:AY300)</f>
        <v>5</v>
      </c>
      <c r="AZ7" s="99">
        <f>SUM(AZ8:AZ300)</f>
        <v>437</v>
      </c>
      <c r="BA7" s="99">
        <f>SUM(BA8:BA300)</f>
        <v>432</v>
      </c>
      <c r="BB7" s="99">
        <f>SUM(BB8:BB300)</f>
        <v>0</v>
      </c>
      <c r="BC7" s="99">
        <f>SUM(BC8:BC300)</f>
        <v>5</v>
      </c>
    </row>
    <row r="8" spans="1:55" s="92" customFormat="1" ht="11.25">
      <c r="A8" s="101" t="s">
        <v>108</v>
      </c>
      <c r="B8" s="102" t="s">
        <v>271</v>
      </c>
      <c r="C8" s="94" t="s">
        <v>272</v>
      </c>
      <c r="D8" s="100">
        <f aca="true" t="shared" si="0" ref="D7:D26">E8+H8+K8</f>
        <v>20782</v>
      </c>
      <c r="E8" s="100">
        <f aca="true" t="shared" si="1" ref="E7:E26">SUM(F8:G8)</f>
        <v>0</v>
      </c>
      <c r="F8" s="93">
        <v>0</v>
      </c>
      <c r="G8" s="93">
        <v>0</v>
      </c>
      <c r="H8" s="100">
        <f aca="true" t="shared" si="2" ref="H7:H26">SUM(I8:J8)</f>
        <v>0</v>
      </c>
      <c r="I8" s="93">
        <v>0</v>
      </c>
      <c r="J8" s="93">
        <v>0</v>
      </c>
      <c r="K8" s="100">
        <f aca="true" t="shared" si="3" ref="K7:K26">SUM(L8:M8)</f>
        <v>20782</v>
      </c>
      <c r="L8" s="93">
        <v>3153</v>
      </c>
      <c r="M8" s="93">
        <v>17629</v>
      </c>
      <c r="N8" s="100">
        <f aca="true" t="shared" si="4" ref="N7:N26">O8+V8+AC8</f>
        <v>20782</v>
      </c>
      <c r="O8" s="100">
        <f aca="true" t="shared" si="5" ref="O7:O26">SUM(P8:U8)</f>
        <v>3153</v>
      </c>
      <c r="P8" s="93">
        <v>3153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26">SUM(W8:AB8)</f>
        <v>17629</v>
      </c>
      <c r="W8" s="93">
        <v>17629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26">SUM(AD8:AE8)</f>
        <v>0</v>
      </c>
      <c r="AD8" s="93">
        <v>0</v>
      </c>
      <c r="AE8" s="93">
        <v>0</v>
      </c>
      <c r="AF8" s="100">
        <f aca="true" t="shared" si="8" ref="AF7:AF26">SUM(AG8:AI8)</f>
        <v>14024</v>
      </c>
      <c r="AG8" s="93">
        <v>14024</v>
      </c>
      <c r="AH8" s="93">
        <v>0</v>
      </c>
      <c r="AI8" s="93">
        <v>0</v>
      </c>
      <c r="AJ8" s="100">
        <f aca="true" t="shared" si="9" ref="AJ7:AJ26">SUM(AK8:AS8)</f>
        <v>14024</v>
      </c>
      <c r="AK8" s="93">
        <v>0</v>
      </c>
      <c r="AL8" s="93">
        <v>0</v>
      </c>
      <c r="AM8" s="93">
        <v>9558</v>
      </c>
      <c r="AN8" s="93">
        <v>0</v>
      </c>
      <c r="AO8" s="93">
        <v>0</v>
      </c>
      <c r="AP8" s="93">
        <v>0</v>
      </c>
      <c r="AQ8" s="93">
        <v>0</v>
      </c>
      <c r="AR8" s="93">
        <v>4466</v>
      </c>
      <c r="AS8" s="93">
        <v>0</v>
      </c>
      <c r="AT8" s="100">
        <f aca="true" t="shared" si="10" ref="AT7:AT26">SUM(AU8:AY8)</f>
        <v>1401</v>
      </c>
      <c r="AU8" s="93">
        <v>0</v>
      </c>
      <c r="AV8" s="93">
        <v>0</v>
      </c>
      <c r="AW8" s="93">
        <v>1401</v>
      </c>
      <c r="AX8" s="93">
        <v>0</v>
      </c>
      <c r="AY8" s="93">
        <v>0</v>
      </c>
      <c r="AZ8" s="100">
        <f aca="true" t="shared" si="11" ref="AZ7:AZ26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108</v>
      </c>
      <c r="B9" s="102" t="s">
        <v>273</v>
      </c>
      <c r="C9" s="94" t="s">
        <v>274</v>
      </c>
      <c r="D9" s="100">
        <f t="shared" si="0"/>
        <v>23203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23203</v>
      </c>
      <c r="L9" s="93">
        <v>4659</v>
      </c>
      <c r="M9" s="93">
        <v>18544</v>
      </c>
      <c r="N9" s="100">
        <f t="shared" si="4"/>
        <v>23203</v>
      </c>
      <c r="O9" s="100">
        <f t="shared" si="5"/>
        <v>4659</v>
      </c>
      <c r="P9" s="93">
        <v>4659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18544</v>
      </c>
      <c r="W9" s="93">
        <v>18544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86</v>
      </c>
      <c r="AG9" s="93">
        <v>86</v>
      </c>
      <c r="AH9" s="93">
        <v>0</v>
      </c>
      <c r="AI9" s="93">
        <v>0</v>
      </c>
      <c r="AJ9" s="100">
        <f t="shared" si="9"/>
        <v>27694</v>
      </c>
      <c r="AK9" s="93">
        <v>27694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86</v>
      </c>
      <c r="AU9" s="93">
        <v>86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108</v>
      </c>
      <c r="B10" s="102" t="s">
        <v>275</v>
      </c>
      <c r="C10" s="94" t="s">
        <v>276</v>
      </c>
      <c r="D10" s="100">
        <f t="shared" si="0"/>
        <v>31877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31877</v>
      </c>
      <c r="L10" s="93">
        <v>3130</v>
      </c>
      <c r="M10" s="93">
        <v>28747</v>
      </c>
      <c r="N10" s="100">
        <f t="shared" si="4"/>
        <v>31877</v>
      </c>
      <c r="O10" s="100">
        <f t="shared" si="5"/>
        <v>3130</v>
      </c>
      <c r="P10" s="93">
        <v>3130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28747</v>
      </c>
      <c r="W10" s="93">
        <v>28747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38</v>
      </c>
      <c r="AG10" s="93">
        <v>38</v>
      </c>
      <c r="AH10" s="93">
        <v>0</v>
      </c>
      <c r="AI10" s="93">
        <v>0</v>
      </c>
      <c r="AJ10" s="100">
        <f t="shared" si="9"/>
        <v>337</v>
      </c>
      <c r="AK10" s="93">
        <v>82</v>
      </c>
      <c r="AL10" s="93">
        <v>218</v>
      </c>
      <c r="AM10" s="93">
        <v>0</v>
      </c>
      <c r="AN10" s="93">
        <v>0</v>
      </c>
      <c r="AO10" s="93">
        <v>0</v>
      </c>
      <c r="AP10" s="93">
        <v>0</v>
      </c>
      <c r="AQ10" s="93">
        <v>0</v>
      </c>
      <c r="AR10" s="93">
        <v>0</v>
      </c>
      <c r="AS10" s="93">
        <v>37</v>
      </c>
      <c r="AT10" s="100">
        <f t="shared" si="10"/>
        <v>1</v>
      </c>
      <c r="AU10" s="93">
        <v>1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218</v>
      </c>
      <c r="BA10" s="93">
        <v>218</v>
      </c>
      <c r="BB10" s="93">
        <v>0</v>
      </c>
      <c r="BC10" s="93">
        <v>0</v>
      </c>
    </row>
    <row r="11" spans="1:55" s="92" customFormat="1" ht="11.25">
      <c r="A11" s="101" t="s">
        <v>108</v>
      </c>
      <c r="B11" s="102" t="s">
        <v>277</v>
      </c>
      <c r="C11" s="94" t="s">
        <v>278</v>
      </c>
      <c r="D11" s="100">
        <f t="shared" si="0"/>
        <v>13139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13139</v>
      </c>
      <c r="L11" s="93">
        <v>3727</v>
      </c>
      <c r="M11" s="93">
        <v>9412</v>
      </c>
      <c r="N11" s="100">
        <f t="shared" si="4"/>
        <v>13139</v>
      </c>
      <c r="O11" s="100">
        <f t="shared" si="5"/>
        <v>3727</v>
      </c>
      <c r="P11" s="93">
        <v>3727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9412</v>
      </c>
      <c r="W11" s="93">
        <v>9412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267</v>
      </c>
      <c r="AG11" s="93">
        <v>267</v>
      </c>
      <c r="AH11" s="93">
        <v>0</v>
      </c>
      <c r="AI11" s="93">
        <v>0</v>
      </c>
      <c r="AJ11" s="100">
        <f t="shared" si="9"/>
        <v>267</v>
      </c>
      <c r="AK11" s="93">
        <v>0</v>
      </c>
      <c r="AL11" s="93">
        <v>0</v>
      </c>
      <c r="AM11" s="93">
        <v>159</v>
      </c>
      <c r="AN11" s="93">
        <v>0</v>
      </c>
      <c r="AO11" s="93">
        <v>0</v>
      </c>
      <c r="AP11" s="93">
        <v>0</v>
      </c>
      <c r="AQ11" s="93">
        <v>73</v>
      </c>
      <c r="AR11" s="93">
        <v>35</v>
      </c>
      <c r="AS11" s="93">
        <v>0</v>
      </c>
      <c r="AT11" s="100">
        <f t="shared" si="10"/>
        <v>4</v>
      </c>
      <c r="AU11" s="93">
        <v>0</v>
      </c>
      <c r="AV11" s="93">
        <v>0</v>
      </c>
      <c r="AW11" s="93">
        <v>4</v>
      </c>
      <c r="AX11" s="93">
        <v>0</v>
      </c>
      <c r="AY11" s="93">
        <v>0</v>
      </c>
      <c r="AZ11" s="100">
        <f t="shared" si="11"/>
        <v>73</v>
      </c>
      <c r="BA11" s="93">
        <v>73</v>
      </c>
      <c r="BB11" s="93">
        <v>0</v>
      </c>
      <c r="BC11" s="93">
        <v>0</v>
      </c>
    </row>
    <row r="12" spans="1:55" s="92" customFormat="1" ht="11.25">
      <c r="A12" s="101" t="s">
        <v>108</v>
      </c>
      <c r="B12" s="102" t="s">
        <v>279</v>
      </c>
      <c r="C12" s="94" t="s">
        <v>280</v>
      </c>
      <c r="D12" s="100">
        <f t="shared" si="0"/>
        <v>3952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3952</v>
      </c>
      <c r="L12" s="93">
        <v>2244</v>
      </c>
      <c r="M12" s="93">
        <v>1708</v>
      </c>
      <c r="N12" s="100">
        <f t="shared" si="4"/>
        <v>3952</v>
      </c>
      <c r="O12" s="100">
        <f t="shared" si="5"/>
        <v>2244</v>
      </c>
      <c r="P12" s="93">
        <v>0</v>
      </c>
      <c r="Q12" s="93">
        <v>0</v>
      </c>
      <c r="R12" s="93">
        <v>2244</v>
      </c>
      <c r="S12" s="93">
        <v>0</v>
      </c>
      <c r="T12" s="93">
        <v>0</v>
      </c>
      <c r="U12" s="93">
        <v>0</v>
      </c>
      <c r="V12" s="100">
        <f t="shared" si="6"/>
        <v>1708</v>
      </c>
      <c r="W12" s="93">
        <v>0</v>
      </c>
      <c r="X12" s="93">
        <v>0</v>
      </c>
      <c r="Y12" s="93">
        <v>1708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0</v>
      </c>
      <c r="AG12" s="93">
        <v>0</v>
      </c>
      <c r="AH12" s="93">
        <v>0</v>
      </c>
      <c r="AI12" s="93">
        <v>0</v>
      </c>
      <c r="AJ12" s="100">
        <f t="shared" si="9"/>
        <v>0</v>
      </c>
      <c r="AK12" s="93">
        <v>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5</v>
      </c>
      <c r="AU12" s="93">
        <v>0</v>
      </c>
      <c r="AV12" s="93">
        <v>0</v>
      </c>
      <c r="AW12" s="93">
        <v>0</v>
      </c>
      <c r="AX12" s="93">
        <v>0</v>
      </c>
      <c r="AY12" s="93">
        <v>5</v>
      </c>
      <c r="AZ12" s="100">
        <f t="shared" si="11"/>
        <v>5</v>
      </c>
      <c r="BA12" s="93">
        <v>0</v>
      </c>
      <c r="BB12" s="93">
        <v>0</v>
      </c>
      <c r="BC12" s="93">
        <v>5</v>
      </c>
    </row>
    <row r="13" spans="1:55" s="92" customFormat="1" ht="11.25">
      <c r="A13" s="101" t="s">
        <v>108</v>
      </c>
      <c r="B13" s="102" t="s">
        <v>281</v>
      </c>
      <c r="C13" s="94" t="s">
        <v>282</v>
      </c>
      <c r="D13" s="100">
        <f t="shared" si="0"/>
        <v>19325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19325</v>
      </c>
      <c r="L13" s="93">
        <v>1720</v>
      </c>
      <c r="M13" s="93">
        <v>17605</v>
      </c>
      <c r="N13" s="100">
        <f t="shared" si="4"/>
        <v>19332</v>
      </c>
      <c r="O13" s="100">
        <f t="shared" si="5"/>
        <v>1720</v>
      </c>
      <c r="P13" s="93">
        <v>1720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17605</v>
      </c>
      <c r="W13" s="93">
        <v>17605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7</v>
      </c>
      <c r="AD13" s="93">
        <v>7</v>
      </c>
      <c r="AE13" s="93">
        <v>0</v>
      </c>
      <c r="AF13" s="100">
        <f t="shared" si="8"/>
        <v>23</v>
      </c>
      <c r="AG13" s="93">
        <v>23</v>
      </c>
      <c r="AH13" s="93">
        <v>0</v>
      </c>
      <c r="AI13" s="93">
        <v>0</v>
      </c>
      <c r="AJ13" s="100">
        <f t="shared" si="9"/>
        <v>208</v>
      </c>
      <c r="AK13" s="93">
        <v>51</v>
      </c>
      <c r="AL13" s="93">
        <v>134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23</v>
      </c>
      <c r="AT13" s="100">
        <f t="shared" si="10"/>
        <v>0</v>
      </c>
      <c r="AU13" s="93">
        <v>0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134</v>
      </c>
      <c r="BA13" s="93">
        <v>134</v>
      </c>
      <c r="BB13" s="93">
        <v>0</v>
      </c>
      <c r="BC13" s="93">
        <v>0</v>
      </c>
    </row>
    <row r="14" spans="1:55" s="92" customFormat="1" ht="11.25">
      <c r="A14" s="101" t="s">
        <v>108</v>
      </c>
      <c r="B14" s="102" t="s">
        <v>283</v>
      </c>
      <c r="C14" s="94" t="s">
        <v>284</v>
      </c>
      <c r="D14" s="100">
        <f t="shared" si="0"/>
        <v>7087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7087</v>
      </c>
      <c r="L14" s="93">
        <v>2652</v>
      </c>
      <c r="M14" s="93">
        <v>4435</v>
      </c>
      <c r="N14" s="100">
        <f t="shared" si="4"/>
        <v>7087</v>
      </c>
      <c r="O14" s="100">
        <f t="shared" si="5"/>
        <v>2652</v>
      </c>
      <c r="P14" s="93">
        <v>2652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4435</v>
      </c>
      <c r="W14" s="93">
        <v>4435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0</v>
      </c>
      <c r="AD14" s="93">
        <v>0</v>
      </c>
      <c r="AE14" s="93">
        <v>0</v>
      </c>
      <c r="AF14" s="100">
        <f t="shared" si="8"/>
        <v>0</v>
      </c>
      <c r="AG14" s="93">
        <v>0</v>
      </c>
      <c r="AH14" s="93">
        <v>0</v>
      </c>
      <c r="AI14" s="93">
        <v>0</v>
      </c>
      <c r="AJ14" s="100">
        <f t="shared" si="9"/>
        <v>20</v>
      </c>
      <c r="AK14" s="93">
        <v>20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0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108</v>
      </c>
      <c r="B15" s="102" t="s">
        <v>285</v>
      </c>
      <c r="C15" s="94" t="s">
        <v>286</v>
      </c>
      <c r="D15" s="100">
        <f t="shared" si="0"/>
        <v>4708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4708</v>
      </c>
      <c r="L15" s="93">
        <v>794</v>
      </c>
      <c r="M15" s="93">
        <v>3914</v>
      </c>
      <c r="N15" s="100">
        <f t="shared" si="4"/>
        <v>4707</v>
      </c>
      <c r="O15" s="100">
        <f t="shared" si="5"/>
        <v>793</v>
      </c>
      <c r="P15" s="93">
        <v>793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3914</v>
      </c>
      <c r="W15" s="93">
        <v>3914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195</v>
      </c>
      <c r="AG15" s="93">
        <v>195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195</v>
      </c>
      <c r="AU15" s="93">
        <v>195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108</v>
      </c>
      <c r="B16" s="102" t="s">
        <v>287</v>
      </c>
      <c r="C16" s="94" t="s">
        <v>288</v>
      </c>
      <c r="D16" s="100">
        <f t="shared" si="0"/>
        <v>14563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14563</v>
      </c>
      <c r="L16" s="93">
        <v>1190</v>
      </c>
      <c r="M16" s="93">
        <v>13373</v>
      </c>
      <c r="N16" s="100">
        <f t="shared" si="4"/>
        <v>14563</v>
      </c>
      <c r="O16" s="100">
        <f t="shared" si="5"/>
        <v>1190</v>
      </c>
      <c r="P16" s="93">
        <v>1190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13373</v>
      </c>
      <c r="W16" s="93">
        <v>13373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41</v>
      </c>
      <c r="AG16" s="93">
        <v>41</v>
      </c>
      <c r="AH16" s="93">
        <v>0</v>
      </c>
      <c r="AI16" s="93">
        <v>0</v>
      </c>
      <c r="AJ16" s="100">
        <f t="shared" si="9"/>
        <v>0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41</v>
      </c>
      <c r="AU16" s="93">
        <v>41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1</v>
      </c>
      <c r="BA16" s="93">
        <v>1</v>
      </c>
      <c r="BB16" s="93">
        <v>0</v>
      </c>
      <c r="BC16" s="93">
        <v>0</v>
      </c>
    </row>
    <row r="17" spans="1:55" s="92" customFormat="1" ht="11.25">
      <c r="A17" s="101" t="s">
        <v>108</v>
      </c>
      <c r="B17" s="102" t="s">
        <v>289</v>
      </c>
      <c r="C17" s="94" t="s">
        <v>290</v>
      </c>
      <c r="D17" s="100">
        <f t="shared" si="0"/>
        <v>6721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6721</v>
      </c>
      <c r="L17" s="93">
        <v>1633</v>
      </c>
      <c r="M17" s="93">
        <v>5088</v>
      </c>
      <c r="N17" s="100">
        <f t="shared" si="4"/>
        <v>6721</v>
      </c>
      <c r="O17" s="100">
        <f t="shared" si="5"/>
        <v>1633</v>
      </c>
      <c r="P17" s="93">
        <v>1633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5088</v>
      </c>
      <c r="W17" s="93">
        <v>5088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8</v>
      </c>
      <c r="AG17" s="93">
        <v>8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8</v>
      </c>
      <c r="AU17" s="93">
        <v>8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6</v>
      </c>
      <c r="BA17" s="93">
        <v>6</v>
      </c>
      <c r="BB17" s="93">
        <v>0</v>
      </c>
      <c r="BC17" s="93">
        <v>0</v>
      </c>
    </row>
    <row r="18" spans="1:55" s="92" customFormat="1" ht="11.25">
      <c r="A18" s="101" t="s">
        <v>108</v>
      </c>
      <c r="B18" s="102" t="s">
        <v>291</v>
      </c>
      <c r="C18" s="94" t="s">
        <v>292</v>
      </c>
      <c r="D18" s="100">
        <f t="shared" si="0"/>
        <v>1557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1557</v>
      </c>
      <c r="L18" s="93">
        <v>126</v>
      </c>
      <c r="M18" s="93">
        <v>1431</v>
      </c>
      <c r="N18" s="100">
        <f t="shared" si="4"/>
        <v>1557</v>
      </c>
      <c r="O18" s="100">
        <f t="shared" si="5"/>
        <v>126</v>
      </c>
      <c r="P18" s="93">
        <v>126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1431</v>
      </c>
      <c r="W18" s="93">
        <v>1431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</v>
      </c>
      <c r="AG18" s="93">
        <v>2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2</v>
      </c>
      <c r="AU18" s="93">
        <v>2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108</v>
      </c>
      <c r="B19" s="102" t="s">
        <v>293</v>
      </c>
      <c r="C19" s="94" t="s">
        <v>294</v>
      </c>
      <c r="D19" s="100">
        <f t="shared" si="0"/>
        <v>7300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7300</v>
      </c>
      <c r="L19" s="93">
        <v>432</v>
      </c>
      <c r="M19" s="93">
        <v>6868</v>
      </c>
      <c r="N19" s="100">
        <f t="shared" si="4"/>
        <v>7300</v>
      </c>
      <c r="O19" s="100">
        <f t="shared" si="5"/>
        <v>432</v>
      </c>
      <c r="P19" s="93">
        <v>432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6868</v>
      </c>
      <c r="W19" s="93">
        <v>6868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27</v>
      </c>
      <c r="AG19" s="93">
        <v>27</v>
      </c>
      <c r="AH19" s="93">
        <v>0</v>
      </c>
      <c r="AI19" s="93">
        <v>0</v>
      </c>
      <c r="AJ19" s="100">
        <f t="shared" si="9"/>
        <v>27</v>
      </c>
      <c r="AK19" s="93">
        <v>27</v>
      </c>
      <c r="AL19" s="93">
        <v>0</v>
      </c>
      <c r="AM19" s="93">
        <v>0</v>
      </c>
      <c r="AN19" s="93">
        <v>0</v>
      </c>
      <c r="AO19" s="93">
        <v>0</v>
      </c>
      <c r="AP19" s="93">
        <v>0</v>
      </c>
      <c r="AQ19" s="93">
        <v>0</v>
      </c>
      <c r="AR19" s="93">
        <v>0</v>
      </c>
      <c r="AS19" s="93">
        <v>0</v>
      </c>
      <c r="AT19" s="100">
        <f t="shared" si="10"/>
        <v>27</v>
      </c>
      <c r="AU19" s="93">
        <v>27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0</v>
      </c>
      <c r="BA19" s="93">
        <v>0</v>
      </c>
      <c r="BB19" s="93">
        <v>0</v>
      </c>
      <c r="BC19" s="93">
        <v>0</v>
      </c>
    </row>
    <row r="20" spans="1:55" s="92" customFormat="1" ht="11.25">
      <c r="A20" s="101" t="s">
        <v>108</v>
      </c>
      <c r="B20" s="102" t="s">
        <v>295</v>
      </c>
      <c r="C20" s="94" t="s">
        <v>296</v>
      </c>
      <c r="D20" s="100">
        <f t="shared" si="0"/>
        <v>5077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5077</v>
      </c>
      <c r="L20" s="93">
        <v>1010</v>
      </c>
      <c r="M20" s="93">
        <v>4067</v>
      </c>
      <c r="N20" s="100">
        <f t="shared" si="4"/>
        <v>5077</v>
      </c>
      <c r="O20" s="100">
        <f t="shared" si="5"/>
        <v>1010</v>
      </c>
      <c r="P20" s="93">
        <v>1010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4067</v>
      </c>
      <c r="W20" s="93">
        <v>4067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212</v>
      </c>
      <c r="AG20" s="93">
        <v>212</v>
      </c>
      <c r="AH20" s="93">
        <v>0</v>
      </c>
      <c r="AI20" s="93">
        <v>0</v>
      </c>
      <c r="AJ20" s="100">
        <f t="shared" si="9"/>
        <v>0</v>
      </c>
      <c r="AK20" s="93">
        <v>0</v>
      </c>
      <c r="AL20" s="93">
        <v>0</v>
      </c>
      <c r="AM20" s="93">
        <v>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0</v>
      </c>
      <c r="AT20" s="100">
        <f t="shared" si="10"/>
        <v>212</v>
      </c>
      <c r="AU20" s="93">
        <v>212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108</v>
      </c>
      <c r="B21" s="102" t="s">
        <v>297</v>
      </c>
      <c r="C21" s="94" t="s">
        <v>298</v>
      </c>
      <c r="D21" s="100">
        <f t="shared" si="0"/>
        <v>1311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1311</v>
      </c>
      <c r="L21" s="93">
        <v>133</v>
      </c>
      <c r="M21" s="93">
        <v>1178</v>
      </c>
      <c r="N21" s="100">
        <f t="shared" si="4"/>
        <v>1311</v>
      </c>
      <c r="O21" s="100">
        <f t="shared" si="5"/>
        <v>133</v>
      </c>
      <c r="P21" s="93">
        <v>133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1178</v>
      </c>
      <c r="W21" s="93">
        <v>1178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54</v>
      </c>
      <c r="AG21" s="93">
        <v>54</v>
      </c>
      <c r="AH21" s="93">
        <v>0</v>
      </c>
      <c r="AI21" s="93">
        <v>0</v>
      </c>
      <c r="AJ21" s="100">
        <f t="shared" si="9"/>
        <v>0</v>
      </c>
      <c r="AK21" s="93">
        <v>0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0</v>
      </c>
      <c r="AT21" s="100">
        <f t="shared" si="10"/>
        <v>54</v>
      </c>
      <c r="AU21" s="93">
        <v>54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108</v>
      </c>
      <c r="B22" s="102" t="s">
        <v>299</v>
      </c>
      <c r="C22" s="94" t="s">
        <v>300</v>
      </c>
      <c r="D22" s="100">
        <f t="shared" si="0"/>
        <v>8429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8429</v>
      </c>
      <c r="L22" s="93">
        <v>2006</v>
      </c>
      <c r="M22" s="93">
        <v>6423</v>
      </c>
      <c r="N22" s="100">
        <f t="shared" si="4"/>
        <v>8429</v>
      </c>
      <c r="O22" s="100">
        <f t="shared" si="5"/>
        <v>2006</v>
      </c>
      <c r="P22" s="93">
        <v>2006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6423</v>
      </c>
      <c r="W22" s="93">
        <v>6423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23</v>
      </c>
      <c r="AG22" s="93">
        <v>23</v>
      </c>
      <c r="AH22" s="93">
        <v>0</v>
      </c>
      <c r="AI22" s="93">
        <v>0</v>
      </c>
      <c r="AJ22" s="100">
        <f t="shared" si="9"/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100">
        <f t="shared" si="10"/>
        <v>23</v>
      </c>
      <c r="AU22" s="93">
        <v>23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108</v>
      </c>
      <c r="B23" s="102" t="s">
        <v>301</v>
      </c>
      <c r="C23" s="94" t="s">
        <v>302</v>
      </c>
      <c r="D23" s="100">
        <f t="shared" si="0"/>
        <v>2498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2498</v>
      </c>
      <c r="L23" s="93">
        <v>518</v>
      </c>
      <c r="M23" s="93">
        <v>1980</v>
      </c>
      <c r="N23" s="100">
        <f t="shared" si="4"/>
        <v>2498</v>
      </c>
      <c r="O23" s="100">
        <f t="shared" si="5"/>
        <v>518</v>
      </c>
      <c r="P23" s="93">
        <v>518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1980</v>
      </c>
      <c r="W23" s="93">
        <v>1980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0</v>
      </c>
      <c r="AG23" s="93">
        <v>0</v>
      </c>
      <c r="AH23" s="93">
        <v>0</v>
      </c>
      <c r="AI23" s="93">
        <v>0</v>
      </c>
      <c r="AJ23" s="100">
        <f t="shared" si="9"/>
        <v>7</v>
      </c>
      <c r="AK23" s="93">
        <v>7</v>
      </c>
      <c r="AL23" s="93">
        <v>0</v>
      </c>
      <c r="AM23" s="93">
        <v>0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0</v>
      </c>
      <c r="AU23" s="93">
        <v>0</v>
      </c>
      <c r="AV23" s="93">
        <v>0</v>
      </c>
      <c r="AW23" s="93">
        <v>0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108</v>
      </c>
      <c r="B24" s="102" t="s">
        <v>303</v>
      </c>
      <c r="C24" s="94" t="s">
        <v>304</v>
      </c>
      <c r="D24" s="100">
        <f t="shared" si="0"/>
        <v>3352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3352</v>
      </c>
      <c r="L24" s="93">
        <v>1637</v>
      </c>
      <c r="M24" s="93">
        <v>1715</v>
      </c>
      <c r="N24" s="100">
        <f t="shared" si="4"/>
        <v>3352</v>
      </c>
      <c r="O24" s="100">
        <f t="shared" si="5"/>
        <v>1637</v>
      </c>
      <c r="P24" s="93">
        <v>1637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1715</v>
      </c>
      <c r="W24" s="93">
        <v>1715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10</v>
      </c>
      <c r="AG24" s="93">
        <v>10</v>
      </c>
      <c r="AH24" s="93">
        <v>0</v>
      </c>
      <c r="AI24" s="93">
        <v>0</v>
      </c>
      <c r="AJ24" s="100">
        <f t="shared" si="9"/>
        <v>3346</v>
      </c>
      <c r="AK24" s="93">
        <v>3346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10</v>
      </c>
      <c r="AU24" s="93">
        <v>10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108</v>
      </c>
      <c r="B25" s="102" t="s">
        <v>305</v>
      </c>
      <c r="C25" s="94" t="s">
        <v>306</v>
      </c>
      <c r="D25" s="100">
        <f t="shared" si="0"/>
        <v>2666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2666</v>
      </c>
      <c r="L25" s="93">
        <v>567</v>
      </c>
      <c r="M25" s="93">
        <v>2099</v>
      </c>
      <c r="N25" s="100">
        <f t="shared" si="4"/>
        <v>2366</v>
      </c>
      <c r="O25" s="100">
        <f t="shared" si="5"/>
        <v>267</v>
      </c>
      <c r="P25" s="93">
        <v>267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2099</v>
      </c>
      <c r="W25" s="93">
        <v>2099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170</v>
      </c>
      <c r="AG25" s="93">
        <v>170</v>
      </c>
      <c r="AH25" s="93">
        <v>0</v>
      </c>
      <c r="AI25" s="93">
        <v>0</v>
      </c>
      <c r="AJ25" s="100">
        <f t="shared" si="9"/>
        <v>170</v>
      </c>
      <c r="AK25" s="93">
        <v>0</v>
      </c>
      <c r="AL25" s="93">
        <v>0</v>
      </c>
      <c r="AM25" s="93">
        <v>3</v>
      </c>
      <c r="AN25" s="93">
        <v>0</v>
      </c>
      <c r="AO25" s="93">
        <v>0</v>
      </c>
      <c r="AP25" s="93">
        <v>0</v>
      </c>
      <c r="AQ25" s="93">
        <v>113</v>
      </c>
      <c r="AR25" s="93">
        <v>54</v>
      </c>
      <c r="AS25" s="93">
        <v>0</v>
      </c>
      <c r="AT25" s="100">
        <f t="shared" si="10"/>
        <v>1</v>
      </c>
      <c r="AU25" s="93">
        <v>0</v>
      </c>
      <c r="AV25" s="93">
        <v>0</v>
      </c>
      <c r="AW25" s="93">
        <v>1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108</v>
      </c>
      <c r="B26" s="102" t="s">
        <v>307</v>
      </c>
      <c r="C26" s="94" t="s">
        <v>308</v>
      </c>
      <c r="D26" s="100">
        <f t="shared" si="0"/>
        <v>6006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6006</v>
      </c>
      <c r="L26" s="93">
        <v>2315</v>
      </c>
      <c r="M26" s="93">
        <v>3691</v>
      </c>
      <c r="N26" s="100">
        <f t="shared" si="4"/>
        <v>6006</v>
      </c>
      <c r="O26" s="100">
        <f t="shared" si="5"/>
        <v>2315</v>
      </c>
      <c r="P26" s="93">
        <v>2315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3691</v>
      </c>
      <c r="W26" s="93">
        <v>3691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169</v>
      </c>
      <c r="AG26" s="93">
        <v>169</v>
      </c>
      <c r="AH26" s="93">
        <v>0</v>
      </c>
      <c r="AI26" s="93">
        <v>0</v>
      </c>
      <c r="AJ26" s="100">
        <f t="shared" si="9"/>
        <v>344</v>
      </c>
      <c r="AK26" s="93">
        <v>194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150</v>
      </c>
      <c r="AR26" s="93">
        <v>0</v>
      </c>
      <c r="AS26" s="93">
        <v>0</v>
      </c>
      <c r="AT26" s="100">
        <f t="shared" si="10"/>
        <v>19</v>
      </c>
      <c r="AU26" s="93">
        <v>19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3"/>
      <c r="B27" s="10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92" customFormat="1" ht="11.25">
      <c r="A28" s="103"/>
      <c r="B28" s="10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17000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17</v>
      </c>
      <c r="M2" s="45" t="str">
        <f>IF(L2&lt;&gt;"",VLOOKUP(L2,$AI$6:$AJ$52,2,FALSE),"-")</f>
        <v>石川県</v>
      </c>
      <c r="AA2" s="44">
        <f>IF(C2=0,0,1)</f>
        <v>1</v>
      </c>
      <c r="AB2" s="45" t="str">
        <f>IF(AA2=0,"",VLOOKUP(C2,'水洗化人口等'!B7:C26,2,FALSE))</f>
        <v>合計</v>
      </c>
      <c r="AC2" s="45"/>
      <c r="AD2" s="44">
        <f>IF(AA2=0,1,IF(ISERROR(AB2),1,0))</f>
        <v>0</v>
      </c>
      <c r="AF2" s="87">
        <f>COUNTA('水洗化人口等'!B7:B26)+6</f>
        <v>26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77054</v>
      </c>
      <c r="F7" s="170" t="s">
        <v>37</v>
      </c>
      <c r="G7" s="49" t="s">
        <v>38</v>
      </c>
      <c r="H7" s="61">
        <f aca="true" t="shared" si="0" ref="H7:H12">AD14</f>
        <v>31101</v>
      </c>
      <c r="I7" s="61">
        <f aca="true" t="shared" si="1" ref="I7:I12">AD24</f>
        <v>148199</v>
      </c>
      <c r="J7" s="61">
        <f aca="true" t="shared" si="2" ref="J7:J12">SUM(H7:I7)</f>
        <v>179300</v>
      </c>
      <c r="K7" s="62">
        <f aca="true" t="shared" si="3" ref="K7:K12">IF(J$13&gt;0,J7/J$13,0)</f>
        <v>0.9784340689323991</v>
      </c>
      <c r="L7" s="63">
        <f>AD34</f>
        <v>15349</v>
      </c>
      <c r="M7" s="64">
        <f>AD37</f>
        <v>432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77054</v>
      </c>
      <c r="AF7" s="54" t="str">
        <f>'水洗化人口等'!B7</f>
        <v>17000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73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73</v>
      </c>
      <c r="AF8" s="54" t="str">
        <f>'水洗化人口等'!B8</f>
        <v>17201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77127</v>
      </c>
      <c r="F9" s="171"/>
      <c r="G9" s="49" t="s">
        <v>42</v>
      </c>
      <c r="H9" s="61">
        <f t="shared" si="0"/>
        <v>2244</v>
      </c>
      <c r="I9" s="61">
        <f t="shared" si="1"/>
        <v>1708</v>
      </c>
      <c r="J9" s="61">
        <f t="shared" si="2"/>
        <v>3952</v>
      </c>
      <c r="K9" s="62">
        <f t="shared" si="3"/>
        <v>0.0215659310676009</v>
      </c>
      <c r="L9" s="63">
        <f>AD36</f>
        <v>0</v>
      </c>
      <c r="M9" s="64">
        <f>AD39</f>
        <v>5</v>
      </c>
      <c r="AA9" s="46" t="s">
        <v>44</v>
      </c>
      <c r="AB9" s="46" t="s">
        <v>74</v>
      </c>
      <c r="AC9" s="46" t="s">
        <v>135</v>
      </c>
      <c r="AD9" s="45">
        <f ca="1" t="shared" si="4"/>
        <v>733138</v>
      </c>
      <c r="AF9" s="54" t="str">
        <f>'水洗化人口等'!B9</f>
        <v>17202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733138</v>
      </c>
      <c r="F10" s="171"/>
      <c r="G10" s="49" t="s">
        <v>45</v>
      </c>
      <c r="H10" s="61">
        <f t="shared" si="0"/>
        <v>0</v>
      </c>
      <c r="I10" s="61">
        <f t="shared" si="1"/>
        <v>0</v>
      </c>
      <c r="J10" s="61">
        <f t="shared" si="2"/>
        <v>0</v>
      </c>
      <c r="K10" s="62">
        <f t="shared" si="3"/>
        <v>0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7142</v>
      </c>
      <c r="AF10" s="54" t="str">
        <f>'水洗化人口等'!B10</f>
        <v>17203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7142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352314</v>
      </c>
      <c r="AF11" s="54" t="str">
        <f>'水洗化人口等'!B11</f>
        <v>17204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352314</v>
      </c>
      <c r="F12" s="171"/>
      <c r="G12" s="49" t="s">
        <v>49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97031</v>
      </c>
      <c r="AF12" s="54" t="str">
        <f>'水洗化人口等'!B12</f>
        <v>17205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1092594</v>
      </c>
      <c r="F13" s="172"/>
      <c r="G13" s="49" t="s">
        <v>41</v>
      </c>
      <c r="H13" s="61">
        <f>SUM(H7:H12)</f>
        <v>33345</v>
      </c>
      <c r="I13" s="61">
        <f>SUM(I7:I12)</f>
        <v>149907</v>
      </c>
      <c r="J13" s="61">
        <f>SUM(J7:J12)</f>
        <v>183252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10726</v>
      </c>
      <c r="AF13" s="54" t="str">
        <f>'水洗化人口等'!B13</f>
        <v>17206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1169721</v>
      </c>
      <c r="F14" s="141" t="s">
        <v>51</v>
      </c>
      <c r="G14" s="142"/>
      <c r="H14" s="61">
        <f>AD20</f>
        <v>7</v>
      </c>
      <c r="I14" s="61">
        <f>AD30</f>
        <v>0</v>
      </c>
      <c r="J14" s="61">
        <f>SUM(H14:I14)</f>
        <v>7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31101</v>
      </c>
      <c r="AF14" s="54" t="str">
        <f>'水洗化人口等'!B14</f>
        <v>17207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10726</v>
      </c>
      <c r="F15" s="146" t="s">
        <v>5</v>
      </c>
      <c r="G15" s="147"/>
      <c r="H15" s="71">
        <f>SUM(H13:H14)</f>
        <v>33352</v>
      </c>
      <c r="I15" s="71">
        <f>SUM(I13:I14)</f>
        <v>149907</v>
      </c>
      <c r="J15" s="71">
        <f>SUM(J13:J14)</f>
        <v>183259</v>
      </c>
      <c r="K15" s="72" t="s">
        <v>146</v>
      </c>
      <c r="L15" s="73">
        <f>SUM(L7:L9)</f>
        <v>15349</v>
      </c>
      <c r="M15" s="74">
        <f>SUM(M7:M9)</f>
        <v>437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17209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2244</v>
      </c>
      <c r="AF16" s="54" t="str">
        <f>'水洗化人口等'!B16</f>
        <v>17210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97031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0</v>
      </c>
      <c r="AF17" s="54" t="str">
        <f>'水洗化人口等'!B17</f>
        <v>17211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17324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0.9340637639231919</v>
      </c>
      <c r="F19" s="141" t="s">
        <v>57</v>
      </c>
      <c r="G19" s="142"/>
      <c r="H19" s="61">
        <f>AD21</f>
        <v>0</v>
      </c>
      <c r="I19" s="61">
        <f>AD31</f>
        <v>0</v>
      </c>
      <c r="J19" s="65">
        <f>SUM(H19:I19)</f>
        <v>0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17344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0.06593623607680806</v>
      </c>
      <c r="F20" s="141" t="s">
        <v>59</v>
      </c>
      <c r="G20" s="142"/>
      <c r="H20" s="61">
        <f>AD22</f>
        <v>0</v>
      </c>
      <c r="I20" s="61">
        <f>AD32</f>
        <v>0</v>
      </c>
      <c r="J20" s="65">
        <f>SUM(H20:I20)</f>
        <v>0</v>
      </c>
      <c r="AA20" s="46" t="s">
        <v>51</v>
      </c>
      <c r="AB20" s="46" t="s">
        <v>75</v>
      </c>
      <c r="AC20" s="46" t="s">
        <v>152</v>
      </c>
      <c r="AD20" s="45">
        <f ca="1" t="shared" si="4"/>
        <v>7</v>
      </c>
      <c r="AF20" s="54" t="str">
        <f>'水洗化人口等'!B20</f>
        <v>17361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0.6267631341148873</v>
      </c>
      <c r="F21" s="141" t="s">
        <v>61</v>
      </c>
      <c r="G21" s="142"/>
      <c r="H21" s="61">
        <f>AD23</f>
        <v>33646</v>
      </c>
      <c r="I21" s="61">
        <f>AD33</f>
        <v>149907</v>
      </c>
      <c r="J21" s="65">
        <f>SUM(H21:I21)</f>
        <v>183553</v>
      </c>
      <c r="AA21" s="46" t="s">
        <v>57</v>
      </c>
      <c r="AB21" s="46" t="s">
        <v>75</v>
      </c>
      <c r="AC21" s="46" t="s">
        <v>153</v>
      </c>
      <c r="AD21" s="45">
        <f ca="1" t="shared" si="4"/>
        <v>0</v>
      </c>
      <c r="AF21" s="54" t="str">
        <f>'水洗化人口等'!B21</f>
        <v>17365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0.30119490032238455</v>
      </c>
      <c r="F22" s="146" t="s">
        <v>5</v>
      </c>
      <c r="G22" s="147"/>
      <c r="H22" s="71">
        <f>SUM(H19:H21)</f>
        <v>33646</v>
      </c>
      <c r="I22" s="71">
        <f>SUM(I19:I21)</f>
        <v>149907</v>
      </c>
      <c r="J22" s="76">
        <f>SUM(J19:J21)</f>
        <v>183553</v>
      </c>
      <c r="AA22" s="46" t="s">
        <v>59</v>
      </c>
      <c r="AB22" s="46" t="s">
        <v>75</v>
      </c>
      <c r="AC22" s="46" t="s">
        <v>154</v>
      </c>
      <c r="AD22" s="45">
        <f ca="1" t="shared" si="4"/>
        <v>0</v>
      </c>
      <c r="AF22" s="54" t="str">
        <f>'水洗化人口等'!B22</f>
        <v>17384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0.08295225955591119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33646</v>
      </c>
      <c r="AF23" s="54" t="str">
        <f>'水洗化人口等'!B23</f>
        <v>17386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0.9990535091472507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148199</v>
      </c>
      <c r="AF24" s="54" t="str">
        <f>'水洗化人口等'!B24</f>
        <v>17407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0.0009464908527493615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17461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1708</v>
      </c>
      <c r="AF26" s="54" t="str">
        <f>'水洗化人口等'!B26</f>
        <v>17463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31421</v>
      </c>
      <c r="J27" s="79">
        <f>AD49</f>
        <v>678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e">
        <f>水洗化人口等!#REF!</f>
        <v>#REF!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352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e">
        <f>水洗化人口等!#REF!</f>
        <v>#REF!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9720</v>
      </c>
      <c r="J29" s="79">
        <f>AD51</f>
        <v>1406</v>
      </c>
      <c r="AA29" s="46" t="s">
        <v>49</v>
      </c>
      <c r="AB29" s="46" t="s">
        <v>75</v>
      </c>
      <c r="AC29" s="46" t="s">
        <v>161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e">
        <f>水洗化人口等!#REF!</f>
        <v>#REF!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5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e">
        <f>水洗化人口等!#REF!</f>
        <v>#REF!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0</v>
      </c>
      <c r="AF32" s="54" t="e">
        <f>水洗化人口等!#REF!</f>
        <v>#REF!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336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149907</v>
      </c>
      <c r="AF33" s="54" t="e">
        <f>水洗化人口等!#REF!</f>
        <v>#REF!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4555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15349</v>
      </c>
      <c r="AF34" s="54" t="e">
        <f>水洗化人口等!#REF!</f>
        <v>#REF!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60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46444</v>
      </c>
      <c r="J36" s="81">
        <f>SUM(J27:J31)</f>
        <v>2089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432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5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31421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352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9720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336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4555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60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678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1406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5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