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'ごみ処理概要'!$A$7:$AW$28</definedName>
    <definedName name="_xlnm.Print_Area" localSheetId="2">'ごみ処理量内訳'!$A$7:$AR$28</definedName>
    <definedName name="_xlnm.Print_Area" localSheetId="1">'ごみ搬入量内訳'!$A$7:$DK$28</definedName>
    <definedName name="_xlnm.Print_Area" localSheetId="4">'災害廃棄物搬入量'!$A$7:$CY$28</definedName>
    <definedName name="_xlnm.Print_Area" localSheetId="3">'資源化量内訳'!$A$7:$EH$28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<sst xmlns="http://schemas.openxmlformats.org/spreadsheetml/2006/main" count="1636" uniqueCount="424">
  <si>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</si>
  <si>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</si>
  <si>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</si>
  <si>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</si>
  <si>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</si>
  <si>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</si>
  <si>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</si>
  <si>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</si>
  <si>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</si>
  <si>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</si>
  <si>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</si>
  <si>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</si>
  <si>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</si>
  <si>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</si>
  <si>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</si>
  <si>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</si>
  <si>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</si>
  <si>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</si>
  <si>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</si>
  <si>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</si>
  <si>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</si>
  <si>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</si>
  <si>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</si>
  <si>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</si>
  <si>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</si>
  <si>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</si>
  <si>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</si>
  <si>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</si>
  <si>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</si>
  <si>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</si>
  <si>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</si>
  <si>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</si>
  <si>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</si>
  <si>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</si>
  <si>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</si>
  <si>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</si>
  <si>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</si>
  <si>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</si>
  <si>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</si>
  <si>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</si>
  <si>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</si>
  <si>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</si>
  <si>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</si>
  <si>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</si>
  <si>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</si>
  <si>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</si>
  <si>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</si>
  <si>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</si>
  <si>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</si>
  <si>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</si>
  <si>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</si>
  <si>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</si>
  <si>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</si>
  <si>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</si>
  <si>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</si>
  <si>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</si>
  <si>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</si>
  <si>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</si>
  <si>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</si>
  <si>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</si>
  <si>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</si>
  <si>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</si>
  <si>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</si>
  <si>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</si>
  <si>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</si>
  <si>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</si>
  <si>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</si>
  <si>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</si>
  <si>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</si>
  <si>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</si>
  <si>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</si>
  <si>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</si>
  <si>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</si>
  <si>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</si>
  <si>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</si>
  <si>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</si>
  <si>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</si>
  <si>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</si>
  <si>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</si>
  <si>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</si>
  <si>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</si>
  <si>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</si>
  <si>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</si>
  <si>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</si>
  <si>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</si>
  <si>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</si>
  <si>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</si>
  <si>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</si>
  <si>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</si>
  <si>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</si>
  <si>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</si>
  <si>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</si>
  <si>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</si>
  <si>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</si>
  <si>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</si>
  <si>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</si>
  <si>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</si>
  <si>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</si>
  <si>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</si>
  <si>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</si>
  <si>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</si>
  <si>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</si>
  <si>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</si>
  <si>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</si>
  <si>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</si>
  <si>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</si>
  <si>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</si>
  <si>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</si>
  <si>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</si>
  <si>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</si>
  <si>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</si>
  <si>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</si>
  <si>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</si>
  <si>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</si>
  <si>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</si>
  <si>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</si>
  <si>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</si>
  <si>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</si>
  <si>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</si>
  <si>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</si>
  <si>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</si>
  <si>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</si>
  <si>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</si>
  <si>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</si>
  <si>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</si>
  <si>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</si>
  <si>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</si>
  <si>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</si>
  <si>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</si>
  <si>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</si>
  <si>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</si>
  <si>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</si>
  <si>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</si>
  <si>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</si>
  <si>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</si>
  <si>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</si>
  <si>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</si>
  <si>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</si>
  <si>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</si>
  <si>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</si>
  <si>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</si>
  <si>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</si>
  <si>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</si>
  <si>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</si>
  <si>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</si>
  <si>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</si>
  <si>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</si>
  <si>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</si>
  <si>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</si>
  <si>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</si>
  <si>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</si>
  <si>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</si>
  <si>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</si>
  <si>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</si>
  <si>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</si>
  <si>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</si>
  <si>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</si>
  <si>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</si>
  <si>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</si>
  <si>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</si>
  <si>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</si>
  <si>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</si>
  <si>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</si>
  <si>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</si>
  <si>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</si>
  <si>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</si>
  <si>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</si>
  <si>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</si>
  <si>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</si>
  <si>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</si>
  <si>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</si>
  <si>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</si>
  <si>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</si>
  <si>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</si>
  <si>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</si>
  <si>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</si>
  <si>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</si>
  <si>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</si>
  <si>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</si>
  <si>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</si>
  <si>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</si>
  <si>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</si>
  <si>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</si>
  <si>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</si>
  <si>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</si>
  <si>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</si>
  <si>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</si>
  <si>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</si>
  <si>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</si>
  <si>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</si>
  <si>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</si>
  <si>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</si>
  <si>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</si>
  <si>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</si>
  <si>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</si>
  <si>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</si>
  <si>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</si>
  <si>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</si>
  <si>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</si>
  <si>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</si>
  <si>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</si>
  <si>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</si>
  <si>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</si>
  <si>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</si>
  <si>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</si>
  <si>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</si>
  <si>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</si>
  <si>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</si>
  <si>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</si>
  <si>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</si>
  <si>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</si>
  <si>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</si>
  <si>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</si>
  <si>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</si>
  <si>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</si>
  <si>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</si>
  <si>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</si>
  <si>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</si>
  <si>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</si>
  <si>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</si>
  <si>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</si>
  <si>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</si>
  <si>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</si>
  <si>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</si>
  <si>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</si>
  <si>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</si>
  <si>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</si>
  <si>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</si>
  <si>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</si>
  <si>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</si>
  <si>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</si>
  <si>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</si>
  <si>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</si>
  <si>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</si>
  <si>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</si>
  <si>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</si>
  <si>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</si>
  <si>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</si>
  <si>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</si>
  <si>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</si>
  <si>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</si>
  <si>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</si>
  <si>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</si>
  <si>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</si>
  <si>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</si>
  <si>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</si>
  <si>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</si>
  <si>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</si>
  <si>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</si>
  <si>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</si>
  <si>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</si>
  <si>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</si>
  <si>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</si>
  <si>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</si>
  <si>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</si>
  <si>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</si>
  <si>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</si>
  <si>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</si>
  <si>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</si>
  <si>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</si>
  <si>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</si>
  <si>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</si>
  <si>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</si>
  <si>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</si>
  <si>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</si>
  <si>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</si>
  <si>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</si>
  <si>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</si>
  <si>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</si>
  <si>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</si>
  <si>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</si>
  <si>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</si>
  <si>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</si>
  <si>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</si>
  <si>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</si>
  <si>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</si>
  <si>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</si>
  <si>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</si>
  <si>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</si>
  <si>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</si>
  <si>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</si>
  <si>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</si>
  <si>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</si>
  <si>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</si>
  <si>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</si>
  <si>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</si>
  <si>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</si>
  <si>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</si>
  <si>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</si>
  <si>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</si>
  <si>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</si>
  <si>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</si>
  <si>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</si>
  <si>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</si>
  <si>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</si>
  <si>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</si>
  <si>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</si>
  <si>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</si>
  <si>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</si>
  <si>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</si>
  <si>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</si>
  <si>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</si>
  <si>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</si>
  <si>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</si>
  <si>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</si>
  <si>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</si>
  <si>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</si>
  <si>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</si>
  <si>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</si>
  <si>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</si>
  <si>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</si>
  <si>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</si>
  <si>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</si>
  <si>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</si>
  <si>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</si>
  <si>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</si>
  <si>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</si>
  <si>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</si>
  <si>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</si>
  <si>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</si>
  <si>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</si>
  <si>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</si>
  <si>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</si>
  <si>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</si>
  <si>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</si>
  <si>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</si>
  <si>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</si>
  <si>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</si>
  <si>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</si>
  <si>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</si>
  <si>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</si>
  <si>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</si>
  <si>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</si>
  <si>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</si>
  <si>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</si>
  <si>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</si>
  <si>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</si>
  <si>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</si>
  <si>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</si>
  <si>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</si>
  <si>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</si>
  <si>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</si>
  <si>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</si>
  <si>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</si>
  <si>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</si>
  <si>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</si>
  <si>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</si>
  <si>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</si>
  <si>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</si>
  <si>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</si>
  <si>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</si>
  <si>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</si>
  <si>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</si>
  <si>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</si>
  <si>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</si>
  <si>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</si>
  <si>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</si>
  <si>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</si>
  <si>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</si>
  <si>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</si>
  <si>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</si>
  <si>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</si>
  <si>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</si>
  <si>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</si>
  <si>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</si>
  <si>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</si>
  <si>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</si>
  <si>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</si>
  <si>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</si>
  <si>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</si>
  <si>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</si>
  <si>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</si>
  <si>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</si>
  <si>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</si>
  <si>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</si>
  <si>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</si>
  <si>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</si>
  <si>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</si>
  <si>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</si>
  <si>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</si>
  <si>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</si>
  <si>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</si>
  <si>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</si>
  <si>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</si>
  <si>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</si>
  <si>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</si>
  <si>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</si>
  <si>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</si>
  <si>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</si>
  <si>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</si>
  <si>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</si>
  <si>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</si>
  <si>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</si>
  <si>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</si>
  <si>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</si>
  <si>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</si>
  <si>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</si>
  <si>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</si>
  <si>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</si>
  <si>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</si>
  <si>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</si>
  <si>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</si>
  <si>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松江市</t>
  </si>
  <si>
    <t>○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</si>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</sst>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4" fillId="0" borderId="20" xfId="48" applyFont="1" applyFill="1" applyBorder="1" applyAlignment="1">
      <alignment horizontal="right"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2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島根県</v>
      </c>
      <c r="B7" s="280">
        <f>INT(B8/1000)*1000</f>
        <v>32000</v>
      </c>
      <c r="C7" s="280" t="s">
        <v>354</v>
      </c>
      <c r="D7" s="278">
        <f>SUM(E7:F7)</f>
        <v>744794</v>
      </c>
      <c r="E7" s="278">
        <f>SUM(E8:E200)</f>
        <v>742403</v>
      </c>
      <c r="F7" s="278">
        <f>SUM(F8:F200)</f>
        <v>2391</v>
      </c>
      <c r="G7" s="278">
        <f>SUM(G8:G200)</f>
        <v>213731</v>
      </c>
      <c r="H7" s="278">
        <f>SUM(H8:H200)</f>
        <v>54286</v>
      </c>
      <c r="I7" s="278">
        <f>SUM(I8:I200)</f>
        <v>2391</v>
      </c>
      <c r="J7" s="278">
        <f>SUM(G7:I7)</f>
        <v>270408</v>
      </c>
      <c r="K7" s="278">
        <f>IF($D7&gt;0,J7/$D7/365*10^6,0)</f>
        <v>994.6962994014966</v>
      </c>
      <c r="L7" s="278">
        <f>IF($D7&gt;0,('ごみ搬入量内訳'!E7+I7)/$D7/365*10^6,0)</f>
        <v>683.042596204132</v>
      </c>
      <c r="M7" s="278">
        <f>IF($D7&gt;0,'ごみ搬入量内訳'!F7/$D7/365*10^6,0)</f>
        <v>311.65370319736473</v>
      </c>
      <c r="N7" s="278">
        <f>SUM(N8:N200)</f>
        <v>1385</v>
      </c>
      <c r="O7" s="278">
        <f>'ごみ処理量内訳'!E7</f>
        <v>170346</v>
      </c>
      <c r="P7" s="278">
        <f>'ごみ処理量内訳'!N7</f>
        <v>19674</v>
      </c>
      <c r="Q7" s="278">
        <f aca="true" t="shared" si="0" ref="Q7:AH7">SUM(Q8:Q200)</f>
        <v>69311</v>
      </c>
      <c r="R7" s="278">
        <f t="shared" si="0"/>
        <v>23089</v>
      </c>
      <c r="S7" s="278">
        <f t="shared" si="0"/>
        <v>37</v>
      </c>
      <c r="T7" s="278">
        <f t="shared" si="0"/>
        <v>0</v>
      </c>
      <c r="U7" s="278">
        <f t="shared" si="0"/>
        <v>0</v>
      </c>
      <c r="V7" s="278">
        <f t="shared" si="0"/>
        <v>7721</v>
      </c>
      <c r="W7" s="278">
        <f t="shared" si="0"/>
        <v>38460</v>
      </c>
      <c r="X7" s="278">
        <f t="shared" si="0"/>
        <v>4</v>
      </c>
      <c r="Y7" s="278">
        <f t="shared" si="0"/>
        <v>10921</v>
      </c>
      <c r="Z7" s="278">
        <f t="shared" si="0"/>
        <v>6804</v>
      </c>
      <c r="AA7" s="278">
        <f t="shared" si="0"/>
        <v>10</v>
      </c>
      <c r="AB7" s="278">
        <f t="shared" si="0"/>
        <v>127</v>
      </c>
      <c r="AC7" s="278">
        <f t="shared" si="0"/>
        <v>224</v>
      </c>
      <c r="AD7" s="278">
        <f t="shared" si="0"/>
        <v>522</v>
      </c>
      <c r="AE7" s="278">
        <f t="shared" si="0"/>
        <v>141</v>
      </c>
      <c r="AF7" s="278">
        <f t="shared" si="0"/>
        <v>0</v>
      </c>
      <c r="AG7" s="278">
        <f t="shared" si="0"/>
        <v>0</v>
      </c>
      <c r="AH7" s="278">
        <f t="shared" si="0"/>
        <v>3093</v>
      </c>
      <c r="AI7" s="278">
        <f>SUM(O7:Q7,Y7)</f>
        <v>270252</v>
      </c>
      <c r="AJ7" s="279">
        <f>IF(AI7&gt;0,(Y7+O7+Q7)/AI7*100,0)</f>
        <v>92.72012788064472</v>
      </c>
      <c r="AK7" s="278">
        <f aca="true" t="shared" si="1" ref="AK7:AQ7">SUM(AK8:AK200)</f>
        <v>306</v>
      </c>
      <c r="AL7" s="278">
        <f t="shared" si="1"/>
        <v>5431</v>
      </c>
      <c r="AM7" s="278">
        <f t="shared" si="1"/>
        <v>4</v>
      </c>
      <c r="AN7" s="278">
        <f t="shared" si="1"/>
        <v>0</v>
      </c>
      <c r="AO7" s="278">
        <f t="shared" si="1"/>
        <v>0</v>
      </c>
      <c r="AP7" s="278">
        <f t="shared" si="1"/>
        <v>4288</v>
      </c>
      <c r="AQ7" s="278">
        <f t="shared" si="1"/>
        <v>35449</v>
      </c>
      <c r="AR7" s="278">
        <f>SUM(AK7:AQ7)</f>
        <v>45478</v>
      </c>
      <c r="AS7" s="279">
        <f>IF(AI7+I7&gt;0,(Y7+AR7+I7)/(AI7+I7)*100,0)</f>
        <v>21.56299629918978</v>
      </c>
      <c r="AT7" s="278">
        <f>SUM(AT8:AT200)</f>
        <v>19674</v>
      </c>
      <c r="AU7" s="278">
        <f>SUM(AU8:AU200)</f>
        <v>18584</v>
      </c>
      <c r="AV7" s="278">
        <f>SUM(AV8:AV200)</f>
        <v>19455</v>
      </c>
      <c r="AW7" s="278">
        <f>SUM(AT7:AV7)</f>
        <v>57713</v>
      </c>
    </row>
    <row r="8" spans="1:49" ht="13.5" customHeight="1">
      <c r="A8" s="415" t="s">
        <v>386</v>
      </c>
      <c r="B8" s="415">
        <v>32201</v>
      </c>
      <c r="C8" s="415" t="s">
        <v>402</v>
      </c>
      <c r="D8" s="294">
        <f aca="true" t="shared" si="2" ref="D8:D28">SUM(E8:F8)</f>
        <v>194317</v>
      </c>
      <c r="E8" s="420">
        <v>194317</v>
      </c>
      <c r="F8" s="420"/>
      <c r="G8" s="295">
        <f>'ごみ搬入量内訳'!H8</f>
        <v>49724</v>
      </c>
      <c r="H8" s="295">
        <f>'ごみ搬入量内訳'!AG8</f>
        <v>26167</v>
      </c>
      <c r="I8" s="295">
        <f>'資源化量内訳'!DX8</f>
        <v>376</v>
      </c>
      <c r="J8" s="294">
        <f>SUM(G8:I8)</f>
        <v>76267</v>
      </c>
      <c r="K8" s="294">
        <f>IF($D8&gt;0,J8/$D8/365*10^6,0)</f>
        <v>1075.308310294554</v>
      </c>
      <c r="L8" s="295">
        <f>IF($D8&gt;0,('ごみ搬入量内訳'!E8+I8)/$D8/365*10^6,0)</f>
        <v>724.7160955255926</v>
      </c>
      <c r="M8" s="295">
        <f>IF($D8&gt;0,'ごみ搬入量内訳'!F8/$D8/365*10^6,0)</f>
        <v>350.5922147689614</v>
      </c>
      <c r="N8" s="295">
        <f>'ごみ搬入量内訳'!AH8</f>
        <v>0</v>
      </c>
      <c r="O8" s="295">
        <f>'ごみ処理量内訳'!E8</f>
        <v>48921</v>
      </c>
      <c r="P8" s="295">
        <f>'ごみ処理量内訳'!N8</f>
        <v>290</v>
      </c>
      <c r="Q8" s="295">
        <f>'ごみ処理量内訳'!F8</f>
        <v>25935</v>
      </c>
      <c r="R8" s="295">
        <f>'ごみ処理量内訳'!G8</f>
        <v>11162</v>
      </c>
      <c r="S8" s="295">
        <f>'ごみ処理量内訳'!H8</f>
        <v>37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37</v>
      </c>
      <c r="W8" s="295">
        <f>'ごみ処理量内訳'!L8</f>
        <v>14699</v>
      </c>
      <c r="X8" s="295">
        <f>'ごみ処理量内訳'!M8</f>
        <v>0</v>
      </c>
      <c r="Y8" s="295">
        <f>'資源化量内訳'!R8</f>
        <v>3037</v>
      </c>
      <c r="Z8" s="295">
        <f>'資源化量内訳'!S8</f>
        <v>0</v>
      </c>
      <c r="AA8" s="295">
        <f>'資源化量内訳'!T8</f>
        <v>0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3037</v>
      </c>
      <c r="AI8" s="294">
        <f>SUM(O8:Q8,Y8)</f>
        <v>78183</v>
      </c>
      <c r="AJ8" s="296">
        <f>IF(AI8&gt;0,(Y8+O8+Q8)/AI8*100,0)</f>
        <v>99.62907537444201</v>
      </c>
      <c r="AK8" s="295">
        <f>'資源化量内訳'!AP8</f>
        <v>0</v>
      </c>
      <c r="AL8" s="295">
        <f>'資源化量内訳'!BC8</f>
        <v>1333</v>
      </c>
      <c r="AM8" s="295">
        <f>'資源化量内訳'!BO8</f>
        <v>4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37</v>
      </c>
      <c r="AQ8" s="295">
        <f>'資源化量内訳'!DL8</f>
        <v>14050</v>
      </c>
      <c r="AR8" s="294">
        <f>SUM(AK8:AQ8)</f>
        <v>15424</v>
      </c>
      <c r="AS8" s="296">
        <f>IF(AI8+I8&gt;0,(Y8+AR8+I8)/(AI8+I8)*100,0)</f>
        <v>23.978156544762534</v>
      </c>
      <c r="AT8" s="295">
        <f>'ごみ処理量内訳'!AI8</f>
        <v>290</v>
      </c>
      <c r="AU8" s="295">
        <f>'ごみ処理量内訳'!AJ8</f>
        <v>6420</v>
      </c>
      <c r="AV8" s="295">
        <f>'ごみ処理量内訳'!AK8</f>
        <v>9884</v>
      </c>
      <c r="AW8" s="294">
        <f>SUM(AT8:AV8)</f>
        <v>16594</v>
      </c>
    </row>
    <row r="9" spans="1:49" ht="13.5" customHeight="1">
      <c r="A9" s="415" t="s">
        <v>386</v>
      </c>
      <c r="B9" s="415">
        <v>32202</v>
      </c>
      <c r="C9" s="415" t="s">
        <v>404</v>
      </c>
      <c r="D9" s="294">
        <f t="shared" si="2"/>
        <v>62031</v>
      </c>
      <c r="E9" s="420">
        <v>62031</v>
      </c>
      <c r="F9" s="420"/>
      <c r="G9" s="295">
        <f>'ごみ搬入量内訳'!H9</f>
        <v>20888</v>
      </c>
      <c r="H9" s="295">
        <f>'ごみ搬入量内訳'!AG9</f>
        <v>2956</v>
      </c>
      <c r="I9" s="295">
        <f>'資源化量内訳'!DX9</f>
        <v>0</v>
      </c>
      <c r="J9" s="294">
        <f aca="true" t="shared" si="3" ref="J9:J28">SUM(G9:I9)</f>
        <v>23844</v>
      </c>
      <c r="K9" s="294">
        <f aca="true" t="shared" si="4" ref="K9:K28">IF($D9&gt;0,J9/$D9/365*10^6,0)</f>
        <v>1053.1190436597876</v>
      </c>
      <c r="L9" s="295">
        <f>IF($D9&gt;0,('ごみ搬入量内訳'!E9+I9)/$D9/365*10^6,0)</f>
        <v>623.7270229224761</v>
      </c>
      <c r="M9" s="295">
        <f>IF($D9&gt;0,'ごみ搬入量内訳'!F9/$D9/365*10^6,0)</f>
        <v>429.3920207373114</v>
      </c>
      <c r="N9" s="295">
        <f>'ごみ搬入量内訳'!AH9</f>
        <v>246</v>
      </c>
      <c r="O9" s="295">
        <f>'ごみ処理量内訳'!E9</f>
        <v>16204</v>
      </c>
      <c r="P9" s="295">
        <f>'ごみ処理量内訳'!N9</f>
        <v>30</v>
      </c>
      <c r="Q9" s="295">
        <f>'ごみ処理量内訳'!F9</f>
        <v>4771</v>
      </c>
      <c r="R9" s="295">
        <f>'ごみ処理量内訳'!G9</f>
        <v>2910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1861</v>
      </c>
      <c r="X9" s="295">
        <f>'ごみ処理量内訳'!M9</f>
        <v>0</v>
      </c>
      <c r="Y9" s="295">
        <f>'資源化量内訳'!R9</f>
        <v>2868</v>
      </c>
      <c r="Z9" s="295">
        <f>'資源化量内訳'!S9</f>
        <v>2780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59</v>
      </c>
      <c r="AF9" s="295">
        <f>'資源化量内訳'!Y9</f>
        <v>0</v>
      </c>
      <c r="AG9" s="295">
        <f>'資源化量内訳'!Z9</f>
        <v>0</v>
      </c>
      <c r="AH9" s="295">
        <f>'資源化量内訳'!AA9</f>
        <v>29</v>
      </c>
      <c r="AI9" s="294">
        <f aca="true" t="shared" si="5" ref="AI9:AI28">SUM(O9:Q9,Y9)</f>
        <v>23873</v>
      </c>
      <c r="AJ9" s="296">
        <f aca="true" t="shared" si="6" ref="AJ9:AJ28">IF(AI9&gt;0,(Y9+O9+Q9)/AI9*100,0)</f>
        <v>99.87433502282914</v>
      </c>
      <c r="AK9" s="295">
        <f>'資源化量内訳'!AP9</f>
        <v>24</v>
      </c>
      <c r="AL9" s="295">
        <f>'資源化量内訳'!BC9</f>
        <v>672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1669</v>
      </c>
      <c r="AR9" s="294">
        <f aca="true" t="shared" si="7" ref="AR9:AR28">SUM(AK9:AQ9)</f>
        <v>2365</v>
      </c>
      <c r="AS9" s="296">
        <f aca="true" t="shared" si="8" ref="AS9:AS28">IF(AI9+I9&gt;0,(Y9+AR9+I9)/(AI9+I9)*100,0)</f>
        <v>21.920160851170778</v>
      </c>
      <c r="AT9" s="295">
        <f>'ごみ処理量内訳'!AI9</f>
        <v>30</v>
      </c>
      <c r="AU9" s="295">
        <f>'ごみ処理量内訳'!AJ9</f>
        <v>1691</v>
      </c>
      <c r="AV9" s="295">
        <f>'ごみ処理量内訳'!AK9</f>
        <v>2430</v>
      </c>
      <c r="AW9" s="294">
        <f aca="true" t="shared" si="9" ref="AW9:AW28">SUM(AT9:AV9)</f>
        <v>4151</v>
      </c>
    </row>
    <row r="10" spans="1:49" ht="13.5" customHeight="1">
      <c r="A10" s="415" t="s">
        <v>386</v>
      </c>
      <c r="B10" s="415">
        <v>32203</v>
      </c>
      <c r="C10" s="415" t="s">
        <v>405</v>
      </c>
      <c r="D10" s="294">
        <f t="shared" si="2"/>
        <v>148617</v>
      </c>
      <c r="E10" s="420">
        <v>148617</v>
      </c>
      <c r="F10" s="420"/>
      <c r="G10" s="295">
        <f>'ごみ搬入量内訳'!H10</f>
        <v>64910</v>
      </c>
      <c r="H10" s="295">
        <f>'ごみ搬入量内訳'!AG10</f>
        <v>5352</v>
      </c>
      <c r="I10" s="295">
        <f>'資源化量内訳'!DX10</f>
        <v>767</v>
      </c>
      <c r="J10" s="294">
        <f t="shared" si="3"/>
        <v>71029</v>
      </c>
      <c r="K10" s="294">
        <f t="shared" si="4"/>
        <v>1309.406057180538</v>
      </c>
      <c r="L10" s="295">
        <f>IF($D10&gt;0,('ごみ搬入量内訳'!E10+I10)/$D10/365*10^6,0)</f>
        <v>773.0637205629512</v>
      </c>
      <c r="M10" s="295">
        <f>IF($D10&gt;0,'ごみ搬入量内訳'!F10/$D10/365*10^6,0)</f>
        <v>536.3423366175867</v>
      </c>
      <c r="N10" s="295">
        <f>'ごみ搬入量内訳'!AH10</f>
        <v>455</v>
      </c>
      <c r="O10" s="295">
        <f>'ごみ処理量内訳'!E10</f>
        <v>40941</v>
      </c>
      <c r="P10" s="295">
        <f>'ごみ処理量内訳'!N10</f>
        <v>15926</v>
      </c>
      <c r="Q10" s="295">
        <f>'ごみ処理量内訳'!F10</f>
        <v>11996</v>
      </c>
      <c r="R10" s="295">
        <f>'ごみ処理量内訳'!G10</f>
        <v>4066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7930</v>
      </c>
      <c r="X10" s="295">
        <f>'ごみ処理量内訳'!M10</f>
        <v>0</v>
      </c>
      <c r="Y10" s="295">
        <f>'資源化量内訳'!R10</f>
        <v>1399</v>
      </c>
      <c r="Z10" s="295">
        <f>'資源化量内訳'!S10</f>
        <v>1126</v>
      </c>
      <c r="AA10" s="295">
        <f>'資源化量内訳'!T10</f>
        <v>0</v>
      </c>
      <c r="AB10" s="295">
        <f>'資源化量内訳'!U10</f>
        <v>111</v>
      </c>
      <c r="AC10" s="295">
        <f>'資源化量内訳'!V10</f>
        <v>162</v>
      </c>
      <c r="AD10" s="295">
        <f>'資源化量内訳'!W10</f>
        <v>0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70262</v>
      </c>
      <c r="AJ10" s="296">
        <f t="shared" si="6"/>
        <v>77.33340923970282</v>
      </c>
      <c r="AK10" s="295">
        <f>'資源化量内訳'!AP10</f>
        <v>225</v>
      </c>
      <c r="AL10" s="295">
        <f>'資源化量内訳'!BC10</f>
        <v>1434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7790</v>
      </c>
      <c r="AR10" s="294">
        <f t="shared" si="7"/>
        <v>9449</v>
      </c>
      <c r="AS10" s="296">
        <f t="shared" si="8"/>
        <v>16.352475749341817</v>
      </c>
      <c r="AT10" s="295">
        <f>'ごみ処理量内訳'!AI10</f>
        <v>15926</v>
      </c>
      <c r="AU10" s="295">
        <f>'ごみ処理量内訳'!AJ10</f>
        <v>3773</v>
      </c>
      <c r="AV10" s="295">
        <f>'ごみ処理量内訳'!AK10</f>
        <v>2081</v>
      </c>
      <c r="AW10" s="294">
        <f t="shared" si="9"/>
        <v>21780</v>
      </c>
    </row>
    <row r="11" spans="1:49" ht="13.5" customHeight="1">
      <c r="A11" s="415" t="s">
        <v>386</v>
      </c>
      <c r="B11" s="415">
        <v>32204</v>
      </c>
      <c r="C11" s="415" t="s">
        <v>406</v>
      </c>
      <c r="D11" s="294">
        <f t="shared" si="2"/>
        <v>52715</v>
      </c>
      <c r="E11" s="420">
        <v>51661</v>
      </c>
      <c r="F11" s="420">
        <v>1054</v>
      </c>
      <c r="G11" s="295">
        <f>'ごみ搬入量内訳'!H11</f>
        <v>15982</v>
      </c>
      <c r="H11" s="295">
        <f>'ごみ搬入量内訳'!AG11</f>
        <v>897</v>
      </c>
      <c r="I11" s="295">
        <f>'資源化量内訳'!DX11</f>
        <v>395</v>
      </c>
      <c r="J11" s="294">
        <f t="shared" si="3"/>
        <v>17274</v>
      </c>
      <c r="K11" s="294">
        <f t="shared" si="4"/>
        <v>897.7715526370155</v>
      </c>
      <c r="L11" s="295">
        <f>IF($D11&gt;0,('ごみ搬入量内訳'!E11+I11)/$D11/365*10^6,0)</f>
        <v>674.8618508157721</v>
      </c>
      <c r="M11" s="295">
        <f>IF($D11&gt;0,'ごみ搬入量内訳'!F11/$D11/365*10^6,0)</f>
        <v>222.90970182124346</v>
      </c>
      <c r="N11" s="295">
        <f>'ごみ搬入量内訳'!AH11</f>
        <v>238</v>
      </c>
      <c r="O11" s="295">
        <f>'ごみ処理量内訳'!E11</f>
        <v>12773</v>
      </c>
      <c r="P11" s="295">
        <f>'ごみ処理量内訳'!N11</f>
        <v>637</v>
      </c>
      <c r="Q11" s="295">
        <f>'ごみ処理量内訳'!F11</f>
        <v>2925</v>
      </c>
      <c r="R11" s="295">
        <f>'ごみ処理量内訳'!G11</f>
        <v>0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2925</v>
      </c>
      <c r="X11" s="295">
        <f>'ごみ処理量内訳'!M11</f>
        <v>0</v>
      </c>
      <c r="Y11" s="295">
        <f>'資源化量内訳'!R11</f>
        <v>0</v>
      </c>
      <c r="Z11" s="295">
        <f>'資源化量内訳'!S11</f>
        <v>0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16335</v>
      </c>
      <c r="AJ11" s="296">
        <f t="shared" si="6"/>
        <v>96.10039791857974</v>
      </c>
      <c r="AK11" s="295">
        <f>'資源化量内訳'!AP11</f>
        <v>0</v>
      </c>
      <c r="AL11" s="295">
        <f>'資源化量内訳'!BC11</f>
        <v>0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3469</v>
      </c>
      <c r="AR11" s="294">
        <f t="shared" si="7"/>
        <v>3469</v>
      </c>
      <c r="AS11" s="296">
        <f t="shared" si="8"/>
        <v>23.09623430962343</v>
      </c>
      <c r="AT11" s="295">
        <f>'ごみ処理量内訳'!AI11</f>
        <v>637</v>
      </c>
      <c r="AU11" s="295">
        <f>'ごみ処理量内訳'!AJ11</f>
        <v>986</v>
      </c>
      <c r="AV11" s="295">
        <f>'ごみ処理量内訳'!AK11</f>
        <v>0</v>
      </c>
      <c r="AW11" s="294">
        <f t="shared" si="9"/>
        <v>1623</v>
      </c>
    </row>
    <row r="12" spans="1:49" ht="13.5" customHeight="1">
      <c r="A12" s="415" t="s">
        <v>386</v>
      </c>
      <c r="B12" s="415">
        <v>32205</v>
      </c>
      <c r="C12" s="415" t="s">
        <v>407</v>
      </c>
      <c r="D12" s="294">
        <f t="shared" si="2"/>
        <v>41190</v>
      </c>
      <c r="E12" s="420">
        <v>41190</v>
      </c>
      <c r="F12" s="420"/>
      <c r="G12" s="295">
        <f>'ごみ搬入量内訳'!H12</f>
        <v>9869</v>
      </c>
      <c r="H12" s="295">
        <f>'ごみ搬入量内訳'!AG12</f>
        <v>1320</v>
      </c>
      <c r="I12" s="295">
        <f>'資源化量内訳'!DX12</f>
        <v>0</v>
      </c>
      <c r="J12" s="294">
        <f t="shared" si="3"/>
        <v>11189</v>
      </c>
      <c r="K12" s="294">
        <f t="shared" si="4"/>
        <v>744.2290488115549</v>
      </c>
      <c r="L12" s="295">
        <f>IF($D12&gt;0,('ごみ搬入量内訳'!E12+I12)/$D12/365*10^6,0)</f>
        <v>595.1038787842507</v>
      </c>
      <c r="M12" s="295">
        <f>IF($D12&gt;0,'ごみ搬入量内訳'!F12/$D12/365*10^6,0)</f>
        <v>149.12517002730414</v>
      </c>
      <c r="N12" s="295">
        <f>'ごみ搬入量内訳'!AH12</f>
        <v>0</v>
      </c>
      <c r="O12" s="295">
        <f>'ごみ処理量内訳'!E12</f>
        <v>7860</v>
      </c>
      <c r="P12" s="295">
        <f>'ごみ処理量内訳'!N12</f>
        <v>0</v>
      </c>
      <c r="Q12" s="295">
        <f>'ごみ処理量内訳'!F12</f>
        <v>3740</v>
      </c>
      <c r="R12" s="295">
        <f>'ごみ処理量内訳'!G12</f>
        <v>1536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2204</v>
      </c>
      <c r="X12" s="295">
        <f>'ごみ処理量内訳'!M12</f>
        <v>0</v>
      </c>
      <c r="Y12" s="295">
        <f>'資源化量内訳'!R12</f>
        <v>0</v>
      </c>
      <c r="Z12" s="295">
        <f>'資源化量内訳'!S12</f>
        <v>0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0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11600</v>
      </c>
      <c r="AJ12" s="296">
        <f t="shared" si="6"/>
        <v>100</v>
      </c>
      <c r="AK12" s="295">
        <f>'資源化量内訳'!AP12</f>
        <v>0</v>
      </c>
      <c r="AL12" s="295">
        <f>'資源化量内訳'!BC12</f>
        <v>218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1797</v>
      </c>
      <c r="AR12" s="294">
        <f t="shared" si="7"/>
        <v>2015</v>
      </c>
      <c r="AS12" s="296">
        <f t="shared" si="8"/>
        <v>17.370689655172413</v>
      </c>
      <c r="AT12" s="295">
        <f>'ごみ処理量内訳'!AI12</f>
        <v>0</v>
      </c>
      <c r="AU12" s="295">
        <f>'ごみ処理量内訳'!AJ12</f>
        <v>709</v>
      </c>
      <c r="AV12" s="295">
        <f>'ごみ処理量内訳'!AK12</f>
        <v>1318</v>
      </c>
      <c r="AW12" s="294">
        <f t="shared" si="9"/>
        <v>2027</v>
      </c>
    </row>
    <row r="13" spans="1:49" ht="13.5" customHeight="1">
      <c r="A13" s="415" t="s">
        <v>386</v>
      </c>
      <c r="B13" s="415">
        <v>32206</v>
      </c>
      <c r="C13" s="415" t="s">
        <v>408</v>
      </c>
      <c r="D13" s="294">
        <f t="shared" si="2"/>
        <v>44437</v>
      </c>
      <c r="E13" s="420">
        <v>44437</v>
      </c>
      <c r="F13" s="420"/>
      <c r="G13" s="295">
        <f>'ごみ搬入量内訳'!H13</f>
        <v>11270</v>
      </c>
      <c r="H13" s="295">
        <f>'ごみ搬入量内訳'!AG13</f>
        <v>1275</v>
      </c>
      <c r="I13" s="295">
        <f>'資源化量内訳'!DX13</f>
        <v>0</v>
      </c>
      <c r="J13" s="294">
        <f t="shared" si="3"/>
        <v>12545</v>
      </c>
      <c r="K13" s="294">
        <f t="shared" si="4"/>
        <v>773.4514709295999</v>
      </c>
      <c r="L13" s="295">
        <f>IF($D13&gt;0,('ごみ搬入量内訳'!E13+I13)/$D13/365*10^6,0)</f>
        <v>653.9657036389211</v>
      </c>
      <c r="M13" s="295">
        <f>IF($D13&gt;0,'ごみ搬入量内訳'!F13/$D13/365*10^6,0)</f>
        <v>119.48576729067874</v>
      </c>
      <c r="N13" s="295">
        <f>'ごみ搬入量内訳'!AH13</f>
        <v>0</v>
      </c>
      <c r="O13" s="295">
        <f>'ごみ処理量内訳'!E13</f>
        <v>8819</v>
      </c>
      <c r="P13" s="295">
        <f>'ごみ処理量内訳'!N13</f>
        <v>112</v>
      </c>
      <c r="Q13" s="295">
        <f>'ごみ処理量内訳'!F13</f>
        <v>1125</v>
      </c>
      <c r="R13" s="295">
        <f>'ごみ処理量内訳'!G13</f>
        <v>1125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0</v>
      </c>
      <c r="X13" s="295">
        <f>'ごみ処理量内訳'!M13</f>
        <v>0</v>
      </c>
      <c r="Y13" s="295">
        <f>'資源化量内訳'!R13</f>
        <v>2308</v>
      </c>
      <c r="Z13" s="295">
        <f>'資源化量内訳'!S13</f>
        <v>1686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58</v>
      </c>
      <c r="AD13" s="295">
        <f>'資源化量内訳'!W13</f>
        <v>522</v>
      </c>
      <c r="AE13" s="295">
        <f>'資源化量内訳'!X13</f>
        <v>42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12364</v>
      </c>
      <c r="AJ13" s="296">
        <f t="shared" si="6"/>
        <v>99.09414428987382</v>
      </c>
      <c r="AK13" s="295">
        <f>'資源化量内訳'!AP13</f>
        <v>22</v>
      </c>
      <c r="AL13" s="295">
        <f>'資源化量内訳'!BC13</f>
        <v>992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0</v>
      </c>
      <c r="AR13" s="294">
        <f t="shared" si="7"/>
        <v>1014</v>
      </c>
      <c r="AS13" s="296">
        <f t="shared" si="8"/>
        <v>26.868327402135233</v>
      </c>
      <c r="AT13" s="295">
        <f>'ごみ処理量内訳'!AI13</f>
        <v>112</v>
      </c>
      <c r="AU13" s="295">
        <f>'ごみ処理量内訳'!AJ13</f>
        <v>715</v>
      </c>
      <c r="AV13" s="295">
        <f>'ごみ処理量内訳'!AK13</f>
        <v>336</v>
      </c>
      <c r="AW13" s="294">
        <f t="shared" si="9"/>
        <v>1163</v>
      </c>
    </row>
    <row r="14" spans="1:49" ht="13.5" customHeight="1">
      <c r="A14" s="415" t="s">
        <v>386</v>
      </c>
      <c r="B14" s="415">
        <v>32207</v>
      </c>
      <c r="C14" s="415" t="s">
        <v>409</v>
      </c>
      <c r="D14" s="294">
        <f t="shared" si="2"/>
        <v>28210</v>
      </c>
      <c r="E14" s="420">
        <v>28007</v>
      </c>
      <c r="F14" s="420">
        <v>203</v>
      </c>
      <c r="G14" s="295">
        <f>'ごみ搬入量内訳'!H14</f>
        <v>7419</v>
      </c>
      <c r="H14" s="295">
        <f>'ごみ搬入量内訳'!AG14</f>
        <v>745</v>
      </c>
      <c r="I14" s="295">
        <f>'資源化量内訳'!DX14</f>
        <v>0</v>
      </c>
      <c r="J14" s="294">
        <f t="shared" si="3"/>
        <v>8164</v>
      </c>
      <c r="K14" s="294">
        <f t="shared" si="4"/>
        <v>792.8792374218799</v>
      </c>
      <c r="L14" s="295">
        <f>IF($D14&gt;0,('ごみ搬入量内訳'!E14+I14)/$D14/365*10^6,0)</f>
        <v>601.0692798143085</v>
      </c>
      <c r="M14" s="295">
        <f>IF($D14&gt;0,'ごみ搬入量内訳'!F14/$D14/365*10^6,0)</f>
        <v>191.80995760757142</v>
      </c>
      <c r="N14" s="295">
        <f>'ごみ搬入量内訳'!AH14</f>
        <v>59</v>
      </c>
      <c r="O14" s="295">
        <f>'ごみ処理量内訳'!E14</f>
        <v>5681</v>
      </c>
      <c r="P14" s="295">
        <f>'ごみ処理量内訳'!N14</f>
        <v>0</v>
      </c>
      <c r="Q14" s="295">
        <f>'ごみ処理量内訳'!F14</f>
        <v>2389</v>
      </c>
      <c r="R14" s="295">
        <f>'ごみ処理量内訳'!G14</f>
        <v>1214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1175</v>
      </c>
      <c r="X14" s="295">
        <f>'ごみ処理量内訳'!M14</f>
        <v>0</v>
      </c>
      <c r="Y14" s="295">
        <f>'資源化量内訳'!R14</f>
        <v>0</v>
      </c>
      <c r="Z14" s="295">
        <f>'資源化量内訳'!S14</f>
        <v>0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8070</v>
      </c>
      <c r="AJ14" s="296">
        <f t="shared" si="6"/>
        <v>100</v>
      </c>
      <c r="AK14" s="295">
        <f>'資源化量内訳'!AP14</f>
        <v>9</v>
      </c>
      <c r="AL14" s="295">
        <f>'資源化量内訳'!BC14</f>
        <v>239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1175</v>
      </c>
      <c r="AR14" s="294">
        <f t="shared" si="7"/>
        <v>1423</v>
      </c>
      <c r="AS14" s="296">
        <f t="shared" si="8"/>
        <v>17.633209417596035</v>
      </c>
      <c r="AT14" s="295">
        <f>'ごみ処理量内訳'!AI14</f>
        <v>0</v>
      </c>
      <c r="AU14" s="295">
        <f>'ごみ処理量内訳'!AJ14</f>
        <v>593</v>
      </c>
      <c r="AV14" s="295">
        <f>'ごみ処理量内訳'!AK14</f>
        <v>922</v>
      </c>
      <c r="AW14" s="294">
        <f t="shared" si="9"/>
        <v>1515</v>
      </c>
    </row>
    <row r="15" spans="1:49" ht="13.5" customHeight="1">
      <c r="A15" s="415" t="s">
        <v>386</v>
      </c>
      <c r="B15" s="415">
        <v>32209</v>
      </c>
      <c r="C15" s="415" t="s">
        <v>410</v>
      </c>
      <c r="D15" s="294">
        <f t="shared" si="2"/>
        <v>45365</v>
      </c>
      <c r="E15" s="420">
        <v>45365</v>
      </c>
      <c r="F15" s="420"/>
      <c r="G15" s="295">
        <f>'ごみ搬入量内訳'!H15</f>
        <v>7782</v>
      </c>
      <c r="H15" s="295">
        <f>'ごみ搬入量内訳'!AG15</f>
        <v>2680</v>
      </c>
      <c r="I15" s="295">
        <f>'資源化量内訳'!DX15</f>
        <v>0</v>
      </c>
      <c r="J15" s="294">
        <f t="shared" si="3"/>
        <v>10462</v>
      </c>
      <c r="K15" s="294">
        <f t="shared" si="4"/>
        <v>631.8310084565223</v>
      </c>
      <c r="L15" s="295">
        <f>IF($D15&gt;0,('ごみ搬入量内訳'!E15+I15)/$D15/365*10^6,0)</f>
        <v>517.8091250722828</v>
      </c>
      <c r="M15" s="295">
        <f>IF($D15&gt;0,'ごみ搬入量内訳'!F15/$D15/365*10^6,0)</f>
        <v>114.02188338423954</v>
      </c>
      <c r="N15" s="295">
        <f>'ごみ搬入量内訳'!AH15</f>
        <v>0</v>
      </c>
      <c r="O15" s="295">
        <f>'ごみ処理量内訳'!E15</f>
        <v>1090</v>
      </c>
      <c r="P15" s="295">
        <f>'ごみ処理量内訳'!N15</f>
        <v>27</v>
      </c>
      <c r="Q15" s="295">
        <f>'ごみ処理量内訳'!F15</f>
        <v>9318</v>
      </c>
      <c r="R15" s="295">
        <f>'ごみ処理量内訳'!G15</f>
        <v>0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7676</v>
      </c>
      <c r="W15" s="295">
        <f>'ごみ処理量内訳'!L15</f>
        <v>1642</v>
      </c>
      <c r="X15" s="295">
        <f>'ごみ処理量内訳'!M15</f>
        <v>0</v>
      </c>
      <c r="Y15" s="295">
        <f>'資源化量内訳'!R15</f>
        <v>260</v>
      </c>
      <c r="Z15" s="295">
        <f>'資源化量内訳'!S15</f>
        <v>233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27</v>
      </c>
      <c r="AI15" s="294">
        <f t="shared" si="5"/>
        <v>10695</v>
      </c>
      <c r="AJ15" s="296">
        <f t="shared" si="6"/>
        <v>99.74754558204768</v>
      </c>
      <c r="AK15" s="295">
        <f>'資源化量内訳'!AP15</f>
        <v>3</v>
      </c>
      <c r="AL15" s="295">
        <f>'資源化量内訳'!BC15</f>
        <v>0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4243</v>
      </c>
      <c r="AQ15" s="295">
        <f>'資源化量内訳'!DL15</f>
        <v>956</v>
      </c>
      <c r="AR15" s="294">
        <f t="shared" si="7"/>
        <v>5202</v>
      </c>
      <c r="AS15" s="296">
        <f t="shared" si="8"/>
        <v>51.07059373539037</v>
      </c>
      <c r="AT15" s="295">
        <f>'ごみ処理量内訳'!AI15</f>
        <v>27</v>
      </c>
      <c r="AU15" s="295">
        <f>'ごみ処理量内訳'!AJ15</f>
        <v>94</v>
      </c>
      <c r="AV15" s="295">
        <f>'ごみ処理量内訳'!AK15</f>
        <v>917</v>
      </c>
      <c r="AW15" s="294">
        <f t="shared" si="9"/>
        <v>1038</v>
      </c>
    </row>
    <row r="16" spans="1:49" ht="13.5" customHeight="1">
      <c r="A16" s="415" t="s">
        <v>386</v>
      </c>
      <c r="B16" s="415">
        <v>32304</v>
      </c>
      <c r="C16" s="415" t="s">
        <v>411</v>
      </c>
      <c r="D16" s="294">
        <f t="shared" si="2"/>
        <v>14300</v>
      </c>
      <c r="E16" s="420">
        <v>14300</v>
      </c>
      <c r="F16" s="420"/>
      <c r="G16" s="295">
        <f>'ごみ搬入量内訳'!H16</f>
        <v>3818</v>
      </c>
      <c r="H16" s="295">
        <f>'ごみ搬入量内訳'!AG16</f>
        <v>256</v>
      </c>
      <c r="I16" s="295">
        <f>'資源化量内訳'!DX16</f>
        <v>0</v>
      </c>
      <c r="J16" s="294">
        <f t="shared" si="3"/>
        <v>4074</v>
      </c>
      <c r="K16" s="294">
        <f t="shared" si="4"/>
        <v>780.5345339591914</v>
      </c>
      <c r="L16" s="295">
        <f>IF($D16&gt;0,('ごみ搬入量内訳'!E16+I16)/$D16/365*10^6,0)</f>
        <v>605.6135645176741</v>
      </c>
      <c r="M16" s="295">
        <f>IF($D16&gt;0,'ごみ搬入量内訳'!F16/$D16/365*10^6,0)</f>
        <v>174.9209694415174</v>
      </c>
      <c r="N16" s="295">
        <f>'ごみ搬入量内訳'!AH16</f>
        <v>0</v>
      </c>
      <c r="O16" s="295">
        <f>'ごみ処理量内訳'!E16</f>
        <v>2433</v>
      </c>
      <c r="P16" s="295">
        <f>'ごみ処理量内訳'!N16</f>
        <v>253</v>
      </c>
      <c r="Q16" s="295">
        <f>'ごみ処理量内訳'!F16</f>
        <v>1022</v>
      </c>
      <c r="R16" s="295">
        <f>'ごみ処理量内訳'!G16</f>
        <v>0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1022</v>
      </c>
      <c r="X16" s="295">
        <f>'ごみ処理量内訳'!M16</f>
        <v>0</v>
      </c>
      <c r="Y16" s="295">
        <f>'資源化量内訳'!R16</f>
        <v>0</v>
      </c>
      <c r="Z16" s="295">
        <f>'資源化量内訳'!S16</f>
        <v>0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3708</v>
      </c>
      <c r="AJ16" s="296">
        <f t="shared" si="6"/>
        <v>93.17691477885653</v>
      </c>
      <c r="AK16" s="295">
        <f>'資源化量内訳'!AP16</f>
        <v>0</v>
      </c>
      <c r="AL16" s="295">
        <f>'資源化量内訳'!BC16</f>
        <v>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1022</v>
      </c>
      <c r="AR16" s="294">
        <f t="shared" si="7"/>
        <v>1022</v>
      </c>
      <c r="AS16" s="296">
        <f t="shared" si="8"/>
        <v>27.562028047464942</v>
      </c>
      <c r="AT16" s="295">
        <f>'ごみ処理量内訳'!AI16</f>
        <v>253</v>
      </c>
      <c r="AU16" s="295">
        <f>'ごみ処理量内訳'!AJ16</f>
        <v>366</v>
      </c>
      <c r="AV16" s="295">
        <f>'ごみ処理量内訳'!AK16</f>
        <v>0</v>
      </c>
      <c r="AW16" s="294">
        <f t="shared" si="9"/>
        <v>619</v>
      </c>
    </row>
    <row r="17" spans="1:49" ht="13.5" customHeight="1">
      <c r="A17" s="415" t="s">
        <v>386</v>
      </c>
      <c r="B17" s="415">
        <v>32343</v>
      </c>
      <c r="C17" s="415" t="s">
        <v>412</v>
      </c>
      <c r="D17" s="294">
        <f t="shared" si="2"/>
        <v>15755</v>
      </c>
      <c r="E17" s="420">
        <v>14660</v>
      </c>
      <c r="F17" s="420">
        <v>1095</v>
      </c>
      <c r="G17" s="295">
        <f>'ごみ搬入量内訳'!H17</f>
        <v>3447</v>
      </c>
      <c r="H17" s="295">
        <f>'ごみ搬入量内訳'!AG17</f>
        <v>2076</v>
      </c>
      <c r="I17" s="295">
        <f>'資源化量内訳'!DX17</f>
        <v>532</v>
      </c>
      <c r="J17" s="294">
        <f t="shared" si="3"/>
        <v>6055</v>
      </c>
      <c r="K17" s="294">
        <f t="shared" si="4"/>
        <v>1052.9381844424254</v>
      </c>
      <c r="L17" s="295">
        <f>IF($D17&gt;0,('ごみ搬入量内訳'!E17+I17)/$D17/365*10^6,0)</f>
        <v>876.9557826826014</v>
      </c>
      <c r="M17" s="295">
        <f>IF($D17&gt;0,'ごみ搬入量内訳'!F17/$D17/365*10^6,0)</f>
        <v>175.982401759824</v>
      </c>
      <c r="N17" s="295">
        <f>'ごみ搬入量内訳'!AH17</f>
        <v>257</v>
      </c>
      <c r="O17" s="295">
        <f>'ごみ処理量内訳'!E17</f>
        <v>3661</v>
      </c>
      <c r="P17" s="295">
        <f>'ごみ処理量内訳'!N17</f>
        <v>1082</v>
      </c>
      <c r="Q17" s="295">
        <f>'ごみ処理量内訳'!F17</f>
        <v>784</v>
      </c>
      <c r="R17" s="295">
        <f>'ごみ処理量内訳'!G17</f>
        <v>780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0</v>
      </c>
      <c r="X17" s="295">
        <f>'ごみ処理量内訳'!M17</f>
        <v>4</v>
      </c>
      <c r="Y17" s="295">
        <f>'資源化量内訳'!R17</f>
        <v>0</v>
      </c>
      <c r="Z17" s="295">
        <f>'資源化量内訳'!S17</f>
        <v>0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5527</v>
      </c>
      <c r="AJ17" s="296">
        <f t="shared" si="6"/>
        <v>80.42337615342862</v>
      </c>
      <c r="AK17" s="295">
        <f>'資源化量内訳'!AP17</f>
        <v>0</v>
      </c>
      <c r="AL17" s="295">
        <f>'資源化量内訳'!BC17</f>
        <v>262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0</v>
      </c>
      <c r="AR17" s="294">
        <f t="shared" si="7"/>
        <v>262</v>
      </c>
      <c r="AS17" s="296">
        <f t="shared" si="8"/>
        <v>13.104472685261594</v>
      </c>
      <c r="AT17" s="295">
        <f>'ごみ処理量内訳'!AI17</f>
        <v>1082</v>
      </c>
      <c r="AU17" s="295">
        <f>'ごみ処理量内訳'!AJ17</f>
        <v>571</v>
      </c>
      <c r="AV17" s="295">
        <f>'ごみ処理量内訳'!AK17</f>
        <v>655</v>
      </c>
      <c r="AW17" s="294">
        <f t="shared" si="9"/>
        <v>2308</v>
      </c>
    </row>
    <row r="18" spans="1:49" ht="13.5" customHeight="1">
      <c r="A18" s="415" t="s">
        <v>386</v>
      </c>
      <c r="B18" s="415">
        <v>32386</v>
      </c>
      <c r="C18" s="415" t="s">
        <v>413</v>
      </c>
      <c r="D18" s="294">
        <f t="shared" si="2"/>
        <v>6032</v>
      </c>
      <c r="E18" s="420">
        <v>6032</v>
      </c>
      <c r="F18" s="420"/>
      <c r="G18" s="295">
        <f>'ごみ搬入量内訳'!H18</f>
        <v>1289</v>
      </c>
      <c r="H18" s="295">
        <f>'ごみ搬入量内訳'!AG18</f>
        <v>588</v>
      </c>
      <c r="I18" s="295">
        <f>'資源化量内訳'!DX18</f>
        <v>0</v>
      </c>
      <c r="J18" s="294">
        <f t="shared" si="3"/>
        <v>1877</v>
      </c>
      <c r="K18" s="294">
        <f t="shared" si="4"/>
        <v>852.5307946658914</v>
      </c>
      <c r="L18" s="295">
        <f>IF($D18&gt;0,('ごみ搬入量内訳'!E18+I18)/$D18/365*10^6,0)</f>
        <v>731.2597652701575</v>
      </c>
      <c r="M18" s="295">
        <f>IF($D18&gt;0,'ごみ搬入量内訳'!F18/$D18/365*10^6,0)</f>
        <v>121.27102939573417</v>
      </c>
      <c r="N18" s="295">
        <f>'ごみ搬入量内訳'!AH18</f>
        <v>0</v>
      </c>
      <c r="O18" s="295">
        <f>'ごみ処理量内訳'!E18</f>
        <v>1353</v>
      </c>
      <c r="P18" s="295">
        <f>'ごみ処理量内訳'!N18</f>
        <v>115</v>
      </c>
      <c r="Q18" s="295">
        <f>'ごみ処理量内訳'!F18</f>
        <v>409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409</v>
      </c>
      <c r="X18" s="295">
        <f>'ごみ処理量内訳'!M18</f>
        <v>0</v>
      </c>
      <c r="Y18" s="295">
        <f>'資源化量内訳'!R18</f>
        <v>0</v>
      </c>
      <c r="Z18" s="295">
        <f>'資源化量内訳'!S18</f>
        <v>0</v>
      </c>
      <c r="AA18" s="295">
        <f>'資源化量内訳'!T18</f>
        <v>0</v>
      </c>
      <c r="AB18" s="295">
        <f>'資源化量内訳'!U18</f>
        <v>0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1877</v>
      </c>
      <c r="AJ18" s="296">
        <f t="shared" si="6"/>
        <v>93.87320191795419</v>
      </c>
      <c r="AK18" s="295">
        <f>'資源化量内訳'!AP18</f>
        <v>4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357</v>
      </c>
      <c r="AR18" s="294">
        <f t="shared" si="7"/>
        <v>361</v>
      </c>
      <c r="AS18" s="296">
        <f t="shared" si="8"/>
        <v>19.23281832711774</v>
      </c>
      <c r="AT18" s="295">
        <f>'ごみ処理量内訳'!AI18</f>
        <v>115</v>
      </c>
      <c r="AU18" s="295">
        <f>'ごみ処理量内訳'!AJ18</f>
        <v>128</v>
      </c>
      <c r="AV18" s="295">
        <f>'ごみ処理量内訳'!AK18</f>
        <v>52</v>
      </c>
      <c r="AW18" s="294">
        <f t="shared" si="9"/>
        <v>295</v>
      </c>
    </row>
    <row r="19" spans="1:49" ht="13.5" customHeight="1">
      <c r="A19" s="415" t="s">
        <v>386</v>
      </c>
      <c r="B19" s="415">
        <v>32401</v>
      </c>
      <c r="C19" s="415" t="s">
        <v>414</v>
      </c>
      <c r="D19" s="294">
        <f t="shared" si="2"/>
        <v>27985</v>
      </c>
      <c r="E19" s="420">
        <v>27985</v>
      </c>
      <c r="F19" s="420"/>
      <c r="G19" s="295">
        <f>'ごみ搬入量内訳'!H19</f>
        <v>5653</v>
      </c>
      <c r="H19" s="295">
        <f>'ごみ搬入量内訳'!AG19</f>
        <v>2073</v>
      </c>
      <c r="I19" s="295">
        <f>'資源化量内訳'!DX19</f>
        <v>0</v>
      </c>
      <c r="J19" s="294">
        <f t="shared" si="3"/>
        <v>7726</v>
      </c>
      <c r="K19" s="294">
        <f t="shared" si="4"/>
        <v>756.3738891431565</v>
      </c>
      <c r="L19" s="295">
        <f>IF($D19&gt;0,('ごみ搬入量内訳'!E19+I19)/$D19/365*10^6,0)</f>
        <v>566.5461683240288</v>
      </c>
      <c r="M19" s="295">
        <f>IF($D19&gt;0,'ごみ搬入量内訳'!F19/$D19/365*10^6,0)</f>
        <v>189.82772081912768</v>
      </c>
      <c r="N19" s="295">
        <f>'ごみ搬入量内訳'!AH19</f>
        <v>0</v>
      </c>
      <c r="O19" s="295">
        <f>'ごみ処理量内訳'!E19</f>
        <v>6066</v>
      </c>
      <c r="P19" s="295">
        <f>'ごみ処理量内訳'!N19</f>
        <v>346</v>
      </c>
      <c r="Q19" s="295">
        <f>'ごみ処理量内訳'!F19</f>
        <v>293</v>
      </c>
      <c r="R19" s="295">
        <f>'ごみ処理量内訳'!G19</f>
        <v>255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8</v>
      </c>
      <c r="W19" s="295">
        <f>'ごみ処理量内訳'!L19</f>
        <v>30</v>
      </c>
      <c r="X19" s="295">
        <f>'ごみ処理量内訳'!M19</f>
        <v>0</v>
      </c>
      <c r="Y19" s="295">
        <f>'資源化量内訳'!R19</f>
        <v>1021</v>
      </c>
      <c r="Z19" s="295">
        <f>'資源化量内訳'!S19</f>
        <v>979</v>
      </c>
      <c r="AA19" s="295">
        <f>'資源化量内訳'!T19</f>
        <v>2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40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7726</v>
      </c>
      <c r="AJ19" s="296">
        <f t="shared" si="6"/>
        <v>95.52161532487705</v>
      </c>
      <c r="AK19" s="295">
        <f>'資源化量内訳'!AP19</f>
        <v>19</v>
      </c>
      <c r="AL19" s="295">
        <f>'資源化量内訳'!BC19</f>
        <v>223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8</v>
      </c>
      <c r="AQ19" s="295">
        <f>'資源化量内訳'!DL19</f>
        <v>30</v>
      </c>
      <c r="AR19" s="294">
        <f t="shared" si="7"/>
        <v>280</v>
      </c>
      <c r="AS19" s="296">
        <f t="shared" si="8"/>
        <v>16.83924411079472</v>
      </c>
      <c r="AT19" s="295">
        <f>'ごみ処理量内訳'!AI19</f>
        <v>346</v>
      </c>
      <c r="AU19" s="295">
        <f>'ごみ処理量内訳'!AJ19</f>
        <v>553</v>
      </c>
      <c r="AV19" s="295">
        <f>'ごみ処理量内訳'!AK19</f>
        <v>32</v>
      </c>
      <c r="AW19" s="294">
        <f t="shared" si="9"/>
        <v>931</v>
      </c>
    </row>
    <row r="20" spans="1:49" ht="13.5" customHeight="1">
      <c r="A20" s="415" t="s">
        <v>386</v>
      </c>
      <c r="B20" s="415">
        <v>32441</v>
      </c>
      <c r="C20" s="415" t="s">
        <v>415</v>
      </c>
      <c r="D20" s="294">
        <f t="shared" si="2"/>
        <v>4170</v>
      </c>
      <c r="E20" s="420">
        <v>4170</v>
      </c>
      <c r="F20" s="420"/>
      <c r="G20" s="295">
        <f>'ごみ搬入量内訳'!H20</f>
        <v>738</v>
      </c>
      <c r="H20" s="295">
        <f>'ごみ搬入量内訳'!AG20</f>
        <v>440</v>
      </c>
      <c r="I20" s="295">
        <f>'資源化量内訳'!DX20</f>
        <v>0</v>
      </c>
      <c r="J20" s="294">
        <f t="shared" si="3"/>
        <v>1178</v>
      </c>
      <c r="K20" s="294">
        <f t="shared" si="4"/>
        <v>773.9561775237344</v>
      </c>
      <c r="L20" s="295">
        <f>IF($D20&gt;0,('ごみ搬入量内訳'!E20+I20)/$D20/365*10^6,0)</f>
        <v>582.10965474196</v>
      </c>
      <c r="M20" s="295">
        <f>IF($D20&gt;0,'ごみ搬入量内訳'!F20/$D20/365*10^6,0)</f>
        <v>191.84652278177458</v>
      </c>
      <c r="N20" s="295">
        <f>'ごみ搬入量内訳'!AH20</f>
        <v>0</v>
      </c>
      <c r="O20" s="295">
        <f>'ごみ処理量内訳'!E20</f>
        <v>770</v>
      </c>
      <c r="P20" s="295">
        <f>'ごみ処理量内訳'!N20</f>
        <v>7</v>
      </c>
      <c r="Q20" s="295">
        <f>'ごみ処理量内訳'!F20</f>
        <v>401</v>
      </c>
      <c r="R20" s="295">
        <f>'ごみ処理量内訳'!G20</f>
        <v>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401</v>
      </c>
      <c r="X20" s="295">
        <f>'ごみ処理量内訳'!M20</f>
        <v>0</v>
      </c>
      <c r="Y20" s="295">
        <f>'資源化量内訳'!R20</f>
        <v>0</v>
      </c>
      <c r="Z20" s="295">
        <f>'資源化量内訳'!S20</f>
        <v>0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0</v>
      </c>
      <c r="AI20" s="294">
        <f t="shared" si="5"/>
        <v>1178</v>
      </c>
      <c r="AJ20" s="296">
        <f t="shared" si="6"/>
        <v>99.40577249575551</v>
      </c>
      <c r="AK20" s="295">
        <f>'資源化量内訳'!AP20</f>
        <v>0</v>
      </c>
      <c r="AL20" s="295">
        <f>'資源化量内訳'!BC20</f>
        <v>0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368</v>
      </c>
      <c r="AR20" s="294">
        <f t="shared" si="7"/>
        <v>368</v>
      </c>
      <c r="AS20" s="296">
        <f t="shared" si="8"/>
        <v>31.239388794567063</v>
      </c>
      <c r="AT20" s="295">
        <f>'ごみ処理量内訳'!AI20</f>
        <v>7</v>
      </c>
      <c r="AU20" s="295">
        <f>'ごみ処理量内訳'!AJ20</f>
        <v>93</v>
      </c>
      <c r="AV20" s="295">
        <f>'ごみ処理量内訳'!AK20</f>
        <v>27</v>
      </c>
      <c r="AW20" s="294">
        <f t="shared" si="9"/>
        <v>127</v>
      </c>
    </row>
    <row r="21" spans="1:49" ht="13.5" customHeight="1">
      <c r="A21" s="415" t="s">
        <v>386</v>
      </c>
      <c r="B21" s="415">
        <v>32448</v>
      </c>
      <c r="C21" s="415" t="s">
        <v>416</v>
      </c>
      <c r="D21" s="294">
        <f t="shared" si="2"/>
        <v>6079</v>
      </c>
      <c r="E21" s="420">
        <v>6079</v>
      </c>
      <c r="F21" s="420"/>
      <c r="G21" s="295">
        <f>'ごみ搬入量内訳'!H21</f>
        <v>910</v>
      </c>
      <c r="H21" s="295">
        <f>'ごみ搬入量内訳'!AG21</f>
        <v>281</v>
      </c>
      <c r="I21" s="295">
        <f>'資源化量内訳'!DX21</f>
        <v>0</v>
      </c>
      <c r="J21" s="294">
        <f t="shared" si="3"/>
        <v>1191</v>
      </c>
      <c r="K21" s="294">
        <f t="shared" si="4"/>
        <v>536.7681688814175</v>
      </c>
      <c r="L21" s="295">
        <f>IF($D21&gt;0,('ごみ搬入量内訳'!E21+I21)/$D21/365*10^6,0)</f>
        <v>448.88421175977487</v>
      </c>
      <c r="M21" s="295">
        <f>IF($D21&gt;0,'ごみ搬入量内訳'!F21/$D21/365*10^6,0)</f>
        <v>87.88395712164267</v>
      </c>
      <c r="N21" s="295">
        <f>'ごみ搬入量内訳'!AH21</f>
        <v>0</v>
      </c>
      <c r="O21" s="295">
        <f>'ごみ処理量内訳'!E21</f>
        <v>665</v>
      </c>
      <c r="P21" s="295">
        <f>'ごみ処理量内訳'!N21</f>
        <v>0</v>
      </c>
      <c r="Q21" s="295">
        <f>'ごみ処理量内訳'!F21</f>
        <v>526</v>
      </c>
      <c r="R21" s="295">
        <f>'ごみ処理量内訳'!G21</f>
        <v>0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526</v>
      </c>
      <c r="X21" s="295">
        <f>'ごみ処理量内訳'!M21</f>
        <v>0</v>
      </c>
      <c r="Y21" s="295">
        <f>'資源化量内訳'!R21</f>
        <v>0</v>
      </c>
      <c r="Z21" s="295">
        <f>'資源化量内訳'!S21</f>
        <v>0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1191</v>
      </c>
      <c r="AJ21" s="296">
        <f t="shared" si="6"/>
        <v>100</v>
      </c>
      <c r="AK21" s="295">
        <f>'資源化量内訳'!AP21</f>
        <v>0</v>
      </c>
      <c r="AL21" s="295">
        <f>'資源化量内訳'!BC21</f>
        <v>0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482</v>
      </c>
      <c r="AR21" s="294">
        <f t="shared" si="7"/>
        <v>482</v>
      </c>
      <c r="AS21" s="296">
        <f t="shared" si="8"/>
        <v>40.47019311502938</v>
      </c>
      <c r="AT21" s="295">
        <f>'ごみ処理量内訳'!AI21</f>
        <v>0</v>
      </c>
      <c r="AU21" s="295">
        <f>'ごみ処理量内訳'!AJ21</f>
        <v>81</v>
      </c>
      <c r="AV21" s="295">
        <f>'ごみ処理量内訳'!AK21</f>
        <v>36</v>
      </c>
      <c r="AW21" s="294">
        <f t="shared" si="9"/>
        <v>117</v>
      </c>
    </row>
    <row r="22" spans="1:49" ht="13.5" customHeight="1">
      <c r="A22" s="415" t="s">
        <v>386</v>
      </c>
      <c r="B22" s="415">
        <v>32449</v>
      </c>
      <c r="C22" s="415" t="s">
        <v>417</v>
      </c>
      <c r="D22" s="294">
        <f t="shared" si="2"/>
        <v>13023</v>
      </c>
      <c r="E22" s="420">
        <v>13023</v>
      </c>
      <c r="F22" s="420"/>
      <c r="G22" s="295">
        <f>'ごみ搬入量内訳'!H22</f>
        <v>1982</v>
      </c>
      <c r="H22" s="295">
        <f>'ごみ搬入量内訳'!AG22</f>
        <v>575</v>
      </c>
      <c r="I22" s="295">
        <f>'資源化量内訳'!DX22</f>
        <v>0</v>
      </c>
      <c r="J22" s="294">
        <f t="shared" si="3"/>
        <v>2557</v>
      </c>
      <c r="K22" s="294">
        <f t="shared" si="4"/>
        <v>537.9313101477996</v>
      </c>
      <c r="L22" s="295">
        <f>IF($D22&gt;0,('ごみ搬入量内訳'!E22+I22)/$D22/365*10^6,0)</f>
        <v>465.98273444559095</v>
      </c>
      <c r="M22" s="295">
        <f>IF($D22&gt;0,'ごみ搬入量内訳'!F22/$D22/365*10^6,0)</f>
        <v>71.94857570220863</v>
      </c>
      <c r="N22" s="295">
        <f>'ごみ搬入量内訳'!AH22</f>
        <v>0</v>
      </c>
      <c r="O22" s="295">
        <f>'ごみ処理量内訳'!E22</f>
        <v>1445</v>
      </c>
      <c r="P22" s="295">
        <f>'ごみ処理量内訳'!N22</f>
        <v>0</v>
      </c>
      <c r="Q22" s="295">
        <f>'ごみ処理量内訳'!F22</f>
        <v>1112</v>
      </c>
      <c r="R22" s="295">
        <f>'ごみ処理量内訳'!G22</f>
        <v>0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1112</v>
      </c>
      <c r="X22" s="295">
        <f>'ごみ処理量内訳'!M22</f>
        <v>0</v>
      </c>
      <c r="Y22" s="295">
        <f>'資源化量内訳'!R22</f>
        <v>0</v>
      </c>
      <c r="Z22" s="295">
        <f>'資源化量内訳'!S22</f>
        <v>0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2557</v>
      </c>
      <c r="AJ22" s="296">
        <f t="shared" si="6"/>
        <v>100</v>
      </c>
      <c r="AK22" s="295">
        <f>'資源化量内訳'!AP22</f>
        <v>0</v>
      </c>
      <c r="AL22" s="295">
        <f>'資源化量内訳'!BC22</f>
        <v>0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1019</v>
      </c>
      <c r="AR22" s="294">
        <f t="shared" si="7"/>
        <v>1019</v>
      </c>
      <c r="AS22" s="296">
        <f t="shared" si="8"/>
        <v>39.85138834571764</v>
      </c>
      <c r="AT22" s="295">
        <f>'ごみ処理量内訳'!AI22</f>
        <v>0</v>
      </c>
      <c r="AU22" s="295">
        <f>'ごみ処理量内訳'!AJ22</f>
        <v>176</v>
      </c>
      <c r="AV22" s="295">
        <f>'ごみ処理量内訳'!AK22</f>
        <v>75</v>
      </c>
      <c r="AW22" s="294">
        <f t="shared" si="9"/>
        <v>251</v>
      </c>
    </row>
    <row r="23" spans="1:49" ht="13.5" customHeight="1">
      <c r="A23" s="415" t="s">
        <v>386</v>
      </c>
      <c r="B23" s="415">
        <v>32501</v>
      </c>
      <c r="C23" s="415" t="s">
        <v>418</v>
      </c>
      <c r="D23" s="294">
        <f t="shared" si="2"/>
        <v>9626</v>
      </c>
      <c r="E23" s="420">
        <v>9587</v>
      </c>
      <c r="F23" s="420">
        <v>39</v>
      </c>
      <c r="G23" s="295">
        <f>'ごみ搬入量内訳'!H23</f>
        <v>2056</v>
      </c>
      <c r="H23" s="295">
        <f>'ごみ搬入量内訳'!AG23</f>
        <v>71</v>
      </c>
      <c r="I23" s="295">
        <f>'資源化量内訳'!DX23</f>
        <v>321</v>
      </c>
      <c r="J23" s="294">
        <f t="shared" si="3"/>
        <v>2448</v>
      </c>
      <c r="K23" s="294">
        <f t="shared" si="4"/>
        <v>696.7431243578321</v>
      </c>
      <c r="L23" s="295">
        <f>IF($D23&gt;0,('ごみ搬入量内訳'!E23+I23)/$D23/365*10^6,0)</f>
        <v>518.0034666385845</v>
      </c>
      <c r="M23" s="295">
        <f>IF($D23&gt;0,'ごみ搬入量内訳'!F23/$D23/365*10^6,0)</f>
        <v>178.7396577192478</v>
      </c>
      <c r="N23" s="295">
        <f>'ごみ搬入量内訳'!AH23</f>
        <v>8</v>
      </c>
      <c r="O23" s="295">
        <f>'ごみ処理量内訳'!E23</f>
        <v>1565</v>
      </c>
      <c r="P23" s="295">
        <f>'ごみ処理量内訳'!N23</f>
        <v>0</v>
      </c>
      <c r="Q23" s="295">
        <f>'ごみ処理量内訳'!F23</f>
        <v>562</v>
      </c>
      <c r="R23" s="295">
        <f>'ごみ処理量内訳'!G23</f>
        <v>0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562</v>
      </c>
      <c r="X23" s="295">
        <f>'ごみ処理量内訳'!M23</f>
        <v>0</v>
      </c>
      <c r="Y23" s="295">
        <f>'資源化量内訳'!R23</f>
        <v>0</v>
      </c>
      <c r="Z23" s="295">
        <f>'資源化量内訳'!S23</f>
        <v>0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2127</v>
      </c>
      <c r="AJ23" s="296">
        <f t="shared" si="6"/>
        <v>100</v>
      </c>
      <c r="AK23" s="295">
        <f>'資源化量内訳'!AP23</f>
        <v>0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437</v>
      </c>
      <c r="AR23" s="294">
        <f t="shared" si="7"/>
        <v>437</v>
      </c>
      <c r="AS23" s="296">
        <f t="shared" si="8"/>
        <v>30.9640522875817</v>
      </c>
      <c r="AT23" s="295">
        <f>'ごみ処理量内訳'!AI23</f>
        <v>0</v>
      </c>
      <c r="AU23" s="295">
        <f>'ごみ処理量内訳'!AJ23</f>
        <v>119</v>
      </c>
      <c r="AV23" s="295">
        <f>'ごみ処理量内訳'!AK23</f>
        <v>125</v>
      </c>
      <c r="AW23" s="294">
        <f t="shared" si="9"/>
        <v>244</v>
      </c>
    </row>
    <row r="24" spans="1:49" ht="13.5" customHeight="1">
      <c r="A24" s="415" t="s">
        <v>386</v>
      </c>
      <c r="B24" s="415">
        <v>32505</v>
      </c>
      <c r="C24" s="415" t="s">
        <v>419</v>
      </c>
      <c r="D24" s="294">
        <f t="shared" si="2"/>
        <v>7316</v>
      </c>
      <c r="E24" s="420">
        <v>7316</v>
      </c>
      <c r="F24" s="420"/>
      <c r="G24" s="295">
        <f>'ごみ搬入量内訳'!H24</f>
        <v>1097</v>
      </c>
      <c r="H24" s="295">
        <f>'ごみ搬入量内訳'!AG24</f>
        <v>180</v>
      </c>
      <c r="I24" s="295">
        <f>'資源化量内訳'!DX24</f>
        <v>0</v>
      </c>
      <c r="J24" s="294">
        <f t="shared" si="3"/>
        <v>1277</v>
      </c>
      <c r="K24" s="294">
        <f t="shared" si="4"/>
        <v>478.21625710583675</v>
      </c>
      <c r="L24" s="295">
        <f>IF($D24&gt;0,('ごみ搬入量内訳'!E24+I24)/$D24/365*10^6,0)</f>
        <v>454.24927162833194</v>
      </c>
      <c r="M24" s="295">
        <f>IF($D24&gt;0,'ごみ搬入量内訳'!F24/$D24/365*10^6,0)</f>
        <v>23.966985477504736</v>
      </c>
      <c r="N24" s="295">
        <f>'ごみ搬入量内訳'!AH24</f>
        <v>122</v>
      </c>
      <c r="O24" s="295">
        <f>'ごみ処理量内訳'!E24</f>
        <v>779</v>
      </c>
      <c r="P24" s="295">
        <f>'ごみ処理量内訳'!N24</f>
        <v>0</v>
      </c>
      <c r="Q24" s="295">
        <f>'ごみ処理量内訳'!F24</f>
        <v>530</v>
      </c>
      <c r="R24" s="295">
        <f>'ごみ処理量内訳'!G24</f>
        <v>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530</v>
      </c>
      <c r="X24" s="295">
        <f>'ごみ処理量内訳'!M24</f>
        <v>0</v>
      </c>
      <c r="Y24" s="295">
        <f>'資源化量内訳'!R24</f>
        <v>0</v>
      </c>
      <c r="Z24" s="295">
        <f>'資源化量内訳'!S24</f>
        <v>0</v>
      </c>
      <c r="AA24" s="295">
        <f>'資源化量内訳'!T24</f>
        <v>0</v>
      </c>
      <c r="AB24" s="295">
        <f>'資源化量内訳'!U24</f>
        <v>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0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1309</v>
      </c>
      <c r="AJ24" s="296">
        <f t="shared" si="6"/>
        <v>100</v>
      </c>
      <c r="AK24" s="295">
        <f>'資源化量内訳'!AP24</f>
        <v>0</v>
      </c>
      <c r="AL24" s="295">
        <f>'資源化量内訳'!BC24</f>
        <v>0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413</v>
      </c>
      <c r="AR24" s="294">
        <f t="shared" si="7"/>
        <v>413</v>
      </c>
      <c r="AS24" s="296">
        <f t="shared" si="8"/>
        <v>31.550802139037433</v>
      </c>
      <c r="AT24" s="295">
        <f>'ごみ処理量内訳'!AI24</f>
        <v>0</v>
      </c>
      <c r="AU24" s="295">
        <f>'ごみ処理量内訳'!AJ24</f>
        <v>60</v>
      </c>
      <c r="AV24" s="295">
        <f>'ごみ処理量内訳'!AK24</f>
        <v>117</v>
      </c>
      <c r="AW24" s="294">
        <f t="shared" si="9"/>
        <v>177</v>
      </c>
    </row>
    <row r="25" spans="1:49" ht="13.5" customHeight="1">
      <c r="A25" s="415" t="s">
        <v>386</v>
      </c>
      <c r="B25" s="415">
        <v>32525</v>
      </c>
      <c r="C25" s="415" t="s">
        <v>420</v>
      </c>
      <c r="D25" s="294">
        <f t="shared" si="2"/>
        <v>2469</v>
      </c>
      <c r="E25" s="420">
        <v>2469</v>
      </c>
      <c r="F25" s="420"/>
      <c r="G25" s="295">
        <f>'ごみ搬入量内訳'!H25</f>
        <v>472</v>
      </c>
      <c r="H25" s="295">
        <f>'ごみ搬入量内訳'!AG25</f>
        <v>468</v>
      </c>
      <c r="I25" s="295">
        <f>'資源化量内訳'!DX25</f>
        <v>0</v>
      </c>
      <c r="J25" s="294">
        <f t="shared" si="3"/>
        <v>940</v>
      </c>
      <c r="K25" s="294">
        <f t="shared" si="4"/>
        <v>1043.0710675388516</v>
      </c>
      <c r="L25" s="295">
        <f>IF($D25&gt;0,('ごみ搬入量内訳'!E25+I25)/$D25/365*10^6,0)</f>
        <v>990.917514161909</v>
      </c>
      <c r="M25" s="295">
        <f>IF($D25&gt;0,'ごみ搬入量内訳'!F25/$D25/365*10^6,0)</f>
        <v>52.15355337694258</v>
      </c>
      <c r="N25" s="295">
        <f>'ごみ搬入量内訳'!AH25</f>
        <v>0</v>
      </c>
      <c r="O25" s="295">
        <f>'ごみ処理量内訳'!E25</f>
        <v>804</v>
      </c>
      <c r="P25" s="295">
        <f>'ごみ処理量内訳'!N25</f>
        <v>0</v>
      </c>
      <c r="Q25" s="295">
        <f>'ごみ処理量内訳'!F25</f>
        <v>119</v>
      </c>
      <c r="R25" s="295">
        <f>'ごみ処理量内訳'!G25</f>
        <v>41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78</v>
      </c>
      <c r="X25" s="295">
        <f>'ごみ処理量内訳'!M25</f>
        <v>0</v>
      </c>
      <c r="Y25" s="295">
        <f>'資源化量内訳'!R25</f>
        <v>0</v>
      </c>
      <c r="Z25" s="295">
        <f>'資源化量内訳'!S25</f>
        <v>0</v>
      </c>
      <c r="AA25" s="295">
        <f>'資源化量内訳'!T25</f>
        <v>0</v>
      </c>
      <c r="AB25" s="295">
        <f>'資源化量内訳'!U25</f>
        <v>0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0</v>
      </c>
      <c r="AI25" s="294">
        <f t="shared" si="5"/>
        <v>923</v>
      </c>
      <c r="AJ25" s="296">
        <f t="shared" si="6"/>
        <v>100</v>
      </c>
      <c r="AK25" s="295">
        <f>'資源化量内訳'!AP25</f>
        <v>0</v>
      </c>
      <c r="AL25" s="295">
        <f>'資源化量内訳'!BC25</f>
        <v>58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78</v>
      </c>
      <c r="AR25" s="294">
        <f t="shared" si="7"/>
        <v>136</v>
      </c>
      <c r="AS25" s="296">
        <f t="shared" si="8"/>
        <v>14.734561213434452</v>
      </c>
      <c r="AT25" s="295">
        <f>'ごみ処理量内訳'!AI25</f>
        <v>0</v>
      </c>
      <c r="AU25" s="295">
        <f>'ごみ処理量内訳'!AJ25</f>
        <v>156</v>
      </c>
      <c r="AV25" s="295">
        <f>'ごみ処理量内訳'!AK25</f>
        <v>17</v>
      </c>
      <c r="AW25" s="294">
        <f t="shared" si="9"/>
        <v>173</v>
      </c>
    </row>
    <row r="26" spans="1:49" ht="13.5" customHeight="1">
      <c r="A26" s="415" t="s">
        <v>386</v>
      </c>
      <c r="B26" s="415">
        <v>32526</v>
      </c>
      <c r="C26" s="415" t="s">
        <v>421</v>
      </c>
      <c r="D26" s="294">
        <f t="shared" si="2"/>
        <v>3418</v>
      </c>
      <c r="E26" s="420">
        <v>3418</v>
      </c>
      <c r="F26" s="420"/>
      <c r="G26" s="295">
        <f>'ごみ搬入量内訳'!H26</f>
        <v>1064</v>
      </c>
      <c r="H26" s="295">
        <f>'ごみ搬入量内訳'!AG26</f>
        <v>506</v>
      </c>
      <c r="I26" s="295">
        <f>'資源化量内訳'!DX26</f>
        <v>0</v>
      </c>
      <c r="J26" s="294">
        <f t="shared" si="3"/>
        <v>1570</v>
      </c>
      <c r="K26" s="294">
        <f t="shared" si="4"/>
        <v>1258.4464198401693</v>
      </c>
      <c r="L26" s="295">
        <f>IF($D26&gt;0,('ごみ搬入量内訳'!E26+I26)/$D26/365*10^6,0)</f>
        <v>1126.1893120225718</v>
      </c>
      <c r="M26" s="295">
        <f>IF($D26&gt;0,'ごみ搬入量内訳'!F26/$D26/365*10^6,0)</f>
        <v>132.2571078175974</v>
      </c>
      <c r="N26" s="295">
        <f>'ごみ搬入量内訳'!AH26</f>
        <v>0</v>
      </c>
      <c r="O26" s="295">
        <f>'ごみ処理量内訳'!E26</f>
        <v>1206</v>
      </c>
      <c r="P26" s="295">
        <f>'ごみ処理量内訳'!N26</f>
        <v>344</v>
      </c>
      <c r="Q26" s="295">
        <f>'ごみ処理量内訳'!F26</f>
        <v>0</v>
      </c>
      <c r="R26" s="295">
        <f>'ごみ処理量内訳'!G26</f>
        <v>0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0</v>
      </c>
      <c r="X26" s="295">
        <f>'ごみ処理量内訳'!M26</f>
        <v>0</v>
      </c>
      <c r="Y26" s="295">
        <f>'資源化量内訳'!R26</f>
        <v>20</v>
      </c>
      <c r="Z26" s="295">
        <f>'資源化量内訳'!S26</f>
        <v>0</v>
      </c>
      <c r="AA26" s="295">
        <f>'資源化量内訳'!T26</f>
        <v>5</v>
      </c>
      <c r="AB26" s="295">
        <f>'資源化量内訳'!U26</f>
        <v>12</v>
      </c>
      <c r="AC26" s="295">
        <f>'資源化量内訳'!V26</f>
        <v>3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1570</v>
      </c>
      <c r="AJ26" s="296">
        <f t="shared" si="6"/>
        <v>78.0891719745223</v>
      </c>
      <c r="AK26" s="295">
        <f>'資源化量内訳'!AP26</f>
        <v>0</v>
      </c>
      <c r="AL26" s="295">
        <f>'資源化量内訳'!BC26</f>
        <v>0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0</v>
      </c>
      <c r="AR26" s="294">
        <f t="shared" si="7"/>
        <v>0</v>
      </c>
      <c r="AS26" s="296">
        <f t="shared" si="8"/>
        <v>1.2738853503184715</v>
      </c>
      <c r="AT26" s="295">
        <f>'ごみ処理量内訳'!AI26</f>
        <v>344</v>
      </c>
      <c r="AU26" s="295">
        <f>'ごみ処理量内訳'!AJ26</f>
        <v>128</v>
      </c>
      <c r="AV26" s="295">
        <f>'ごみ処理量内訳'!AK26</f>
        <v>0</v>
      </c>
      <c r="AW26" s="294">
        <f t="shared" si="9"/>
        <v>472</v>
      </c>
    </row>
    <row r="27" spans="1:49" ht="13.5" customHeight="1">
      <c r="A27" s="415" t="s">
        <v>386</v>
      </c>
      <c r="B27" s="415">
        <v>32527</v>
      </c>
      <c r="C27" s="415" t="s">
        <v>422</v>
      </c>
      <c r="D27" s="294">
        <f t="shared" si="2"/>
        <v>741</v>
      </c>
      <c r="E27" s="420">
        <v>741</v>
      </c>
      <c r="F27" s="420"/>
      <c r="G27" s="295">
        <f>'ごみ搬入量内訳'!H27</f>
        <v>182</v>
      </c>
      <c r="H27" s="295">
        <f>'ごみ搬入量内訳'!AG27</f>
        <v>0</v>
      </c>
      <c r="I27" s="295">
        <f>'資源化量内訳'!DX27</f>
        <v>0</v>
      </c>
      <c r="J27" s="294">
        <f t="shared" si="3"/>
        <v>182</v>
      </c>
      <c r="K27" s="294">
        <f t="shared" si="4"/>
        <v>672.9151646238885</v>
      </c>
      <c r="L27" s="295">
        <f>IF($D27&gt;0,('ごみ搬入量内訳'!E27+I27)/$D27/365*10^6,0)</f>
        <v>672.9151646238885</v>
      </c>
      <c r="M27" s="295">
        <f>IF($D27&gt;0,'ごみ搬入量内訳'!F27/$D27/365*10^6,0)</f>
        <v>0</v>
      </c>
      <c r="N27" s="295">
        <f>'ごみ搬入量内訳'!AH27</f>
        <v>0</v>
      </c>
      <c r="O27" s="295">
        <f>'ごみ処理量内訳'!E27</f>
        <v>105</v>
      </c>
      <c r="P27" s="295">
        <f>'ごみ処理量内訳'!N27</f>
        <v>69</v>
      </c>
      <c r="Q27" s="295">
        <f>'ごみ処理量内訳'!F27</f>
        <v>0</v>
      </c>
      <c r="R27" s="295">
        <f>'ごみ処理量内訳'!G27</f>
        <v>0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0</v>
      </c>
      <c r="X27" s="295">
        <f>'ごみ処理量内訳'!M27</f>
        <v>0</v>
      </c>
      <c r="Y27" s="295">
        <f>'資源化量内訳'!R27</f>
        <v>8</v>
      </c>
      <c r="Z27" s="295">
        <f>'資源化量内訳'!S27</f>
        <v>0</v>
      </c>
      <c r="AA27" s="295">
        <f>'資源化量内訳'!T27</f>
        <v>3</v>
      </c>
      <c r="AB27" s="295">
        <f>'資源化量内訳'!U27</f>
        <v>4</v>
      </c>
      <c r="AC27" s="295">
        <f>'資源化量内訳'!V27</f>
        <v>1</v>
      </c>
      <c r="AD27" s="295">
        <f>'資源化量内訳'!W27</f>
        <v>0</v>
      </c>
      <c r="AE27" s="295">
        <f>'資源化量内訳'!X27</f>
        <v>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0</v>
      </c>
      <c r="AI27" s="294">
        <f t="shared" si="5"/>
        <v>182</v>
      </c>
      <c r="AJ27" s="296">
        <f t="shared" si="6"/>
        <v>62.08791208791209</v>
      </c>
      <c r="AK27" s="295">
        <f>'資源化量内訳'!AP27</f>
        <v>0</v>
      </c>
      <c r="AL27" s="295">
        <f>'資源化量内訳'!BC27</f>
        <v>0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0</v>
      </c>
      <c r="AR27" s="294">
        <f t="shared" si="7"/>
        <v>0</v>
      </c>
      <c r="AS27" s="296">
        <f t="shared" si="8"/>
        <v>4.395604395604396</v>
      </c>
      <c r="AT27" s="295">
        <f>'ごみ処理量内訳'!AI27</f>
        <v>69</v>
      </c>
      <c r="AU27" s="295">
        <f>'ごみ処理量内訳'!AJ27</f>
        <v>7</v>
      </c>
      <c r="AV27" s="295">
        <f>'ごみ処理量内訳'!AK27</f>
        <v>0</v>
      </c>
      <c r="AW27" s="294">
        <f t="shared" si="9"/>
        <v>76</v>
      </c>
    </row>
    <row r="28" spans="1:49" ht="13.5" customHeight="1">
      <c r="A28" s="415" t="s">
        <v>386</v>
      </c>
      <c r="B28" s="415">
        <v>32528</v>
      </c>
      <c r="C28" s="415" t="s">
        <v>423</v>
      </c>
      <c r="D28" s="294">
        <f t="shared" si="2"/>
        <v>16998</v>
      </c>
      <c r="E28" s="420">
        <v>16998</v>
      </c>
      <c r="F28" s="420"/>
      <c r="G28" s="295">
        <f>'ごみ搬入量内訳'!H28</f>
        <v>3179</v>
      </c>
      <c r="H28" s="295">
        <f>'ごみ搬入量内訳'!AG28</f>
        <v>5380</v>
      </c>
      <c r="I28" s="295">
        <f>'資源化量内訳'!DX28</f>
        <v>0</v>
      </c>
      <c r="J28" s="294">
        <f t="shared" si="3"/>
        <v>8559</v>
      </c>
      <c r="K28" s="294">
        <f t="shared" si="4"/>
        <v>1379.533772708151</v>
      </c>
      <c r="L28" s="295">
        <f>IF($D28&gt;0,('ごみ搬入量内訳'!E28+I28)/$D28/365*10^6,0)</f>
        <v>920.9786163400369</v>
      </c>
      <c r="M28" s="295">
        <f>IF($D28&gt;0,'ごみ搬入量内訳'!F28/$D28/365*10^6,0)</f>
        <v>458.5551563681142</v>
      </c>
      <c r="N28" s="295">
        <f>'ごみ搬入量内訳'!AH28</f>
        <v>0</v>
      </c>
      <c r="O28" s="295">
        <f>'ごみ処理量内訳'!E28</f>
        <v>7205</v>
      </c>
      <c r="P28" s="295">
        <f>'ごみ処理量内訳'!N28</f>
        <v>436</v>
      </c>
      <c r="Q28" s="295">
        <f>'ごみ処理量内訳'!F28</f>
        <v>1354</v>
      </c>
      <c r="R28" s="295">
        <f>'ごみ処理量内訳'!G28</f>
        <v>0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1354</v>
      </c>
      <c r="X28" s="295">
        <f>'ごみ処理量内訳'!M28</f>
        <v>0</v>
      </c>
      <c r="Y28" s="295">
        <f>'資源化量内訳'!R28</f>
        <v>0</v>
      </c>
      <c r="Z28" s="295">
        <f>'資源化量内訳'!S28</f>
        <v>0</v>
      </c>
      <c r="AA28" s="295">
        <f>'資源化量内訳'!T28</f>
        <v>0</v>
      </c>
      <c r="AB28" s="295">
        <f>'資源化量内訳'!U28</f>
        <v>0</v>
      </c>
      <c r="AC28" s="295">
        <f>'資源化量内訳'!V28</f>
        <v>0</v>
      </c>
      <c r="AD28" s="295">
        <f>'資源化量内訳'!W28</f>
        <v>0</v>
      </c>
      <c r="AE28" s="295">
        <f>'資源化量内訳'!X28</f>
        <v>0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8995</v>
      </c>
      <c r="AJ28" s="296">
        <f t="shared" si="6"/>
        <v>95.15286270150082</v>
      </c>
      <c r="AK28" s="295">
        <f>'資源化量内訳'!AP28</f>
        <v>0</v>
      </c>
      <c r="AL28" s="295">
        <f>'資源化量内訳'!BC28</f>
        <v>0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337</v>
      </c>
      <c r="AR28" s="294">
        <f t="shared" si="7"/>
        <v>337</v>
      </c>
      <c r="AS28" s="296">
        <f t="shared" si="8"/>
        <v>3.746525847693163</v>
      </c>
      <c r="AT28" s="295">
        <f>'ごみ処理量内訳'!AI28</f>
        <v>436</v>
      </c>
      <c r="AU28" s="295">
        <f>'ごみ処理量内訳'!AJ28</f>
        <v>1165</v>
      </c>
      <c r="AV28" s="295">
        <f>'ごみ処理量内訳'!AK28</f>
        <v>431</v>
      </c>
      <c r="AW28" s="294">
        <f t="shared" si="9"/>
        <v>2032</v>
      </c>
    </row>
    <row r="29" spans="1:49" ht="13.5" customHeight="1">
      <c r="A29" s="261"/>
      <c r="B29" s="261"/>
      <c r="C29" s="26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  <c r="AK29" s="12"/>
      <c r="AL29" s="12"/>
      <c r="AM29" s="12"/>
      <c r="AN29" s="12"/>
      <c r="AO29" s="12"/>
      <c r="AP29" s="12"/>
      <c r="AQ29" s="12"/>
      <c r="AR29" s="12"/>
      <c r="AS29" s="13"/>
      <c r="AT29" s="12"/>
      <c r="AU29" s="12"/>
      <c r="AV29" s="12"/>
      <c r="AW29" s="12"/>
    </row>
    <row r="30" spans="1:49" ht="13.5" customHeight="1">
      <c r="A30" s="261"/>
      <c r="B30" s="261"/>
      <c r="C30" s="26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  <c r="AK30" s="12"/>
      <c r="AL30" s="12"/>
      <c r="AM30" s="12"/>
      <c r="AN30" s="12"/>
      <c r="AO30" s="12"/>
      <c r="AP30" s="12"/>
      <c r="AQ30" s="12"/>
      <c r="AR30" s="12"/>
      <c r="AS30" s="13"/>
      <c r="AT30" s="12"/>
      <c r="AU30" s="12"/>
      <c r="AV30" s="12"/>
      <c r="AW30" s="12"/>
    </row>
    <row r="31" spans="1:49" ht="13.5" customHeight="1">
      <c r="A31" s="261"/>
      <c r="B31" s="261"/>
      <c r="C31" s="26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2"/>
      <c r="AL31" s="12"/>
      <c r="AM31" s="12"/>
      <c r="AN31" s="12"/>
      <c r="AO31" s="12"/>
      <c r="AP31" s="12"/>
      <c r="AQ31" s="12"/>
      <c r="AR31" s="12"/>
      <c r="AS31" s="13"/>
      <c r="AT31" s="12"/>
      <c r="AU31" s="12"/>
      <c r="AV31" s="12"/>
      <c r="AW31" s="12"/>
    </row>
    <row r="32" spans="1:49" ht="13.5" customHeight="1">
      <c r="A32" s="261"/>
      <c r="B32" s="261"/>
      <c r="C32" s="26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12"/>
      <c r="AV32" s="12"/>
      <c r="AW32" s="12"/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2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島根県</v>
      </c>
      <c r="B7" s="280">
        <f>INT(B8/1000)*1000</f>
        <v>32000</v>
      </c>
      <c r="C7" s="280" t="s">
        <v>354</v>
      </c>
      <c r="D7" s="278">
        <f>SUM(D8:D200)</f>
        <v>268017</v>
      </c>
      <c r="E7" s="278">
        <f>SUM(E8:E200)</f>
        <v>183294</v>
      </c>
      <c r="F7" s="278">
        <f aca="true" t="shared" si="0" ref="F7:BQ7">SUM(F8:F200)</f>
        <v>84723</v>
      </c>
      <c r="G7" s="278">
        <f t="shared" si="0"/>
        <v>268017</v>
      </c>
      <c r="H7" s="278">
        <f t="shared" si="0"/>
        <v>213731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139880</v>
      </c>
      <c r="N7" s="278">
        <f t="shared" si="0"/>
        <v>33794</v>
      </c>
      <c r="O7" s="278">
        <f t="shared" si="0"/>
        <v>82312</v>
      </c>
      <c r="P7" s="278">
        <f t="shared" si="0"/>
        <v>23774</v>
      </c>
      <c r="Q7" s="278">
        <f t="shared" si="0"/>
        <v>25888</v>
      </c>
      <c r="R7" s="278">
        <f t="shared" si="0"/>
        <v>1386</v>
      </c>
      <c r="S7" s="278">
        <f t="shared" si="0"/>
        <v>11391</v>
      </c>
      <c r="T7" s="278">
        <f t="shared" si="0"/>
        <v>13111</v>
      </c>
      <c r="U7" s="278">
        <f t="shared" si="0"/>
        <v>42581</v>
      </c>
      <c r="V7" s="278">
        <f t="shared" si="0"/>
        <v>1534</v>
      </c>
      <c r="W7" s="278">
        <f t="shared" si="0"/>
        <v>38012</v>
      </c>
      <c r="X7" s="278">
        <f t="shared" si="0"/>
        <v>3035</v>
      </c>
      <c r="Y7" s="278">
        <f t="shared" si="0"/>
        <v>3602</v>
      </c>
      <c r="Z7" s="278">
        <f t="shared" si="0"/>
        <v>0</v>
      </c>
      <c r="AA7" s="278">
        <f t="shared" si="0"/>
        <v>1683</v>
      </c>
      <c r="AB7" s="278">
        <f t="shared" si="0"/>
        <v>1919</v>
      </c>
      <c r="AC7" s="278">
        <f t="shared" si="0"/>
        <v>1780</v>
      </c>
      <c r="AD7" s="278">
        <f t="shared" si="0"/>
        <v>141</v>
      </c>
      <c r="AE7" s="278">
        <f t="shared" si="0"/>
        <v>1514</v>
      </c>
      <c r="AF7" s="278">
        <f t="shared" si="0"/>
        <v>125</v>
      </c>
      <c r="AG7" s="278">
        <f t="shared" si="0"/>
        <v>54286</v>
      </c>
      <c r="AH7" s="278">
        <f t="shared" si="0"/>
        <v>1385</v>
      </c>
      <c r="AI7" s="278">
        <f t="shared" si="0"/>
        <v>23</v>
      </c>
      <c r="AJ7" s="278">
        <f t="shared" si="0"/>
        <v>17</v>
      </c>
      <c r="AK7" s="278">
        <f t="shared" si="0"/>
        <v>5</v>
      </c>
      <c r="AL7" s="278">
        <f t="shared" si="0"/>
        <v>1</v>
      </c>
      <c r="AM7" s="278">
        <f t="shared" si="0"/>
        <v>270525</v>
      </c>
      <c r="AN7" s="278">
        <f t="shared" si="0"/>
        <v>170762</v>
      </c>
      <c r="AO7" s="278">
        <f t="shared" si="0"/>
        <v>0</v>
      </c>
      <c r="AP7" s="278">
        <f t="shared" si="0"/>
        <v>134050</v>
      </c>
      <c r="AQ7" s="278">
        <f t="shared" si="0"/>
        <v>0</v>
      </c>
      <c r="AR7" s="278">
        <f t="shared" si="0"/>
        <v>0</v>
      </c>
      <c r="AS7" s="278">
        <f t="shared" si="0"/>
        <v>0</v>
      </c>
      <c r="AT7" s="278">
        <f t="shared" si="0"/>
        <v>271</v>
      </c>
      <c r="AU7" s="278">
        <f t="shared" si="0"/>
        <v>36441</v>
      </c>
      <c r="AV7" s="278">
        <f t="shared" si="0"/>
        <v>23063</v>
      </c>
      <c r="AW7" s="278">
        <f t="shared" si="0"/>
        <v>0</v>
      </c>
      <c r="AX7" s="278">
        <f t="shared" si="0"/>
        <v>0</v>
      </c>
      <c r="AY7" s="278">
        <f t="shared" si="0"/>
        <v>10248</v>
      </c>
      <c r="AZ7" s="278">
        <f t="shared" si="0"/>
        <v>809</v>
      </c>
      <c r="BA7" s="278">
        <f t="shared" si="0"/>
        <v>3542</v>
      </c>
      <c r="BB7" s="278">
        <f t="shared" si="0"/>
        <v>534</v>
      </c>
      <c r="BC7" s="278">
        <f t="shared" si="0"/>
        <v>7930</v>
      </c>
      <c r="BD7" s="278">
        <f t="shared" si="0"/>
        <v>37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37</v>
      </c>
      <c r="BI7" s="278">
        <f t="shared" si="0"/>
        <v>0</v>
      </c>
      <c r="BJ7" s="278">
        <f t="shared" si="0"/>
        <v>0</v>
      </c>
      <c r="BK7" s="278">
        <f t="shared" si="0"/>
        <v>0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7721</v>
      </c>
      <c r="CC7" s="278">
        <f t="shared" si="1"/>
        <v>0</v>
      </c>
      <c r="CD7" s="278">
        <f t="shared" si="1"/>
        <v>5830</v>
      </c>
      <c r="CE7" s="278">
        <f t="shared" si="1"/>
        <v>0</v>
      </c>
      <c r="CF7" s="278">
        <f t="shared" si="1"/>
        <v>8</v>
      </c>
      <c r="CG7" s="278">
        <f t="shared" si="1"/>
        <v>0</v>
      </c>
      <c r="CH7" s="278">
        <f t="shared" si="1"/>
        <v>0</v>
      </c>
      <c r="CI7" s="278">
        <f t="shared" si="1"/>
        <v>1883</v>
      </c>
      <c r="CJ7" s="278">
        <f t="shared" si="1"/>
        <v>38573</v>
      </c>
      <c r="CK7" s="278">
        <f t="shared" si="1"/>
        <v>0</v>
      </c>
      <c r="CL7" s="278">
        <f t="shared" si="1"/>
        <v>0</v>
      </c>
      <c r="CM7" s="278">
        <f t="shared" si="1"/>
        <v>1102</v>
      </c>
      <c r="CN7" s="278">
        <f t="shared" si="1"/>
        <v>33618</v>
      </c>
      <c r="CO7" s="278">
        <f t="shared" si="1"/>
        <v>41</v>
      </c>
      <c r="CP7" s="278">
        <f t="shared" si="1"/>
        <v>945</v>
      </c>
      <c r="CQ7" s="278">
        <f t="shared" si="1"/>
        <v>2867</v>
      </c>
      <c r="CR7" s="278">
        <f t="shared" si="1"/>
        <v>36</v>
      </c>
      <c r="CS7" s="278">
        <f t="shared" si="1"/>
        <v>0</v>
      </c>
      <c r="CT7" s="278">
        <f t="shared" si="1"/>
        <v>0</v>
      </c>
      <c r="CU7" s="278">
        <f t="shared" si="1"/>
        <v>0</v>
      </c>
      <c r="CV7" s="278">
        <f t="shared" si="1"/>
        <v>36</v>
      </c>
      <c r="CW7" s="278">
        <f t="shared" si="1"/>
        <v>0</v>
      </c>
      <c r="CX7" s="278">
        <f t="shared" si="1"/>
        <v>0</v>
      </c>
      <c r="CY7" s="278">
        <f t="shared" si="1"/>
        <v>0</v>
      </c>
      <c r="CZ7" s="278">
        <f t="shared" si="1"/>
        <v>10659</v>
      </c>
      <c r="DA7" s="278">
        <f t="shared" si="1"/>
        <v>7544</v>
      </c>
      <c r="DB7" s="278">
        <f t="shared" si="1"/>
        <v>3056</v>
      </c>
      <c r="DC7" s="278">
        <f t="shared" si="1"/>
        <v>59</v>
      </c>
      <c r="DD7" s="278">
        <f t="shared" si="1"/>
        <v>19674</v>
      </c>
      <c r="DE7" s="278">
        <f t="shared" si="1"/>
        <v>0</v>
      </c>
      <c r="DF7" s="278">
        <f t="shared" si="1"/>
        <v>0</v>
      </c>
      <c r="DG7" s="278">
        <f t="shared" si="1"/>
        <v>14565</v>
      </c>
      <c r="DH7" s="278">
        <f t="shared" si="1"/>
        <v>0</v>
      </c>
      <c r="DI7" s="278">
        <f t="shared" si="1"/>
        <v>0</v>
      </c>
      <c r="DJ7" s="278">
        <f t="shared" si="1"/>
        <v>30</v>
      </c>
      <c r="DK7" s="278">
        <f t="shared" si="1"/>
        <v>5079</v>
      </c>
    </row>
    <row r="8" spans="1:115" s="267" customFormat="1" ht="13.5">
      <c r="A8" s="415" t="s">
        <v>386</v>
      </c>
      <c r="B8" s="415">
        <v>32201</v>
      </c>
      <c r="C8" s="415" t="s">
        <v>402</v>
      </c>
      <c r="D8" s="297">
        <f aca="true" t="shared" si="2" ref="D8:D28">SUM(E8:F8)</f>
        <v>75891</v>
      </c>
      <c r="E8" s="416">
        <v>51025</v>
      </c>
      <c r="F8" s="416">
        <v>24866</v>
      </c>
      <c r="G8" s="297">
        <f aca="true" t="shared" si="3" ref="G8:G28">SUM(H8,AG8)</f>
        <v>75891</v>
      </c>
      <c r="H8" s="297">
        <f aca="true" t="shared" si="4" ref="H8:H28">SUM(I8,M8,Q8,U8,Y8,AC8)</f>
        <v>49724</v>
      </c>
      <c r="I8" s="297">
        <f aca="true" t="shared" si="5" ref="I8:I28">SUM(J8:L8)</f>
        <v>0</v>
      </c>
      <c r="J8" s="416"/>
      <c r="K8" s="416"/>
      <c r="L8" s="416"/>
      <c r="M8" s="297">
        <f aca="true" t="shared" si="6" ref="M8:M28">SUM(N8:P8)</f>
        <v>28135</v>
      </c>
      <c r="N8" s="416">
        <v>22351</v>
      </c>
      <c r="O8" s="416">
        <v>5784</v>
      </c>
      <c r="P8" s="416"/>
      <c r="Q8" s="297">
        <f aca="true" t="shared" si="7" ref="Q8:Q28">SUM(R8:T8)</f>
        <v>5625</v>
      </c>
      <c r="R8" s="416"/>
      <c r="S8" s="416">
        <v>5625</v>
      </c>
      <c r="T8" s="416"/>
      <c r="U8" s="297">
        <f aca="true" t="shared" si="8" ref="U8:U28">SUM(V8:X8)</f>
        <v>15353</v>
      </c>
      <c r="V8" s="416"/>
      <c r="W8" s="416">
        <v>14825</v>
      </c>
      <c r="X8" s="416">
        <v>528</v>
      </c>
      <c r="Y8" s="297">
        <f aca="true" t="shared" si="9" ref="Y8:Y28">SUM(Z8:AB8)</f>
        <v>0</v>
      </c>
      <c r="Z8" s="416"/>
      <c r="AA8" s="416"/>
      <c r="AB8" s="416"/>
      <c r="AC8" s="297">
        <f aca="true" t="shared" si="10" ref="AC8:AC28">SUM(AD8:AF8)</f>
        <v>611</v>
      </c>
      <c r="AD8" s="416"/>
      <c r="AE8" s="416">
        <v>611</v>
      </c>
      <c r="AF8" s="416"/>
      <c r="AG8" s="416">
        <v>26167</v>
      </c>
      <c r="AH8" s="416"/>
      <c r="AI8" s="297">
        <f aca="true" t="shared" si="11" ref="AI8:AI28">SUM(AJ8:AL8)</f>
        <v>1</v>
      </c>
      <c r="AJ8" s="416"/>
      <c r="AK8" s="416"/>
      <c r="AL8" s="416">
        <v>1</v>
      </c>
      <c r="AM8" s="297">
        <f aca="true" t="shared" si="12" ref="AM8:AM28">SUM(AN8,AV8,BD8,BL8,BT8,CB8,CJ8,CR8,CZ8,DD8)</f>
        <v>78399</v>
      </c>
      <c r="AN8" s="297">
        <f aca="true" t="shared" si="13" ref="AN8:AN28">SUM(AO8:AU8)</f>
        <v>48921</v>
      </c>
      <c r="AO8" s="416"/>
      <c r="AP8" s="416">
        <v>28135</v>
      </c>
      <c r="AQ8" s="416"/>
      <c r="AR8" s="416"/>
      <c r="AS8" s="416"/>
      <c r="AT8" s="416">
        <v>238</v>
      </c>
      <c r="AU8" s="416">
        <v>20548</v>
      </c>
      <c r="AV8" s="297">
        <f aca="true" t="shared" si="14" ref="AV8:AV28">SUM(AW8:BC8)</f>
        <v>11162</v>
      </c>
      <c r="AW8" s="416"/>
      <c r="AX8" s="416"/>
      <c r="AY8" s="416">
        <v>5625</v>
      </c>
      <c r="AZ8" s="416"/>
      <c r="BA8" s="416"/>
      <c r="BB8" s="416">
        <v>373</v>
      </c>
      <c r="BC8" s="416">
        <v>5164</v>
      </c>
      <c r="BD8" s="297">
        <f aca="true" t="shared" si="15" ref="BD8:BD28">SUM(BE8:BK8)</f>
        <v>37</v>
      </c>
      <c r="BE8" s="416"/>
      <c r="BF8" s="416"/>
      <c r="BG8" s="416"/>
      <c r="BH8" s="416">
        <v>37</v>
      </c>
      <c r="BI8" s="416"/>
      <c r="BJ8" s="416"/>
      <c r="BK8" s="416"/>
      <c r="BL8" s="297">
        <f aca="true" t="shared" si="16" ref="BL8:BL28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28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28">SUM(CC8:CI8)</f>
        <v>37</v>
      </c>
      <c r="CC8" s="416"/>
      <c r="CD8" s="416"/>
      <c r="CE8" s="416"/>
      <c r="CF8" s="416"/>
      <c r="CG8" s="416"/>
      <c r="CH8" s="416"/>
      <c r="CI8" s="416">
        <v>37</v>
      </c>
      <c r="CJ8" s="297">
        <f aca="true" t="shared" si="19" ref="CJ8:CJ28">SUM(CK8:CQ8)</f>
        <v>14879</v>
      </c>
      <c r="CK8" s="416"/>
      <c r="CL8" s="416"/>
      <c r="CM8" s="416"/>
      <c r="CN8" s="416">
        <v>14751</v>
      </c>
      <c r="CO8" s="416"/>
      <c r="CP8" s="416"/>
      <c r="CQ8" s="416">
        <v>128</v>
      </c>
      <c r="CR8" s="297">
        <f aca="true" t="shared" si="20" ref="CR8:CR28">SUM(CS8:CY8)</f>
        <v>36</v>
      </c>
      <c r="CS8" s="416"/>
      <c r="CT8" s="416"/>
      <c r="CU8" s="416"/>
      <c r="CV8" s="416">
        <v>36</v>
      </c>
      <c r="CW8" s="416"/>
      <c r="CX8" s="416"/>
      <c r="CY8" s="416"/>
      <c r="CZ8" s="297">
        <f aca="true" t="shared" si="21" ref="CZ8:CZ28">SUM(DA8:DC8)</f>
        <v>3037</v>
      </c>
      <c r="DA8" s="416"/>
      <c r="DB8" s="416">
        <v>3037</v>
      </c>
      <c r="DC8" s="416"/>
      <c r="DD8" s="297">
        <f aca="true" t="shared" si="22" ref="DD8:DD28">SUM(DE8:DK8)</f>
        <v>290</v>
      </c>
      <c r="DE8" s="416"/>
      <c r="DF8" s="416"/>
      <c r="DG8" s="416"/>
      <c r="DH8" s="416"/>
      <c r="DI8" s="416"/>
      <c r="DJ8" s="416"/>
      <c r="DK8" s="416">
        <v>290</v>
      </c>
    </row>
    <row r="9" spans="1:115" s="267" customFormat="1" ht="13.5">
      <c r="A9" s="415" t="s">
        <v>386</v>
      </c>
      <c r="B9" s="415">
        <v>32202</v>
      </c>
      <c r="C9" s="415" t="s">
        <v>404</v>
      </c>
      <c r="D9" s="297">
        <f t="shared" si="2"/>
        <v>23844</v>
      </c>
      <c r="E9" s="416">
        <v>14122</v>
      </c>
      <c r="F9" s="416">
        <v>9722</v>
      </c>
      <c r="G9" s="297">
        <f t="shared" si="3"/>
        <v>23844</v>
      </c>
      <c r="H9" s="297">
        <f t="shared" si="4"/>
        <v>20888</v>
      </c>
      <c r="I9" s="297">
        <f t="shared" si="5"/>
        <v>0</v>
      </c>
      <c r="J9" s="416"/>
      <c r="K9" s="416"/>
      <c r="L9" s="416"/>
      <c r="M9" s="297">
        <f t="shared" si="6"/>
        <v>14024</v>
      </c>
      <c r="N9" s="416"/>
      <c r="O9" s="416">
        <v>9871</v>
      </c>
      <c r="P9" s="416">
        <v>4153</v>
      </c>
      <c r="Q9" s="297">
        <f t="shared" si="7"/>
        <v>2335</v>
      </c>
      <c r="R9" s="416">
        <v>1100</v>
      </c>
      <c r="S9" s="416">
        <v>327</v>
      </c>
      <c r="T9" s="416">
        <v>908</v>
      </c>
      <c r="U9" s="297">
        <f t="shared" si="8"/>
        <v>4529</v>
      </c>
      <c r="V9" s="416">
        <v>735</v>
      </c>
      <c r="W9" s="416">
        <v>3794</v>
      </c>
      <c r="X9" s="416"/>
      <c r="Y9" s="297">
        <f t="shared" si="9"/>
        <v>0</v>
      </c>
      <c r="Z9" s="416"/>
      <c r="AA9" s="416"/>
      <c r="AB9" s="416"/>
      <c r="AC9" s="297">
        <f t="shared" si="10"/>
        <v>0</v>
      </c>
      <c r="AD9" s="416"/>
      <c r="AE9" s="416"/>
      <c r="AF9" s="416"/>
      <c r="AG9" s="416">
        <v>2956</v>
      </c>
      <c r="AH9" s="416">
        <v>246</v>
      </c>
      <c r="AI9" s="297">
        <f t="shared" si="11"/>
        <v>0</v>
      </c>
      <c r="AJ9" s="416"/>
      <c r="AK9" s="416"/>
      <c r="AL9" s="416"/>
      <c r="AM9" s="297">
        <f t="shared" si="12"/>
        <v>23844</v>
      </c>
      <c r="AN9" s="297">
        <f t="shared" si="13"/>
        <v>16204</v>
      </c>
      <c r="AO9" s="416"/>
      <c r="AP9" s="416">
        <v>14024</v>
      </c>
      <c r="AQ9" s="416"/>
      <c r="AR9" s="416"/>
      <c r="AS9" s="416"/>
      <c r="AT9" s="416"/>
      <c r="AU9" s="416">
        <v>2180</v>
      </c>
      <c r="AV9" s="297">
        <f t="shared" si="14"/>
        <v>2910</v>
      </c>
      <c r="AW9" s="416"/>
      <c r="AX9" s="416"/>
      <c r="AY9" s="416">
        <v>2226</v>
      </c>
      <c r="AZ9" s="416"/>
      <c r="BA9" s="416"/>
      <c r="BB9" s="416"/>
      <c r="BC9" s="416">
        <v>684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1861</v>
      </c>
      <c r="CK9" s="416"/>
      <c r="CL9" s="416"/>
      <c r="CM9" s="416">
        <v>109</v>
      </c>
      <c r="CN9" s="416">
        <v>1690</v>
      </c>
      <c r="CO9" s="416"/>
      <c r="CP9" s="416"/>
      <c r="CQ9" s="416">
        <v>62</v>
      </c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2839</v>
      </c>
      <c r="DA9" s="416">
        <v>2839</v>
      </c>
      <c r="DB9" s="416"/>
      <c r="DC9" s="416"/>
      <c r="DD9" s="297">
        <f t="shared" si="22"/>
        <v>30</v>
      </c>
      <c r="DE9" s="416"/>
      <c r="DF9" s="416"/>
      <c r="DG9" s="416"/>
      <c r="DH9" s="416"/>
      <c r="DI9" s="416"/>
      <c r="DJ9" s="416"/>
      <c r="DK9" s="416">
        <v>30</v>
      </c>
    </row>
    <row r="10" spans="1:115" s="267" customFormat="1" ht="13.5">
      <c r="A10" s="415" t="s">
        <v>386</v>
      </c>
      <c r="B10" s="415">
        <v>32203</v>
      </c>
      <c r="C10" s="415" t="s">
        <v>405</v>
      </c>
      <c r="D10" s="297">
        <f t="shared" si="2"/>
        <v>70262</v>
      </c>
      <c r="E10" s="416">
        <v>41168</v>
      </c>
      <c r="F10" s="416">
        <v>29094</v>
      </c>
      <c r="G10" s="297">
        <f t="shared" si="3"/>
        <v>70262</v>
      </c>
      <c r="H10" s="297">
        <f t="shared" si="4"/>
        <v>64910</v>
      </c>
      <c r="I10" s="297">
        <f t="shared" si="5"/>
        <v>0</v>
      </c>
      <c r="J10" s="416"/>
      <c r="K10" s="416"/>
      <c r="L10" s="416"/>
      <c r="M10" s="297">
        <f t="shared" si="6"/>
        <v>39102</v>
      </c>
      <c r="N10" s="416"/>
      <c r="O10" s="416">
        <v>28003</v>
      </c>
      <c r="P10" s="416">
        <v>11099</v>
      </c>
      <c r="Q10" s="297">
        <f t="shared" si="7"/>
        <v>13200</v>
      </c>
      <c r="R10" s="416"/>
      <c r="S10" s="416">
        <v>1148</v>
      </c>
      <c r="T10" s="416">
        <v>12052</v>
      </c>
      <c r="U10" s="297">
        <f t="shared" si="8"/>
        <v>8990</v>
      </c>
      <c r="V10" s="416"/>
      <c r="W10" s="416">
        <v>6483</v>
      </c>
      <c r="X10" s="416">
        <v>2507</v>
      </c>
      <c r="Y10" s="297">
        <f t="shared" si="9"/>
        <v>3523</v>
      </c>
      <c r="Z10" s="416"/>
      <c r="AA10" s="416">
        <v>1604</v>
      </c>
      <c r="AB10" s="416">
        <v>1919</v>
      </c>
      <c r="AC10" s="297">
        <f t="shared" si="10"/>
        <v>95</v>
      </c>
      <c r="AD10" s="416"/>
      <c r="AE10" s="416">
        <v>95</v>
      </c>
      <c r="AF10" s="416"/>
      <c r="AG10" s="416">
        <v>5352</v>
      </c>
      <c r="AH10" s="416">
        <v>455</v>
      </c>
      <c r="AI10" s="297">
        <f t="shared" si="11"/>
        <v>0</v>
      </c>
      <c r="AJ10" s="416"/>
      <c r="AK10" s="416"/>
      <c r="AL10" s="416"/>
      <c r="AM10" s="297">
        <f t="shared" si="12"/>
        <v>70262</v>
      </c>
      <c r="AN10" s="297">
        <f t="shared" si="13"/>
        <v>40941</v>
      </c>
      <c r="AO10" s="416"/>
      <c r="AP10" s="416">
        <v>39102</v>
      </c>
      <c r="AQ10" s="416"/>
      <c r="AR10" s="416"/>
      <c r="AS10" s="416"/>
      <c r="AT10" s="416"/>
      <c r="AU10" s="416">
        <v>1839</v>
      </c>
      <c r="AV10" s="297">
        <f t="shared" si="14"/>
        <v>4066</v>
      </c>
      <c r="AW10" s="416"/>
      <c r="AX10" s="416"/>
      <c r="AY10" s="416"/>
      <c r="AZ10" s="416"/>
      <c r="BA10" s="416">
        <v>3523</v>
      </c>
      <c r="BB10" s="416">
        <v>95</v>
      </c>
      <c r="BC10" s="416">
        <v>448</v>
      </c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7930</v>
      </c>
      <c r="CK10" s="416"/>
      <c r="CL10" s="416"/>
      <c r="CM10" s="416"/>
      <c r="CN10" s="416">
        <v>7642</v>
      </c>
      <c r="CO10" s="416"/>
      <c r="CP10" s="416"/>
      <c r="CQ10" s="416">
        <v>288</v>
      </c>
      <c r="CR10" s="297">
        <f t="shared" si="20"/>
        <v>0</v>
      </c>
      <c r="CS10" s="416"/>
      <c r="CT10" s="416"/>
      <c r="CU10" s="416"/>
      <c r="CV10" s="416"/>
      <c r="CW10" s="416"/>
      <c r="CX10" s="416"/>
      <c r="CY10" s="416"/>
      <c r="CZ10" s="297">
        <f t="shared" si="21"/>
        <v>1399</v>
      </c>
      <c r="DA10" s="416">
        <v>1348</v>
      </c>
      <c r="DB10" s="416"/>
      <c r="DC10" s="416">
        <v>51</v>
      </c>
      <c r="DD10" s="297">
        <f t="shared" si="22"/>
        <v>15926</v>
      </c>
      <c r="DE10" s="416"/>
      <c r="DF10" s="416"/>
      <c r="DG10" s="416">
        <v>13200</v>
      </c>
      <c r="DH10" s="416"/>
      <c r="DI10" s="416"/>
      <c r="DJ10" s="416"/>
      <c r="DK10" s="416">
        <v>2726</v>
      </c>
    </row>
    <row r="11" spans="1:115" s="267" customFormat="1" ht="13.5">
      <c r="A11" s="415" t="s">
        <v>386</v>
      </c>
      <c r="B11" s="415">
        <v>32204</v>
      </c>
      <c r="C11" s="415" t="s">
        <v>406</v>
      </c>
      <c r="D11" s="297">
        <f t="shared" si="2"/>
        <v>16879</v>
      </c>
      <c r="E11" s="416">
        <v>12590</v>
      </c>
      <c r="F11" s="416">
        <v>4289</v>
      </c>
      <c r="G11" s="297">
        <f t="shared" si="3"/>
        <v>16879</v>
      </c>
      <c r="H11" s="297">
        <f t="shared" si="4"/>
        <v>15982</v>
      </c>
      <c r="I11" s="297">
        <f t="shared" si="5"/>
        <v>0</v>
      </c>
      <c r="J11" s="416"/>
      <c r="K11" s="416"/>
      <c r="L11" s="416"/>
      <c r="M11" s="297">
        <f t="shared" si="6"/>
        <v>11952</v>
      </c>
      <c r="N11" s="416">
        <v>34</v>
      </c>
      <c r="O11" s="416">
        <v>8370</v>
      </c>
      <c r="P11" s="416">
        <v>3548</v>
      </c>
      <c r="Q11" s="297">
        <f t="shared" si="7"/>
        <v>561</v>
      </c>
      <c r="R11" s="416"/>
      <c r="S11" s="416">
        <v>561</v>
      </c>
      <c r="T11" s="416"/>
      <c r="U11" s="297">
        <f t="shared" si="8"/>
        <v>2925</v>
      </c>
      <c r="V11" s="416"/>
      <c r="W11" s="416">
        <v>2925</v>
      </c>
      <c r="X11" s="416"/>
      <c r="Y11" s="297">
        <f t="shared" si="9"/>
        <v>25</v>
      </c>
      <c r="Z11" s="416"/>
      <c r="AA11" s="416">
        <v>25</v>
      </c>
      <c r="AB11" s="416"/>
      <c r="AC11" s="297">
        <f t="shared" si="10"/>
        <v>519</v>
      </c>
      <c r="AD11" s="416">
        <v>71</v>
      </c>
      <c r="AE11" s="416">
        <v>448</v>
      </c>
      <c r="AF11" s="416"/>
      <c r="AG11" s="416">
        <v>897</v>
      </c>
      <c r="AH11" s="416">
        <v>238</v>
      </c>
      <c r="AI11" s="297">
        <f t="shared" si="11"/>
        <v>0</v>
      </c>
      <c r="AJ11" s="416"/>
      <c r="AK11" s="416"/>
      <c r="AL11" s="416"/>
      <c r="AM11" s="297">
        <f t="shared" si="12"/>
        <v>16879</v>
      </c>
      <c r="AN11" s="297">
        <f t="shared" si="13"/>
        <v>12773</v>
      </c>
      <c r="AO11" s="416"/>
      <c r="AP11" s="416">
        <v>11952</v>
      </c>
      <c r="AQ11" s="416"/>
      <c r="AR11" s="416"/>
      <c r="AS11" s="416"/>
      <c r="AT11" s="416"/>
      <c r="AU11" s="416">
        <v>821</v>
      </c>
      <c r="AV11" s="297">
        <f t="shared" si="14"/>
        <v>0</v>
      </c>
      <c r="AW11" s="416"/>
      <c r="AX11" s="416"/>
      <c r="AY11" s="416"/>
      <c r="AZ11" s="416"/>
      <c r="BA11" s="416"/>
      <c r="BB11" s="416"/>
      <c r="BC11" s="416"/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3469</v>
      </c>
      <c r="CK11" s="416"/>
      <c r="CL11" s="416"/>
      <c r="CM11" s="416"/>
      <c r="CN11" s="416">
        <v>2925</v>
      </c>
      <c r="CO11" s="416">
        <v>25</v>
      </c>
      <c r="CP11" s="416">
        <v>519</v>
      </c>
      <c r="CQ11" s="416"/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0</v>
      </c>
      <c r="DA11" s="416"/>
      <c r="DB11" s="416"/>
      <c r="DC11" s="416"/>
      <c r="DD11" s="297">
        <f t="shared" si="22"/>
        <v>637</v>
      </c>
      <c r="DE11" s="416"/>
      <c r="DF11" s="416"/>
      <c r="DG11" s="416">
        <v>561</v>
      </c>
      <c r="DH11" s="416"/>
      <c r="DI11" s="416"/>
      <c r="DJ11" s="416"/>
      <c r="DK11" s="416">
        <v>76</v>
      </c>
    </row>
    <row r="12" spans="1:115" s="267" customFormat="1" ht="13.5">
      <c r="A12" s="415" t="s">
        <v>386</v>
      </c>
      <c r="B12" s="415">
        <v>32205</v>
      </c>
      <c r="C12" s="415" t="s">
        <v>407</v>
      </c>
      <c r="D12" s="297">
        <f t="shared" si="2"/>
        <v>11189</v>
      </c>
      <c r="E12" s="416">
        <v>8947</v>
      </c>
      <c r="F12" s="416">
        <v>2242</v>
      </c>
      <c r="G12" s="297">
        <f t="shared" si="3"/>
        <v>11189</v>
      </c>
      <c r="H12" s="297">
        <f t="shared" si="4"/>
        <v>9869</v>
      </c>
      <c r="I12" s="297">
        <f t="shared" si="5"/>
        <v>0</v>
      </c>
      <c r="J12" s="416"/>
      <c r="K12" s="416"/>
      <c r="L12" s="416"/>
      <c r="M12" s="297">
        <f t="shared" si="6"/>
        <v>7053</v>
      </c>
      <c r="N12" s="416">
        <v>5532</v>
      </c>
      <c r="O12" s="416">
        <v>50</v>
      </c>
      <c r="P12" s="416">
        <v>1471</v>
      </c>
      <c r="Q12" s="297">
        <f t="shared" si="7"/>
        <v>1080</v>
      </c>
      <c r="R12" s="416"/>
      <c r="S12" s="416">
        <v>1080</v>
      </c>
      <c r="T12" s="416"/>
      <c r="U12" s="297">
        <f t="shared" si="8"/>
        <v>1736</v>
      </c>
      <c r="V12" s="416"/>
      <c r="W12" s="416">
        <v>1736</v>
      </c>
      <c r="X12" s="416"/>
      <c r="Y12" s="297">
        <f t="shared" si="9"/>
        <v>0</v>
      </c>
      <c r="Z12" s="416"/>
      <c r="AA12" s="416"/>
      <c r="AB12" s="416"/>
      <c r="AC12" s="297">
        <f t="shared" si="10"/>
        <v>0</v>
      </c>
      <c r="AD12" s="416"/>
      <c r="AE12" s="416"/>
      <c r="AF12" s="416"/>
      <c r="AG12" s="416">
        <v>1320</v>
      </c>
      <c r="AH12" s="416"/>
      <c r="AI12" s="297">
        <f t="shared" si="11"/>
        <v>0</v>
      </c>
      <c r="AJ12" s="416"/>
      <c r="AK12" s="416"/>
      <c r="AL12" s="416"/>
      <c r="AM12" s="297">
        <f t="shared" si="12"/>
        <v>11189</v>
      </c>
      <c r="AN12" s="297">
        <f t="shared" si="13"/>
        <v>7860</v>
      </c>
      <c r="AO12" s="416"/>
      <c r="AP12" s="416">
        <v>7053</v>
      </c>
      <c r="AQ12" s="416"/>
      <c r="AR12" s="416"/>
      <c r="AS12" s="416"/>
      <c r="AT12" s="416"/>
      <c r="AU12" s="416">
        <v>807</v>
      </c>
      <c r="AV12" s="297">
        <f t="shared" si="14"/>
        <v>1268</v>
      </c>
      <c r="AW12" s="416"/>
      <c r="AX12" s="416"/>
      <c r="AY12" s="416">
        <v>848</v>
      </c>
      <c r="AZ12" s="416"/>
      <c r="BA12" s="416"/>
      <c r="BB12" s="416"/>
      <c r="BC12" s="416">
        <v>420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2061</v>
      </c>
      <c r="CK12" s="416"/>
      <c r="CL12" s="416"/>
      <c r="CM12" s="416">
        <v>232</v>
      </c>
      <c r="CN12" s="416">
        <v>1736</v>
      </c>
      <c r="CO12" s="416"/>
      <c r="CP12" s="416"/>
      <c r="CQ12" s="416">
        <v>93</v>
      </c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0</v>
      </c>
      <c r="DA12" s="416"/>
      <c r="DB12" s="416"/>
      <c r="DC12" s="416"/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386</v>
      </c>
      <c r="B13" s="415">
        <v>32206</v>
      </c>
      <c r="C13" s="415" t="s">
        <v>408</v>
      </c>
      <c r="D13" s="297">
        <f t="shared" si="2"/>
        <v>12545</v>
      </c>
      <c r="E13" s="416">
        <v>10607</v>
      </c>
      <c r="F13" s="416">
        <v>1938</v>
      </c>
      <c r="G13" s="297">
        <f t="shared" si="3"/>
        <v>12545</v>
      </c>
      <c r="H13" s="297">
        <f t="shared" si="4"/>
        <v>11270</v>
      </c>
      <c r="I13" s="297">
        <f t="shared" si="5"/>
        <v>0</v>
      </c>
      <c r="J13" s="416"/>
      <c r="K13" s="416"/>
      <c r="L13" s="416"/>
      <c r="M13" s="297">
        <f t="shared" si="6"/>
        <v>8105</v>
      </c>
      <c r="N13" s="416"/>
      <c r="O13" s="416">
        <v>6448</v>
      </c>
      <c r="P13" s="416">
        <v>1657</v>
      </c>
      <c r="Q13" s="297">
        <f t="shared" si="7"/>
        <v>229</v>
      </c>
      <c r="R13" s="416"/>
      <c r="S13" s="416">
        <v>229</v>
      </c>
      <c r="T13" s="416"/>
      <c r="U13" s="297">
        <f t="shared" si="8"/>
        <v>2871</v>
      </c>
      <c r="V13" s="416"/>
      <c r="W13" s="416">
        <v>2871</v>
      </c>
      <c r="X13" s="416"/>
      <c r="Y13" s="297">
        <f t="shared" si="9"/>
        <v>6</v>
      </c>
      <c r="Z13" s="416"/>
      <c r="AA13" s="416">
        <v>6</v>
      </c>
      <c r="AB13" s="416"/>
      <c r="AC13" s="297">
        <f t="shared" si="10"/>
        <v>59</v>
      </c>
      <c r="AD13" s="416"/>
      <c r="AE13" s="416">
        <v>59</v>
      </c>
      <c r="AF13" s="416"/>
      <c r="AG13" s="416">
        <v>1275</v>
      </c>
      <c r="AH13" s="416"/>
      <c r="AI13" s="297">
        <f t="shared" si="11"/>
        <v>0</v>
      </c>
      <c r="AJ13" s="416"/>
      <c r="AK13" s="416"/>
      <c r="AL13" s="416"/>
      <c r="AM13" s="297">
        <f t="shared" si="12"/>
        <v>12545</v>
      </c>
      <c r="AN13" s="297">
        <f t="shared" si="13"/>
        <v>8819</v>
      </c>
      <c r="AO13" s="416"/>
      <c r="AP13" s="416">
        <v>8105</v>
      </c>
      <c r="AQ13" s="416"/>
      <c r="AR13" s="416"/>
      <c r="AS13" s="416"/>
      <c r="AT13" s="416"/>
      <c r="AU13" s="416">
        <v>714</v>
      </c>
      <c r="AV13" s="297">
        <f t="shared" si="14"/>
        <v>1306</v>
      </c>
      <c r="AW13" s="416"/>
      <c r="AX13" s="416"/>
      <c r="AY13" s="416">
        <v>117</v>
      </c>
      <c r="AZ13" s="416">
        <v>563</v>
      </c>
      <c r="BA13" s="416">
        <v>6</v>
      </c>
      <c r="BB13" s="416">
        <v>59</v>
      </c>
      <c r="BC13" s="416">
        <v>561</v>
      </c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0</v>
      </c>
      <c r="CK13" s="416"/>
      <c r="CL13" s="416"/>
      <c r="CM13" s="416"/>
      <c r="CN13" s="416"/>
      <c r="CO13" s="416"/>
      <c r="CP13" s="416"/>
      <c r="CQ13" s="416"/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2308</v>
      </c>
      <c r="DA13" s="416">
        <v>2308</v>
      </c>
      <c r="DB13" s="416"/>
      <c r="DC13" s="416"/>
      <c r="DD13" s="297">
        <f t="shared" si="22"/>
        <v>112</v>
      </c>
      <c r="DE13" s="416"/>
      <c r="DF13" s="416"/>
      <c r="DG13" s="416">
        <v>112</v>
      </c>
      <c r="DH13" s="416"/>
      <c r="DI13" s="416"/>
      <c r="DJ13" s="416"/>
      <c r="DK13" s="416"/>
    </row>
    <row r="14" spans="1:115" s="267" customFormat="1" ht="13.5">
      <c r="A14" s="415" t="s">
        <v>386</v>
      </c>
      <c r="B14" s="415">
        <v>32207</v>
      </c>
      <c r="C14" s="415" t="s">
        <v>409</v>
      </c>
      <c r="D14" s="297">
        <f t="shared" si="2"/>
        <v>8164</v>
      </c>
      <c r="E14" s="416">
        <v>6189</v>
      </c>
      <c r="F14" s="416">
        <v>1975</v>
      </c>
      <c r="G14" s="297">
        <f t="shared" si="3"/>
        <v>8164</v>
      </c>
      <c r="H14" s="297">
        <f t="shared" si="4"/>
        <v>7419</v>
      </c>
      <c r="I14" s="297">
        <f t="shared" si="5"/>
        <v>0</v>
      </c>
      <c r="J14" s="416"/>
      <c r="K14" s="416"/>
      <c r="L14" s="416"/>
      <c r="M14" s="297">
        <f t="shared" si="6"/>
        <v>5292</v>
      </c>
      <c r="N14" s="416"/>
      <c r="O14" s="416">
        <v>4213</v>
      </c>
      <c r="P14" s="416">
        <v>1079</v>
      </c>
      <c r="Q14" s="297">
        <f t="shared" si="7"/>
        <v>1107</v>
      </c>
      <c r="R14" s="416">
        <v>37</v>
      </c>
      <c r="S14" s="416">
        <v>919</v>
      </c>
      <c r="T14" s="416">
        <v>151</v>
      </c>
      <c r="U14" s="297">
        <f t="shared" si="8"/>
        <v>1020</v>
      </c>
      <c r="V14" s="416">
        <v>636</v>
      </c>
      <c r="W14" s="416">
        <v>384</v>
      </c>
      <c r="X14" s="416"/>
      <c r="Y14" s="297">
        <f t="shared" si="9"/>
        <v>0</v>
      </c>
      <c r="Z14" s="416"/>
      <c r="AA14" s="416"/>
      <c r="AB14" s="416"/>
      <c r="AC14" s="297">
        <f t="shared" si="10"/>
        <v>0</v>
      </c>
      <c r="AD14" s="416"/>
      <c r="AE14" s="416"/>
      <c r="AF14" s="416"/>
      <c r="AG14" s="416">
        <v>745</v>
      </c>
      <c r="AH14" s="416">
        <v>59</v>
      </c>
      <c r="AI14" s="297">
        <f t="shared" si="11"/>
        <v>0</v>
      </c>
      <c r="AJ14" s="416"/>
      <c r="AK14" s="416"/>
      <c r="AL14" s="416"/>
      <c r="AM14" s="297">
        <f t="shared" si="12"/>
        <v>8164</v>
      </c>
      <c r="AN14" s="297">
        <f t="shared" si="13"/>
        <v>5731</v>
      </c>
      <c r="AO14" s="416"/>
      <c r="AP14" s="416">
        <v>5292</v>
      </c>
      <c r="AQ14" s="416"/>
      <c r="AR14" s="416"/>
      <c r="AS14" s="416"/>
      <c r="AT14" s="416"/>
      <c r="AU14" s="416">
        <v>439</v>
      </c>
      <c r="AV14" s="297">
        <f t="shared" si="14"/>
        <v>1258</v>
      </c>
      <c r="AW14" s="416"/>
      <c r="AX14" s="416"/>
      <c r="AY14" s="416">
        <v>1107</v>
      </c>
      <c r="AZ14" s="416"/>
      <c r="BA14" s="416"/>
      <c r="BB14" s="416"/>
      <c r="BC14" s="416">
        <v>151</v>
      </c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1175</v>
      </c>
      <c r="CK14" s="416"/>
      <c r="CL14" s="416"/>
      <c r="CM14" s="416"/>
      <c r="CN14" s="416">
        <v>1020</v>
      </c>
      <c r="CO14" s="416"/>
      <c r="CP14" s="416"/>
      <c r="CQ14" s="416">
        <v>155</v>
      </c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0</v>
      </c>
      <c r="DA14" s="416"/>
      <c r="DB14" s="416"/>
      <c r="DC14" s="416"/>
      <c r="DD14" s="297">
        <f t="shared" si="22"/>
        <v>0</v>
      </c>
      <c r="DE14" s="416"/>
      <c r="DF14" s="416"/>
      <c r="DG14" s="416"/>
      <c r="DH14" s="416"/>
      <c r="DI14" s="416"/>
      <c r="DJ14" s="416"/>
      <c r="DK14" s="416"/>
    </row>
    <row r="15" spans="1:115" s="267" customFormat="1" ht="13.5">
      <c r="A15" s="415" t="s">
        <v>386</v>
      </c>
      <c r="B15" s="415">
        <v>32209</v>
      </c>
      <c r="C15" s="415" t="s">
        <v>410</v>
      </c>
      <c r="D15" s="297">
        <f t="shared" si="2"/>
        <v>10462</v>
      </c>
      <c r="E15" s="416">
        <v>8574</v>
      </c>
      <c r="F15" s="416">
        <v>1888</v>
      </c>
      <c r="G15" s="297">
        <f t="shared" si="3"/>
        <v>10462</v>
      </c>
      <c r="H15" s="297">
        <f t="shared" si="4"/>
        <v>7782</v>
      </c>
      <c r="I15" s="297">
        <f t="shared" si="5"/>
        <v>0</v>
      </c>
      <c r="J15" s="416"/>
      <c r="K15" s="416"/>
      <c r="L15" s="416"/>
      <c r="M15" s="297">
        <f t="shared" si="6"/>
        <v>6745</v>
      </c>
      <c r="N15" s="416">
        <v>1482</v>
      </c>
      <c r="O15" s="416">
        <v>5263</v>
      </c>
      <c r="P15" s="416"/>
      <c r="Q15" s="297">
        <f t="shared" si="7"/>
        <v>450</v>
      </c>
      <c r="R15" s="416"/>
      <c r="S15" s="416">
        <v>450</v>
      </c>
      <c r="T15" s="416"/>
      <c r="U15" s="297">
        <f t="shared" si="8"/>
        <v>443</v>
      </c>
      <c r="V15" s="416"/>
      <c r="W15" s="416">
        <v>443</v>
      </c>
      <c r="X15" s="416"/>
      <c r="Y15" s="297">
        <f t="shared" si="9"/>
        <v>19</v>
      </c>
      <c r="Z15" s="416"/>
      <c r="AA15" s="416">
        <v>19</v>
      </c>
      <c r="AB15" s="416"/>
      <c r="AC15" s="297">
        <f t="shared" si="10"/>
        <v>125</v>
      </c>
      <c r="AD15" s="416"/>
      <c r="AE15" s="416"/>
      <c r="AF15" s="416">
        <v>125</v>
      </c>
      <c r="AG15" s="416">
        <v>2680</v>
      </c>
      <c r="AH15" s="416"/>
      <c r="AI15" s="297">
        <f t="shared" si="11"/>
        <v>2</v>
      </c>
      <c r="AJ15" s="416"/>
      <c r="AK15" s="416">
        <v>2</v>
      </c>
      <c r="AL15" s="416"/>
      <c r="AM15" s="297">
        <f t="shared" si="12"/>
        <v>10462</v>
      </c>
      <c r="AN15" s="297">
        <f t="shared" si="13"/>
        <v>1090</v>
      </c>
      <c r="AO15" s="416"/>
      <c r="AP15" s="416">
        <v>915</v>
      </c>
      <c r="AQ15" s="416"/>
      <c r="AR15" s="416"/>
      <c r="AS15" s="416"/>
      <c r="AT15" s="416"/>
      <c r="AU15" s="416">
        <v>175</v>
      </c>
      <c r="AV15" s="297">
        <f t="shared" si="14"/>
        <v>0</v>
      </c>
      <c r="AW15" s="416"/>
      <c r="AX15" s="416"/>
      <c r="AY15" s="416"/>
      <c r="AZ15" s="416"/>
      <c r="BA15" s="416"/>
      <c r="BB15" s="416"/>
      <c r="BC15" s="416"/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7676</v>
      </c>
      <c r="CC15" s="416"/>
      <c r="CD15" s="416">
        <v>5830</v>
      </c>
      <c r="CE15" s="416"/>
      <c r="CF15" s="416"/>
      <c r="CG15" s="416"/>
      <c r="CH15" s="416"/>
      <c r="CI15" s="416">
        <v>1846</v>
      </c>
      <c r="CJ15" s="297">
        <f t="shared" si="19"/>
        <v>1642</v>
      </c>
      <c r="CK15" s="416"/>
      <c r="CL15" s="416"/>
      <c r="CM15" s="416">
        <v>450</v>
      </c>
      <c r="CN15" s="416">
        <v>443</v>
      </c>
      <c r="CO15" s="416"/>
      <c r="CP15" s="416">
        <v>125</v>
      </c>
      <c r="CQ15" s="416">
        <v>624</v>
      </c>
      <c r="CR15" s="297">
        <f t="shared" si="20"/>
        <v>0</v>
      </c>
      <c r="CS15" s="416"/>
      <c r="CT15" s="416"/>
      <c r="CU15" s="416"/>
      <c r="CV15" s="416"/>
      <c r="CW15" s="416"/>
      <c r="CX15" s="416"/>
      <c r="CY15" s="416"/>
      <c r="CZ15" s="297">
        <f t="shared" si="21"/>
        <v>27</v>
      </c>
      <c r="DA15" s="416"/>
      <c r="DB15" s="416">
        <v>19</v>
      </c>
      <c r="DC15" s="416">
        <v>8</v>
      </c>
      <c r="DD15" s="297">
        <f t="shared" si="22"/>
        <v>27</v>
      </c>
      <c r="DE15" s="416"/>
      <c r="DF15" s="416"/>
      <c r="DG15" s="416">
        <v>27</v>
      </c>
      <c r="DH15" s="416"/>
      <c r="DI15" s="416"/>
      <c r="DJ15" s="416"/>
      <c r="DK15" s="416"/>
    </row>
    <row r="16" spans="1:115" s="267" customFormat="1" ht="13.5">
      <c r="A16" s="415" t="s">
        <v>386</v>
      </c>
      <c r="B16" s="415">
        <v>32304</v>
      </c>
      <c r="C16" s="415" t="s">
        <v>411</v>
      </c>
      <c r="D16" s="297">
        <f t="shared" si="2"/>
        <v>4074</v>
      </c>
      <c r="E16" s="416">
        <v>3161</v>
      </c>
      <c r="F16" s="416">
        <v>913</v>
      </c>
      <c r="G16" s="297">
        <f t="shared" si="3"/>
        <v>4074</v>
      </c>
      <c r="H16" s="297">
        <f t="shared" si="4"/>
        <v>3818</v>
      </c>
      <c r="I16" s="297">
        <f t="shared" si="5"/>
        <v>0</v>
      </c>
      <c r="J16" s="416"/>
      <c r="K16" s="416"/>
      <c r="L16" s="416"/>
      <c r="M16" s="297">
        <f t="shared" si="6"/>
        <v>2635</v>
      </c>
      <c r="N16" s="416"/>
      <c r="O16" s="416">
        <v>1900</v>
      </c>
      <c r="P16" s="416">
        <v>735</v>
      </c>
      <c r="Q16" s="297">
        <f t="shared" si="7"/>
        <v>253</v>
      </c>
      <c r="R16" s="416"/>
      <c r="S16" s="416">
        <v>253</v>
      </c>
      <c r="T16" s="416"/>
      <c r="U16" s="297">
        <f t="shared" si="8"/>
        <v>930</v>
      </c>
      <c r="V16" s="416"/>
      <c r="W16" s="416">
        <v>930</v>
      </c>
      <c r="X16" s="416"/>
      <c r="Y16" s="297">
        <f t="shared" si="9"/>
        <v>0</v>
      </c>
      <c r="Z16" s="416"/>
      <c r="AA16" s="416"/>
      <c r="AB16" s="416"/>
      <c r="AC16" s="297">
        <f t="shared" si="10"/>
        <v>0</v>
      </c>
      <c r="AD16" s="416"/>
      <c r="AE16" s="416"/>
      <c r="AF16" s="416"/>
      <c r="AG16" s="416">
        <v>256</v>
      </c>
      <c r="AH16" s="416"/>
      <c r="AI16" s="297">
        <f t="shared" si="11"/>
        <v>0</v>
      </c>
      <c r="AJ16" s="416"/>
      <c r="AK16" s="416"/>
      <c r="AL16" s="416"/>
      <c r="AM16" s="297">
        <f t="shared" si="12"/>
        <v>4074</v>
      </c>
      <c r="AN16" s="297">
        <f t="shared" si="13"/>
        <v>2799</v>
      </c>
      <c r="AO16" s="416"/>
      <c r="AP16" s="416">
        <v>2635</v>
      </c>
      <c r="AQ16" s="416"/>
      <c r="AR16" s="416"/>
      <c r="AS16" s="416"/>
      <c r="AT16" s="416"/>
      <c r="AU16" s="416">
        <v>164</v>
      </c>
      <c r="AV16" s="297">
        <f t="shared" si="14"/>
        <v>0</v>
      </c>
      <c r="AW16" s="416"/>
      <c r="AX16" s="416"/>
      <c r="AY16" s="416"/>
      <c r="AZ16" s="416"/>
      <c r="BA16" s="416"/>
      <c r="BB16" s="416"/>
      <c r="BC16" s="416"/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1022</v>
      </c>
      <c r="CK16" s="416"/>
      <c r="CL16" s="416"/>
      <c r="CM16" s="416"/>
      <c r="CN16" s="416">
        <v>930</v>
      </c>
      <c r="CO16" s="416"/>
      <c r="CP16" s="416"/>
      <c r="CQ16" s="416">
        <v>92</v>
      </c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0</v>
      </c>
      <c r="DA16" s="416"/>
      <c r="DB16" s="416"/>
      <c r="DC16" s="416"/>
      <c r="DD16" s="297">
        <f t="shared" si="22"/>
        <v>253</v>
      </c>
      <c r="DE16" s="416"/>
      <c r="DF16" s="416"/>
      <c r="DG16" s="416">
        <v>253</v>
      </c>
      <c r="DH16" s="416"/>
      <c r="DI16" s="416"/>
      <c r="DJ16" s="416"/>
      <c r="DK16" s="416"/>
    </row>
    <row r="17" spans="1:115" s="267" customFormat="1" ht="13.5">
      <c r="A17" s="415" t="s">
        <v>386</v>
      </c>
      <c r="B17" s="415">
        <v>32343</v>
      </c>
      <c r="C17" s="415" t="s">
        <v>412</v>
      </c>
      <c r="D17" s="297">
        <f t="shared" si="2"/>
        <v>5523</v>
      </c>
      <c r="E17" s="416">
        <v>4511</v>
      </c>
      <c r="F17" s="416">
        <v>1012</v>
      </c>
      <c r="G17" s="297">
        <f t="shared" si="3"/>
        <v>5523</v>
      </c>
      <c r="H17" s="297">
        <f t="shared" si="4"/>
        <v>3447</v>
      </c>
      <c r="I17" s="297">
        <f t="shared" si="5"/>
        <v>0</v>
      </c>
      <c r="J17" s="416"/>
      <c r="K17" s="416"/>
      <c r="L17" s="416"/>
      <c r="M17" s="297">
        <f t="shared" si="6"/>
        <v>3027</v>
      </c>
      <c r="N17" s="416"/>
      <c r="O17" s="416">
        <v>3027</v>
      </c>
      <c r="P17" s="416"/>
      <c r="Q17" s="297">
        <f t="shared" si="7"/>
        <v>174</v>
      </c>
      <c r="R17" s="416"/>
      <c r="S17" s="416">
        <v>174</v>
      </c>
      <c r="T17" s="416"/>
      <c r="U17" s="297">
        <f t="shared" si="8"/>
        <v>246</v>
      </c>
      <c r="V17" s="416"/>
      <c r="W17" s="416">
        <v>246</v>
      </c>
      <c r="X17" s="416"/>
      <c r="Y17" s="297">
        <f t="shared" si="9"/>
        <v>0</v>
      </c>
      <c r="Z17" s="416"/>
      <c r="AA17" s="416"/>
      <c r="AB17" s="416"/>
      <c r="AC17" s="297">
        <f t="shared" si="10"/>
        <v>0</v>
      </c>
      <c r="AD17" s="416"/>
      <c r="AE17" s="416"/>
      <c r="AF17" s="416"/>
      <c r="AG17" s="416">
        <v>2076</v>
      </c>
      <c r="AH17" s="416">
        <v>257</v>
      </c>
      <c r="AI17" s="297">
        <f t="shared" si="11"/>
        <v>0</v>
      </c>
      <c r="AJ17" s="416"/>
      <c r="AK17" s="416"/>
      <c r="AL17" s="416"/>
      <c r="AM17" s="297">
        <f t="shared" si="12"/>
        <v>5523</v>
      </c>
      <c r="AN17" s="297">
        <f t="shared" si="13"/>
        <v>3661</v>
      </c>
      <c r="AO17" s="416"/>
      <c r="AP17" s="416">
        <v>3027</v>
      </c>
      <c r="AQ17" s="416"/>
      <c r="AR17" s="416"/>
      <c r="AS17" s="416"/>
      <c r="AT17" s="416"/>
      <c r="AU17" s="416">
        <v>634</v>
      </c>
      <c r="AV17" s="297">
        <f t="shared" si="14"/>
        <v>780</v>
      </c>
      <c r="AW17" s="416"/>
      <c r="AX17" s="416"/>
      <c r="AY17" s="416">
        <v>174</v>
      </c>
      <c r="AZ17" s="416">
        <v>246</v>
      </c>
      <c r="BA17" s="416"/>
      <c r="BB17" s="416"/>
      <c r="BC17" s="416">
        <v>360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0</v>
      </c>
      <c r="CK17" s="416"/>
      <c r="CL17" s="416"/>
      <c r="CM17" s="416"/>
      <c r="CN17" s="416"/>
      <c r="CO17" s="416"/>
      <c r="CP17" s="416"/>
      <c r="CQ17" s="416"/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0</v>
      </c>
      <c r="DA17" s="416"/>
      <c r="DB17" s="416"/>
      <c r="DC17" s="416"/>
      <c r="DD17" s="297">
        <f t="shared" si="22"/>
        <v>1082</v>
      </c>
      <c r="DE17" s="416"/>
      <c r="DF17" s="416"/>
      <c r="DG17" s="416"/>
      <c r="DH17" s="416"/>
      <c r="DI17" s="416"/>
      <c r="DJ17" s="416"/>
      <c r="DK17" s="416">
        <v>1082</v>
      </c>
    </row>
    <row r="18" spans="1:115" s="267" customFormat="1" ht="13.5">
      <c r="A18" s="415" t="s">
        <v>386</v>
      </c>
      <c r="B18" s="415">
        <v>32386</v>
      </c>
      <c r="C18" s="415" t="s">
        <v>413</v>
      </c>
      <c r="D18" s="297">
        <f t="shared" si="2"/>
        <v>1877</v>
      </c>
      <c r="E18" s="416">
        <v>1610</v>
      </c>
      <c r="F18" s="416">
        <v>267</v>
      </c>
      <c r="G18" s="297">
        <f t="shared" si="3"/>
        <v>1877</v>
      </c>
      <c r="H18" s="297">
        <f t="shared" si="4"/>
        <v>1289</v>
      </c>
      <c r="I18" s="297">
        <f t="shared" si="5"/>
        <v>0</v>
      </c>
      <c r="J18" s="416"/>
      <c r="K18" s="416"/>
      <c r="L18" s="416"/>
      <c r="M18" s="297">
        <f t="shared" si="6"/>
        <v>1025</v>
      </c>
      <c r="N18" s="416"/>
      <c r="O18" s="416">
        <v>1025</v>
      </c>
      <c r="P18" s="416"/>
      <c r="Q18" s="297">
        <f t="shared" si="7"/>
        <v>67</v>
      </c>
      <c r="R18" s="416"/>
      <c r="S18" s="416">
        <v>67</v>
      </c>
      <c r="T18" s="416"/>
      <c r="U18" s="297">
        <f t="shared" si="8"/>
        <v>197</v>
      </c>
      <c r="V18" s="416"/>
      <c r="W18" s="416">
        <v>197</v>
      </c>
      <c r="X18" s="416"/>
      <c r="Y18" s="297">
        <f t="shared" si="9"/>
        <v>0</v>
      </c>
      <c r="Z18" s="416"/>
      <c r="AA18" s="416"/>
      <c r="AB18" s="416"/>
      <c r="AC18" s="297">
        <f t="shared" si="10"/>
        <v>0</v>
      </c>
      <c r="AD18" s="416"/>
      <c r="AE18" s="416"/>
      <c r="AF18" s="416"/>
      <c r="AG18" s="416">
        <v>588</v>
      </c>
      <c r="AH18" s="416"/>
      <c r="AI18" s="297">
        <f t="shared" si="11"/>
        <v>3</v>
      </c>
      <c r="AJ18" s="416"/>
      <c r="AK18" s="416">
        <v>3</v>
      </c>
      <c r="AL18" s="416"/>
      <c r="AM18" s="297">
        <f t="shared" si="12"/>
        <v>1877</v>
      </c>
      <c r="AN18" s="297">
        <f t="shared" si="13"/>
        <v>1353</v>
      </c>
      <c r="AO18" s="416"/>
      <c r="AP18" s="416">
        <v>1025</v>
      </c>
      <c r="AQ18" s="416"/>
      <c r="AR18" s="416"/>
      <c r="AS18" s="416"/>
      <c r="AT18" s="416"/>
      <c r="AU18" s="416">
        <v>328</v>
      </c>
      <c r="AV18" s="297">
        <f t="shared" si="14"/>
        <v>0</v>
      </c>
      <c r="AW18" s="416"/>
      <c r="AX18" s="416"/>
      <c r="AY18" s="416"/>
      <c r="AZ18" s="416"/>
      <c r="BA18" s="416"/>
      <c r="BB18" s="416"/>
      <c r="BC18" s="416"/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409</v>
      </c>
      <c r="CK18" s="416"/>
      <c r="CL18" s="416"/>
      <c r="CM18" s="416">
        <v>67</v>
      </c>
      <c r="CN18" s="416">
        <v>197</v>
      </c>
      <c r="CO18" s="416"/>
      <c r="CP18" s="416"/>
      <c r="CQ18" s="416">
        <v>145</v>
      </c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0</v>
      </c>
      <c r="DA18" s="416"/>
      <c r="DB18" s="416"/>
      <c r="DC18" s="416"/>
      <c r="DD18" s="297">
        <f t="shared" si="22"/>
        <v>115</v>
      </c>
      <c r="DE18" s="416"/>
      <c r="DF18" s="416"/>
      <c r="DG18" s="416"/>
      <c r="DH18" s="416"/>
      <c r="DI18" s="416"/>
      <c r="DJ18" s="416"/>
      <c r="DK18" s="416">
        <v>115</v>
      </c>
    </row>
    <row r="19" spans="1:115" s="267" customFormat="1" ht="13.5">
      <c r="A19" s="415" t="s">
        <v>386</v>
      </c>
      <c r="B19" s="415">
        <v>32401</v>
      </c>
      <c r="C19" s="415" t="s">
        <v>414</v>
      </c>
      <c r="D19" s="297">
        <f t="shared" si="2"/>
        <v>7726</v>
      </c>
      <c r="E19" s="416">
        <v>5787</v>
      </c>
      <c r="F19" s="416">
        <v>1939</v>
      </c>
      <c r="G19" s="297">
        <f t="shared" si="3"/>
        <v>7726</v>
      </c>
      <c r="H19" s="297">
        <f t="shared" si="4"/>
        <v>5653</v>
      </c>
      <c r="I19" s="297">
        <f t="shared" si="5"/>
        <v>0</v>
      </c>
      <c r="J19" s="416"/>
      <c r="K19" s="416"/>
      <c r="L19" s="416"/>
      <c r="M19" s="297">
        <f t="shared" si="6"/>
        <v>4127</v>
      </c>
      <c r="N19" s="416"/>
      <c r="O19" s="416">
        <v>4127</v>
      </c>
      <c r="P19" s="416"/>
      <c r="Q19" s="297">
        <f t="shared" si="7"/>
        <v>455</v>
      </c>
      <c r="R19" s="416"/>
      <c r="S19" s="416">
        <v>455</v>
      </c>
      <c r="T19" s="416"/>
      <c r="U19" s="297">
        <f t="shared" si="8"/>
        <v>1058</v>
      </c>
      <c r="V19" s="416"/>
      <c r="W19" s="416">
        <v>1058</v>
      </c>
      <c r="X19" s="416"/>
      <c r="Y19" s="297">
        <f t="shared" si="9"/>
        <v>13</v>
      </c>
      <c r="Z19" s="416"/>
      <c r="AA19" s="416">
        <v>13</v>
      </c>
      <c r="AB19" s="416"/>
      <c r="AC19" s="297">
        <f t="shared" si="10"/>
        <v>0</v>
      </c>
      <c r="AD19" s="416"/>
      <c r="AE19" s="416"/>
      <c r="AF19" s="416"/>
      <c r="AG19" s="416">
        <v>2073</v>
      </c>
      <c r="AH19" s="416"/>
      <c r="AI19" s="297">
        <f t="shared" si="11"/>
        <v>0</v>
      </c>
      <c r="AJ19" s="416"/>
      <c r="AK19" s="416"/>
      <c r="AL19" s="416"/>
      <c r="AM19" s="297">
        <f t="shared" si="12"/>
        <v>7726</v>
      </c>
      <c r="AN19" s="297">
        <f t="shared" si="13"/>
        <v>6066</v>
      </c>
      <c r="AO19" s="416"/>
      <c r="AP19" s="416">
        <v>4127</v>
      </c>
      <c r="AQ19" s="416"/>
      <c r="AR19" s="416"/>
      <c r="AS19" s="416"/>
      <c r="AT19" s="416"/>
      <c r="AU19" s="416">
        <v>1939</v>
      </c>
      <c r="AV19" s="297">
        <f t="shared" si="14"/>
        <v>255</v>
      </c>
      <c r="AW19" s="416"/>
      <c r="AX19" s="416"/>
      <c r="AY19" s="416">
        <v>148</v>
      </c>
      <c r="AZ19" s="416"/>
      <c r="BA19" s="416">
        <v>13</v>
      </c>
      <c r="BB19" s="416"/>
      <c r="BC19" s="416">
        <v>94</v>
      </c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8</v>
      </c>
      <c r="CC19" s="416"/>
      <c r="CD19" s="416"/>
      <c r="CE19" s="416"/>
      <c r="CF19" s="416">
        <v>8</v>
      </c>
      <c r="CG19" s="416"/>
      <c r="CH19" s="416"/>
      <c r="CI19" s="416"/>
      <c r="CJ19" s="297">
        <f t="shared" si="19"/>
        <v>30</v>
      </c>
      <c r="CK19" s="416"/>
      <c r="CL19" s="416"/>
      <c r="CM19" s="416"/>
      <c r="CN19" s="416">
        <v>29</v>
      </c>
      <c r="CO19" s="416"/>
      <c r="CP19" s="416"/>
      <c r="CQ19" s="416">
        <v>1</v>
      </c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1021</v>
      </c>
      <c r="DA19" s="416">
        <v>1021</v>
      </c>
      <c r="DB19" s="416"/>
      <c r="DC19" s="416"/>
      <c r="DD19" s="297">
        <f t="shared" si="22"/>
        <v>346</v>
      </c>
      <c r="DE19" s="416"/>
      <c r="DF19" s="416"/>
      <c r="DG19" s="416">
        <v>307</v>
      </c>
      <c r="DH19" s="416"/>
      <c r="DI19" s="416"/>
      <c r="DJ19" s="416"/>
      <c r="DK19" s="416">
        <v>39</v>
      </c>
    </row>
    <row r="20" spans="1:115" s="267" customFormat="1" ht="13.5">
      <c r="A20" s="415" t="s">
        <v>386</v>
      </c>
      <c r="B20" s="415">
        <v>32441</v>
      </c>
      <c r="C20" s="415" t="s">
        <v>415</v>
      </c>
      <c r="D20" s="297">
        <f t="shared" si="2"/>
        <v>1178</v>
      </c>
      <c r="E20" s="416">
        <v>886</v>
      </c>
      <c r="F20" s="416">
        <v>292</v>
      </c>
      <c r="G20" s="297">
        <f t="shared" si="3"/>
        <v>1178</v>
      </c>
      <c r="H20" s="297">
        <f t="shared" si="4"/>
        <v>738</v>
      </c>
      <c r="I20" s="297">
        <f t="shared" si="5"/>
        <v>0</v>
      </c>
      <c r="J20" s="416"/>
      <c r="K20" s="416"/>
      <c r="L20" s="416"/>
      <c r="M20" s="297">
        <f t="shared" si="6"/>
        <v>441</v>
      </c>
      <c r="N20" s="416"/>
      <c r="O20" s="416">
        <v>441</v>
      </c>
      <c r="P20" s="416"/>
      <c r="Q20" s="297">
        <f t="shared" si="7"/>
        <v>18</v>
      </c>
      <c r="R20" s="416"/>
      <c r="S20" s="416">
        <v>18</v>
      </c>
      <c r="T20" s="416"/>
      <c r="U20" s="297">
        <f t="shared" si="8"/>
        <v>265</v>
      </c>
      <c r="V20" s="416"/>
      <c r="W20" s="416">
        <v>265</v>
      </c>
      <c r="X20" s="416"/>
      <c r="Y20" s="297">
        <f t="shared" si="9"/>
        <v>0</v>
      </c>
      <c r="Z20" s="416"/>
      <c r="AA20" s="416"/>
      <c r="AB20" s="416"/>
      <c r="AC20" s="297">
        <f t="shared" si="10"/>
        <v>14</v>
      </c>
      <c r="AD20" s="416"/>
      <c r="AE20" s="416">
        <v>14</v>
      </c>
      <c r="AF20" s="416"/>
      <c r="AG20" s="416">
        <v>440</v>
      </c>
      <c r="AH20" s="416"/>
      <c r="AI20" s="297">
        <f t="shared" si="11"/>
        <v>0</v>
      </c>
      <c r="AJ20" s="416"/>
      <c r="AK20" s="416"/>
      <c r="AL20" s="416"/>
      <c r="AM20" s="297">
        <f t="shared" si="12"/>
        <v>1178</v>
      </c>
      <c r="AN20" s="297">
        <f t="shared" si="13"/>
        <v>770</v>
      </c>
      <c r="AO20" s="416"/>
      <c r="AP20" s="416">
        <v>441</v>
      </c>
      <c r="AQ20" s="416"/>
      <c r="AR20" s="416"/>
      <c r="AS20" s="416"/>
      <c r="AT20" s="416"/>
      <c r="AU20" s="416">
        <v>329</v>
      </c>
      <c r="AV20" s="297">
        <f t="shared" si="14"/>
        <v>0</v>
      </c>
      <c r="AW20" s="416"/>
      <c r="AX20" s="416"/>
      <c r="AY20" s="416"/>
      <c r="AZ20" s="416"/>
      <c r="BA20" s="416"/>
      <c r="BB20" s="416"/>
      <c r="BC20" s="416"/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401</v>
      </c>
      <c r="CK20" s="416"/>
      <c r="CL20" s="416"/>
      <c r="CM20" s="416">
        <v>18</v>
      </c>
      <c r="CN20" s="416">
        <v>265</v>
      </c>
      <c r="CO20" s="416"/>
      <c r="CP20" s="416">
        <v>14</v>
      </c>
      <c r="CQ20" s="416">
        <v>104</v>
      </c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0</v>
      </c>
      <c r="DA20" s="416"/>
      <c r="DB20" s="416"/>
      <c r="DC20" s="416"/>
      <c r="DD20" s="297">
        <f t="shared" si="22"/>
        <v>7</v>
      </c>
      <c r="DE20" s="416"/>
      <c r="DF20" s="416"/>
      <c r="DG20" s="416"/>
      <c r="DH20" s="416"/>
      <c r="DI20" s="416"/>
      <c r="DJ20" s="416"/>
      <c r="DK20" s="416">
        <v>7</v>
      </c>
    </row>
    <row r="21" spans="1:115" s="267" customFormat="1" ht="13.5">
      <c r="A21" s="415" t="s">
        <v>386</v>
      </c>
      <c r="B21" s="415">
        <v>32448</v>
      </c>
      <c r="C21" s="415" t="s">
        <v>416</v>
      </c>
      <c r="D21" s="297">
        <f t="shared" si="2"/>
        <v>1191</v>
      </c>
      <c r="E21" s="416">
        <v>996</v>
      </c>
      <c r="F21" s="416">
        <v>195</v>
      </c>
      <c r="G21" s="297">
        <f t="shared" si="3"/>
        <v>1191</v>
      </c>
      <c r="H21" s="297">
        <f t="shared" si="4"/>
        <v>910</v>
      </c>
      <c r="I21" s="297">
        <f t="shared" si="5"/>
        <v>0</v>
      </c>
      <c r="J21" s="416"/>
      <c r="K21" s="416"/>
      <c r="L21" s="416"/>
      <c r="M21" s="297">
        <f t="shared" si="6"/>
        <v>478</v>
      </c>
      <c r="N21" s="416"/>
      <c r="O21" s="416">
        <v>478</v>
      </c>
      <c r="P21" s="416"/>
      <c r="Q21" s="297">
        <f t="shared" si="7"/>
        <v>26</v>
      </c>
      <c r="R21" s="416"/>
      <c r="S21" s="416">
        <v>26</v>
      </c>
      <c r="T21" s="416"/>
      <c r="U21" s="297">
        <f t="shared" si="8"/>
        <v>375</v>
      </c>
      <c r="V21" s="416"/>
      <c r="W21" s="416">
        <v>375</v>
      </c>
      <c r="X21" s="416"/>
      <c r="Y21" s="297">
        <f t="shared" si="9"/>
        <v>0</v>
      </c>
      <c r="Z21" s="416"/>
      <c r="AA21" s="416"/>
      <c r="AB21" s="416"/>
      <c r="AC21" s="297">
        <f t="shared" si="10"/>
        <v>31</v>
      </c>
      <c r="AD21" s="416"/>
      <c r="AE21" s="416">
        <v>31</v>
      </c>
      <c r="AF21" s="416"/>
      <c r="AG21" s="416">
        <v>281</v>
      </c>
      <c r="AH21" s="416"/>
      <c r="AI21" s="297">
        <f t="shared" si="11"/>
        <v>0</v>
      </c>
      <c r="AJ21" s="416"/>
      <c r="AK21" s="416"/>
      <c r="AL21" s="416"/>
      <c r="AM21" s="297">
        <f t="shared" si="12"/>
        <v>1191</v>
      </c>
      <c r="AN21" s="297">
        <f t="shared" si="13"/>
        <v>665</v>
      </c>
      <c r="AO21" s="416"/>
      <c r="AP21" s="416">
        <v>478</v>
      </c>
      <c r="AQ21" s="416"/>
      <c r="AR21" s="416"/>
      <c r="AS21" s="416"/>
      <c r="AT21" s="416"/>
      <c r="AU21" s="416">
        <v>187</v>
      </c>
      <c r="AV21" s="297">
        <f t="shared" si="14"/>
        <v>0</v>
      </c>
      <c r="AW21" s="416"/>
      <c r="AX21" s="416"/>
      <c r="AY21" s="416"/>
      <c r="AZ21" s="416"/>
      <c r="BA21" s="416"/>
      <c r="BB21" s="416"/>
      <c r="BC21" s="416"/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526</v>
      </c>
      <c r="CK21" s="416"/>
      <c r="CL21" s="416"/>
      <c r="CM21" s="416">
        <v>26</v>
      </c>
      <c r="CN21" s="416">
        <v>375</v>
      </c>
      <c r="CO21" s="416"/>
      <c r="CP21" s="416">
        <v>31</v>
      </c>
      <c r="CQ21" s="416">
        <v>94</v>
      </c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0</v>
      </c>
      <c r="DA21" s="416"/>
      <c r="DB21" s="416"/>
      <c r="DC21" s="416"/>
      <c r="DD21" s="297">
        <f t="shared" si="22"/>
        <v>0</v>
      </c>
      <c r="DE21" s="416"/>
      <c r="DF21" s="416"/>
      <c r="DG21" s="416"/>
      <c r="DH21" s="416"/>
      <c r="DI21" s="416"/>
      <c r="DJ21" s="416"/>
      <c r="DK21" s="416"/>
    </row>
    <row r="22" spans="1:115" s="267" customFormat="1" ht="13.5">
      <c r="A22" s="415" t="s">
        <v>386</v>
      </c>
      <c r="B22" s="415">
        <v>32449</v>
      </c>
      <c r="C22" s="415" t="s">
        <v>417</v>
      </c>
      <c r="D22" s="297">
        <f t="shared" si="2"/>
        <v>2557</v>
      </c>
      <c r="E22" s="416">
        <v>2215</v>
      </c>
      <c r="F22" s="416">
        <v>342</v>
      </c>
      <c r="G22" s="297">
        <f t="shared" si="3"/>
        <v>2557</v>
      </c>
      <c r="H22" s="297">
        <f t="shared" si="4"/>
        <v>1982</v>
      </c>
      <c r="I22" s="297">
        <f t="shared" si="5"/>
        <v>0</v>
      </c>
      <c r="J22" s="416"/>
      <c r="K22" s="416"/>
      <c r="L22" s="416"/>
      <c r="M22" s="297">
        <f t="shared" si="6"/>
        <v>1044</v>
      </c>
      <c r="N22" s="416"/>
      <c r="O22" s="416">
        <v>1044</v>
      </c>
      <c r="P22" s="416"/>
      <c r="Q22" s="297">
        <f t="shared" si="7"/>
        <v>59</v>
      </c>
      <c r="R22" s="416"/>
      <c r="S22" s="416">
        <v>59</v>
      </c>
      <c r="T22" s="416"/>
      <c r="U22" s="297">
        <f t="shared" si="8"/>
        <v>826</v>
      </c>
      <c r="V22" s="416"/>
      <c r="W22" s="416">
        <v>826</v>
      </c>
      <c r="X22" s="416"/>
      <c r="Y22" s="297">
        <f t="shared" si="9"/>
        <v>0</v>
      </c>
      <c r="Z22" s="416"/>
      <c r="AA22" s="416"/>
      <c r="AB22" s="416"/>
      <c r="AC22" s="297">
        <f t="shared" si="10"/>
        <v>53</v>
      </c>
      <c r="AD22" s="416"/>
      <c r="AE22" s="416">
        <v>53</v>
      </c>
      <c r="AF22" s="416"/>
      <c r="AG22" s="416">
        <v>575</v>
      </c>
      <c r="AH22" s="416"/>
      <c r="AI22" s="297">
        <f t="shared" si="11"/>
        <v>0</v>
      </c>
      <c r="AJ22" s="416"/>
      <c r="AK22" s="416"/>
      <c r="AL22" s="416"/>
      <c r="AM22" s="297">
        <f t="shared" si="12"/>
        <v>2557</v>
      </c>
      <c r="AN22" s="297">
        <f t="shared" si="13"/>
        <v>1445</v>
      </c>
      <c r="AO22" s="416"/>
      <c r="AP22" s="416">
        <v>1044</v>
      </c>
      <c r="AQ22" s="416"/>
      <c r="AR22" s="416"/>
      <c r="AS22" s="416"/>
      <c r="AT22" s="416"/>
      <c r="AU22" s="416">
        <v>401</v>
      </c>
      <c r="AV22" s="297">
        <f t="shared" si="14"/>
        <v>0</v>
      </c>
      <c r="AW22" s="416"/>
      <c r="AX22" s="416"/>
      <c r="AY22" s="416"/>
      <c r="AZ22" s="416"/>
      <c r="BA22" s="416"/>
      <c r="BB22" s="416"/>
      <c r="BC22" s="416"/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1112</v>
      </c>
      <c r="CK22" s="416"/>
      <c r="CL22" s="416"/>
      <c r="CM22" s="416">
        <v>59</v>
      </c>
      <c r="CN22" s="416">
        <v>826</v>
      </c>
      <c r="CO22" s="416"/>
      <c r="CP22" s="416">
        <v>53</v>
      </c>
      <c r="CQ22" s="416">
        <v>174</v>
      </c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0</v>
      </c>
      <c r="DA22" s="416"/>
      <c r="DB22" s="416"/>
      <c r="DC22" s="416"/>
      <c r="DD22" s="297">
        <f t="shared" si="22"/>
        <v>0</v>
      </c>
      <c r="DE22" s="416"/>
      <c r="DF22" s="416"/>
      <c r="DG22" s="416"/>
      <c r="DH22" s="416"/>
      <c r="DI22" s="416"/>
      <c r="DJ22" s="416"/>
      <c r="DK22" s="416"/>
    </row>
    <row r="23" spans="1:115" s="267" customFormat="1" ht="13.5">
      <c r="A23" s="415" t="s">
        <v>386</v>
      </c>
      <c r="B23" s="415">
        <v>32501</v>
      </c>
      <c r="C23" s="415" t="s">
        <v>418</v>
      </c>
      <c r="D23" s="297">
        <f t="shared" si="2"/>
        <v>2127</v>
      </c>
      <c r="E23" s="416">
        <v>1499</v>
      </c>
      <c r="F23" s="416">
        <v>628</v>
      </c>
      <c r="G23" s="297">
        <f t="shared" si="3"/>
        <v>2127</v>
      </c>
      <c r="H23" s="297">
        <f t="shared" si="4"/>
        <v>2056</v>
      </c>
      <c r="I23" s="297">
        <f t="shared" si="5"/>
        <v>0</v>
      </c>
      <c r="J23" s="416"/>
      <c r="K23" s="416"/>
      <c r="L23" s="416"/>
      <c r="M23" s="297">
        <f t="shared" si="6"/>
        <v>1521</v>
      </c>
      <c r="N23" s="416"/>
      <c r="O23" s="416">
        <v>1489</v>
      </c>
      <c r="P23" s="416">
        <v>32</v>
      </c>
      <c r="Q23" s="297">
        <f t="shared" si="7"/>
        <v>0</v>
      </c>
      <c r="R23" s="416"/>
      <c r="S23" s="416"/>
      <c r="T23" s="416"/>
      <c r="U23" s="297">
        <f t="shared" si="8"/>
        <v>408</v>
      </c>
      <c r="V23" s="416"/>
      <c r="W23" s="416">
        <v>408</v>
      </c>
      <c r="X23" s="416"/>
      <c r="Y23" s="297">
        <f t="shared" si="9"/>
        <v>16</v>
      </c>
      <c r="Z23" s="416"/>
      <c r="AA23" s="416">
        <v>16</v>
      </c>
      <c r="AB23" s="416"/>
      <c r="AC23" s="297">
        <f t="shared" si="10"/>
        <v>111</v>
      </c>
      <c r="AD23" s="416"/>
      <c r="AE23" s="416">
        <v>111</v>
      </c>
      <c r="AF23" s="416"/>
      <c r="AG23" s="416">
        <v>71</v>
      </c>
      <c r="AH23" s="416">
        <v>8</v>
      </c>
      <c r="AI23" s="297">
        <f t="shared" si="11"/>
        <v>0</v>
      </c>
      <c r="AJ23" s="416"/>
      <c r="AK23" s="416"/>
      <c r="AL23" s="416"/>
      <c r="AM23" s="297">
        <f t="shared" si="12"/>
        <v>2127</v>
      </c>
      <c r="AN23" s="297">
        <f t="shared" si="13"/>
        <v>1565</v>
      </c>
      <c r="AO23" s="416"/>
      <c r="AP23" s="416">
        <v>1521</v>
      </c>
      <c r="AQ23" s="416"/>
      <c r="AR23" s="416"/>
      <c r="AS23" s="416"/>
      <c r="AT23" s="416"/>
      <c r="AU23" s="416">
        <v>44</v>
      </c>
      <c r="AV23" s="297">
        <f t="shared" si="14"/>
        <v>0</v>
      </c>
      <c r="AW23" s="416"/>
      <c r="AX23" s="416"/>
      <c r="AY23" s="416"/>
      <c r="AZ23" s="416"/>
      <c r="BA23" s="416"/>
      <c r="BB23" s="416"/>
      <c r="BC23" s="416"/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562</v>
      </c>
      <c r="CK23" s="416"/>
      <c r="CL23" s="416"/>
      <c r="CM23" s="416"/>
      <c r="CN23" s="416">
        <v>408</v>
      </c>
      <c r="CO23" s="416">
        <v>16</v>
      </c>
      <c r="CP23" s="416">
        <v>111</v>
      </c>
      <c r="CQ23" s="416">
        <v>27</v>
      </c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0</v>
      </c>
      <c r="DA23" s="416"/>
      <c r="DB23" s="416"/>
      <c r="DC23" s="416"/>
      <c r="DD23" s="297">
        <f t="shared" si="22"/>
        <v>0</v>
      </c>
      <c r="DE23" s="416"/>
      <c r="DF23" s="416"/>
      <c r="DG23" s="416"/>
      <c r="DH23" s="416"/>
      <c r="DI23" s="416"/>
      <c r="DJ23" s="416"/>
      <c r="DK23" s="416"/>
    </row>
    <row r="24" spans="1:115" s="267" customFormat="1" ht="13.5">
      <c r="A24" s="415" t="s">
        <v>386</v>
      </c>
      <c r="B24" s="415">
        <v>32505</v>
      </c>
      <c r="C24" s="415" t="s">
        <v>419</v>
      </c>
      <c r="D24" s="297">
        <f t="shared" si="2"/>
        <v>1277</v>
      </c>
      <c r="E24" s="416">
        <v>1213</v>
      </c>
      <c r="F24" s="416">
        <v>64</v>
      </c>
      <c r="G24" s="297">
        <f t="shared" si="3"/>
        <v>1277</v>
      </c>
      <c r="H24" s="297">
        <f t="shared" si="4"/>
        <v>1097</v>
      </c>
      <c r="I24" s="297">
        <f t="shared" si="5"/>
        <v>0</v>
      </c>
      <c r="J24" s="416"/>
      <c r="K24" s="416"/>
      <c r="L24" s="416"/>
      <c r="M24" s="297">
        <f t="shared" si="6"/>
        <v>779</v>
      </c>
      <c r="N24" s="416"/>
      <c r="O24" s="416">
        <v>779</v>
      </c>
      <c r="P24" s="416"/>
      <c r="Q24" s="297">
        <f t="shared" si="7"/>
        <v>0</v>
      </c>
      <c r="R24" s="416"/>
      <c r="S24" s="416"/>
      <c r="T24" s="416"/>
      <c r="U24" s="297">
        <f t="shared" si="8"/>
        <v>246</v>
      </c>
      <c r="V24" s="416"/>
      <c r="W24" s="416">
        <v>246</v>
      </c>
      <c r="X24" s="416"/>
      <c r="Y24" s="297">
        <f t="shared" si="9"/>
        <v>0</v>
      </c>
      <c r="Z24" s="416"/>
      <c r="AA24" s="416"/>
      <c r="AB24" s="416"/>
      <c r="AC24" s="297">
        <f t="shared" si="10"/>
        <v>72</v>
      </c>
      <c r="AD24" s="416"/>
      <c r="AE24" s="416">
        <v>72</v>
      </c>
      <c r="AF24" s="416"/>
      <c r="AG24" s="416">
        <v>180</v>
      </c>
      <c r="AH24" s="416">
        <v>122</v>
      </c>
      <c r="AI24" s="297">
        <f t="shared" si="11"/>
        <v>0</v>
      </c>
      <c r="AJ24" s="416"/>
      <c r="AK24" s="416"/>
      <c r="AL24" s="416"/>
      <c r="AM24" s="297">
        <f t="shared" si="12"/>
        <v>1277</v>
      </c>
      <c r="AN24" s="297">
        <f t="shared" si="13"/>
        <v>779</v>
      </c>
      <c r="AO24" s="416"/>
      <c r="AP24" s="416">
        <v>779</v>
      </c>
      <c r="AQ24" s="416"/>
      <c r="AR24" s="416"/>
      <c r="AS24" s="416"/>
      <c r="AT24" s="416"/>
      <c r="AU24" s="416"/>
      <c r="AV24" s="297">
        <f t="shared" si="14"/>
        <v>0</v>
      </c>
      <c r="AW24" s="416"/>
      <c r="AX24" s="416"/>
      <c r="AY24" s="416"/>
      <c r="AZ24" s="416"/>
      <c r="BA24" s="416"/>
      <c r="BB24" s="416"/>
      <c r="BC24" s="416"/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498</v>
      </c>
      <c r="CK24" s="416"/>
      <c r="CL24" s="416"/>
      <c r="CM24" s="416"/>
      <c r="CN24" s="416">
        <v>246</v>
      </c>
      <c r="CO24" s="416"/>
      <c r="CP24" s="416">
        <v>72</v>
      </c>
      <c r="CQ24" s="416">
        <v>180</v>
      </c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0</v>
      </c>
      <c r="DA24" s="416"/>
      <c r="DB24" s="416"/>
      <c r="DC24" s="416"/>
      <c r="DD24" s="297">
        <f t="shared" si="22"/>
        <v>0</v>
      </c>
      <c r="DE24" s="416"/>
      <c r="DF24" s="416"/>
      <c r="DG24" s="416"/>
      <c r="DH24" s="416"/>
      <c r="DI24" s="416"/>
      <c r="DJ24" s="416"/>
      <c r="DK24" s="416"/>
    </row>
    <row r="25" spans="1:115" s="267" customFormat="1" ht="13.5">
      <c r="A25" s="415" t="s">
        <v>386</v>
      </c>
      <c r="B25" s="415">
        <v>32525</v>
      </c>
      <c r="C25" s="415" t="s">
        <v>420</v>
      </c>
      <c r="D25" s="297">
        <f t="shared" si="2"/>
        <v>940</v>
      </c>
      <c r="E25" s="416">
        <v>893</v>
      </c>
      <c r="F25" s="416">
        <v>47</v>
      </c>
      <c r="G25" s="297">
        <f t="shared" si="3"/>
        <v>940</v>
      </c>
      <c r="H25" s="297">
        <f t="shared" si="4"/>
        <v>472</v>
      </c>
      <c r="I25" s="297">
        <f t="shared" si="5"/>
        <v>0</v>
      </c>
      <c r="J25" s="416"/>
      <c r="K25" s="416"/>
      <c r="L25" s="416"/>
      <c r="M25" s="297">
        <f t="shared" si="6"/>
        <v>446</v>
      </c>
      <c r="N25" s="416">
        <v>446</v>
      </c>
      <c r="O25" s="416"/>
      <c r="P25" s="416"/>
      <c r="Q25" s="297">
        <f t="shared" si="7"/>
        <v>3</v>
      </c>
      <c r="R25" s="416">
        <v>3</v>
      </c>
      <c r="S25" s="416"/>
      <c r="T25" s="416"/>
      <c r="U25" s="297">
        <f t="shared" si="8"/>
        <v>16</v>
      </c>
      <c r="V25" s="416">
        <v>16</v>
      </c>
      <c r="W25" s="416"/>
      <c r="X25" s="416"/>
      <c r="Y25" s="297">
        <f t="shared" si="9"/>
        <v>0</v>
      </c>
      <c r="Z25" s="416"/>
      <c r="AA25" s="416"/>
      <c r="AB25" s="416"/>
      <c r="AC25" s="297">
        <f t="shared" si="10"/>
        <v>7</v>
      </c>
      <c r="AD25" s="416">
        <v>7</v>
      </c>
      <c r="AE25" s="416"/>
      <c r="AF25" s="416"/>
      <c r="AG25" s="416">
        <v>468</v>
      </c>
      <c r="AH25" s="416"/>
      <c r="AI25" s="297">
        <f t="shared" si="11"/>
        <v>13</v>
      </c>
      <c r="AJ25" s="416">
        <v>13</v>
      </c>
      <c r="AK25" s="416"/>
      <c r="AL25" s="416"/>
      <c r="AM25" s="297">
        <f t="shared" si="12"/>
        <v>940</v>
      </c>
      <c r="AN25" s="297">
        <f t="shared" si="13"/>
        <v>804</v>
      </c>
      <c r="AO25" s="416"/>
      <c r="AP25" s="416">
        <v>446</v>
      </c>
      <c r="AQ25" s="416"/>
      <c r="AR25" s="416"/>
      <c r="AS25" s="416"/>
      <c r="AT25" s="416"/>
      <c r="AU25" s="416">
        <v>358</v>
      </c>
      <c r="AV25" s="297">
        <f t="shared" si="14"/>
        <v>58</v>
      </c>
      <c r="AW25" s="416"/>
      <c r="AX25" s="416"/>
      <c r="AY25" s="416">
        <v>3</v>
      </c>
      <c r="AZ25" s="416"/>
      <c r="BA25" s="416"/>
      <c r="BB25" s="416">
        <v>7</v>
      </c>
      <c r="BC25" s="416">
        <v>48</v>
      </c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0</v>
      </c>
      <c r="CC25" s="416"/>
      <c r="CD25" s="416"/>
      <c r="CE25" s="416"/>
      <c r="CF25" s="416"/>
      <c r="CG25" s="416"/>
      <c r="CH25" s="416"/>
      <c r="CI25" s="416"/>
      <c r="CJ25" s="297">
        <f t="shared" si="19"/>
        <v>78</v>
      </c>
      <c r="CK25" s="416"/>
      <c r="CL25" s="416"/>
      <c r="CM25" s="416"/>
      <c r="CN25" s="416">
        <v>16</v>
      </c>
      <c r="CO25" s="416"/>
      <c r="CP25" s="416"/>
      <c r="CQ25" s="416">
        <v>62</v>
      </c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0</v>
      </c>
      <c r="DA25" s="416"/>
      <c r="DB25" s="416"/>
      <c r="DC25" s="416"/>
      <c r="DD25" s="297">
        <f t="shared" si="22"/>
        <v>0</v>
      </c>
      <c r="DE25" s="416"/>
      <c r="DF25" s="416"/>
      <c r="DG25" s="416"/>
      <c r="DH25" s="416"/>
      <c r="DI25" s="416"/>
      <c r="DJ25" s="416"/>
      <c r="DK25" s="416"/>
    </row>
    <row r="26" spans="1:115" s="267" customFormat="1" ht="13.5">
      <c r="A26" s="415" t="s">
        <v>386</v>
      </c>
      <c r="B26" s="415">
        <v>32526</v>
      </c>
      <c r="C26" s="415" t="s">
        <v>421</v>
      </c>
      <c r="D26" s="297">
        <f t="shared" si="2"/>
        <v>1570</v>
      </c>
      <c r="E26" s="416">
        <v>1405</v>
      </c>
      <c r="F26" s="416">
        <v>165</v>
      </c>
      <c r="G26" s="297">
        <f t="shared" si="3"/>
        <v>1570</v>
      </c>
      <c r="H26" s="297">
        <f t="shared" si="4"/>
        <v>1064</v>
      </c>
      <c r="I26" s="297">
        <f t="shared" si="5"/>
        <v>0</v>
      </c>
      <c r="J26" s="416"/>
      <c r="K26" s="416"/>
      <c r="L26" s="416"/>
      <c r="M26" s="297">
        <f t="shared" si="6"/>
        <v>945</v>
      </c>
      <c r="N26" s="416">
        <v>945</v>
      </c>
      <c r="O26" s="416"/>
      <c r="P26" s="416"/>
      <c r="Q26" s="297">
        <f t="shared" si="7"/>
        <v>66</v>
      </c>
      <c r="R26" s="416">
        <v>66</v>
      </c>
      <c r="S26" s="416"/>
      <c r="T26" s="416"/>
      <c r="U26" s="297">
        <f t="shared" si="8"/>
        <v>20</v>
      </c>
      <c r="V26" s="416">
        <v>20</v>
      </c>
      <c r="W26" s="416"/>
      <c r="X26" s="416"/>
      <c r="Y26" s="297">
        <f t="shared" si="9"/>
        <v>0</v>
      </c>
      <c r="Z26" s="416"/>
      <c r="AA26" s="416"/>
      <c r="AB26" s="416"/>
      <c r="AC26" s="297">
        <f t="shared" si="10"/>
        <v>33</v>
      </c>
      <c r="AD26" s="416">
        <v>33</v>
      </c>
      <c r="AE26" s="416"/>
      <c r="AF26" s="416"/>
      <c r="AG26" s="416">
        <v>506</v>
      </c>
      <c r="AH26" s="416"/>
      <c r="AI26" s="297">
        <f t="shared" si="11"/>
        <v>3</v>
      </c>
      <c r="AJ26" s="416">
        <v>3</v>
      </c>
      <c r="AK26" s="416"/>
      <c r="AL26" s="416"/>
      <c r="AM26" s="297">
        <f t="shared" si="12"/>
        <v>1570</v>
      </c>
      <c r="AN26" s="297">
        <f t="shared" si="13"/>
        <v>1206</v>
      </c>
      <c r="AO26" s="416"/>
      <c r="AP26" s="416">
        <v>945</v>
      </c>
      <c r="AQ26" s="416"/>
      <c r="AR26" s="416"/>
      <c r="AS26" s="416"/>
      <c r="AT26" s="416">
        <v>33</v>
      </c>
      <c r="AU26" s="416">
        <v>228</v>
      </c>
      <c r="AV26" s="297">
        <f t="shared" si="14"/>
        <v>0</v>
      </c>
      <c r="AW26" s="416"/>
      <c r="AX26" s="416"/>
      <c r="AY26" s="416"/>
      <c r="AZ26" s="416"/>
      <c r="BA26" s="416"/>
      <c r="BB26" s="416"/>
      <c r="BC26" s="416"/>
      <c r="BD26" s="297">
        <f t="shared" si="15"/>
        <v>0</v>
      </c>
      <c r="BE26" s="416"/>
      <c r="BF26" s="416"/>
      <c r="BG26" s="416"/>
      <c r="BH26" s="416"/>
      <c r="BI26" s="416"/>
      <c r="BJ26" s="416"/>
      <c r="BK26" s="416"/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0</v>
      </c>
      <c r="CK26" s="416"/>
      <c r="CL26" s="416"/>
      <c r="CM26" s="416"/>
      <c r="CN26" s="416"/>
      <c r="CO26" s="416"/>
      <c r="CP26" s="416"/>
      <c r="CQ26" s="416"/>
      <c r="CR26" s="297">
        <f t="shared" si="20"/>
        <v>0</v>
      </c>
      <c r="CS26" s="416"/>
      <c r="CT26" s="416"/>
      <c r="CU26" s="416"/>
      <c r="CV26" s="416"/>
      <c r="CW26" s="416"/>
      <c r="CX26" s="416"/>
      <c r="CY26" s="416"/>
      <c r="CZ26" s="297">
        <f t="shared" si="21"/>
        <v>20</v>
      </c>
      <c r="DA26" s="416">
        <v>20</v>
      </c>
      <c r="DB26" s="416"/>
      <c r="DC26" s="416"/>
      <c r="DD26" s="297">
        <f t="shared" si="22"/>
        <v>344</v>
      </c>
      <c r="DE26" s="416"/>
      <c r="DF26" s="416"/>
      <c r="DG26" s="416">
        <v>66</v>
      </c>
      <c r="DH26" s="416"/>
      <c r="DI26" s="416"/>
      <c r="DJ26" s="416"/>
      <c r="DK26" s="416">
        <v>278</v>
      </c>
    </row>
    <row r="27" spans="1:115" s="267" customFormat="1" ht="13.5">
      <c r="A27" s="415" t="s">
        <v>386</v>
      </c>
      <c r="B27" s="415">
        <v>32527</v>
      </c>
      <c r="C27" s="415" t="s">
        <v>422</v>
      </c>
      <c r="D27" s="297">
        <f t="shared" si="2"/>
        <v>182</v>
      </c>
      <c r="E27" s="416">
        <v>182</v>
      </c>
      <c r="F27" s="416"/>
      <c r="G27" s="297">
        <f t="shared" si="3"/>
        <v>182</v>
      </c>
      <c r="H27" s="297">
        <f t="shared" si="4"/>
        <v>182</v>
      </c>
      <c r="I27" s="297">
        <f t="shared" si="5"/>
        <v>0</v>
      </c>
      <c r="J27" s="416"/>
      <c r="K27" s="416"/>
      <c r="L27" s="416"/>
      <c r="M27" s="297">
        <f t="shared" si="6"/>
        <v>105</v>
      </c>
      <c r="N27" s="416">
        <v>105</v>
      </c>
      <c r="O27" s="416"/>
      <c r="P27" s="416"/>
      <c r="Q27" s="297">
        <f t="shared" si="7"/>
        <v>39</v>
      </c>
      <c r="R27" s="416">
        <v>39</v>
      </c>
      <c r="S27" s="416"/>
      <c r="T27" s="416"/>
      <c r="U27" s="297">
        <f t="shared" si="8"/>
        <v>8</v>
      </c>
      <c r="V27" s="416">
        <v>8</v>
      </c>
      <c r="W27" s="416"/>
      <c r="X27" s="416"/>
      <c r="Y27" s="297">
        <f t="shared" si="9"/>
        <v>0</v>
      </c>
      <c r="Z27" s="416"/>
      <c r="AA27" s="416"/>
      <c r="AB27" s="416"/>
      <c r="AC27" s="297">
        <f t="shared" si="10"/>
        <v>30</v>
      </c>
      <c r="AD27" s="416">
        <v>30</v>
      </c>
      <c r="AE27" s="416"/>
      <c r="AF27" s="416"/>
      <c r="AG27" s="416"/>
      <c r="AH27" s="416"/>
      <c r="AI27" s="297">
        <f t="shared" si="11"/>
        <v>1</v>
      </c>
      <c r="AJ27" s="416">
        <v>1</v>
      </c>
      <c r="AK27" s="416"/>
      <c r="AL27" s="416"/>
      <c r="AM27" s="297">
        <f t="shared" si="12"/>
        <v>182</v>
      </c>
      <c r="AN27" s="297">
        <f t="shared" si="13"/>
        <v>105</v>
      </c>
      <c r="AO27" s="416"/>
      <c r="AP27" s="416">
        <v>105</v>
      </c>
      <c r="AQ27" s="416"/>
      <c r="AR27" s="416"/>
      <c r="AS27" s="416"/>
      <c r="AT27" s="416"/>
      <c r="AU27" s="416"/>
      <c r="AV27" s="297">
        <f t="shared" si="14"/>
        <v>0</v>
      </c>
      <c r="AW27" s="416"/>
      <c r="AX27" s="416"/>
      <c r="AY27" s="416"/>
      <c r="AZ27" s="416"/>
      <c r="BA27" s="416"/>
      <c r="BB27" s="416"/>
      <c r="BC27" s="416"/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0</v>
      </c>
      <c r="CK27" s="416"/>
      <c r="CL27" s="416"/>
      <c r="CM27" s="416"/>
      <c r="CN27" s="416"/>
      <c r="CO27" s="416"/>
      <c r="CP27" s="416"/>
      <c r="CQ27" s="416"/>
      <c r="CR27" s="297">
        <f t="shared" si="20"/>
        <v>0</v>
      </c>
      <c r="CS27" s="416"/>
      <c r="CT27" s="416"/>
      <c r="CU27" s="416"/>
      <c r="CV27" s="416"/>
      <c r="CW27" s="416"/>
      <c r="CX27" s="416"/>
      <c r="CY27" s="416"/>
      <c r="CZ27" s="297">
        <f t="shared" si="21"/>
        <v>8</v>
      </c>
      <c r="DA27" s="416">
        <v>8</v>
      </c>
      <c r="DB27" s="416"/>
      <c r="DC27" s="416"/>
      <c r="DD27" s="297">
        <f t="shared" si="22"/>
        <v>69</v>
      </c>
      <c r="DE27" s="416"/>
      <c r="DF27" s="416"/>
      <c r="DG27" s="416">
        <v>39</v>
      </c>
      <c r="DH27" s="416"/>
      <c r="DI27" s="416"/>
      <c r="DJ27" s="416">
        <v>30</v>
      </c>
      <c r="DK27" s="416"/>
    </row>
    <row r="28" spans="1:115" s="267" customFormat="1" ht="13.5">
      <c r="A28" s="415" t="s">
        <v>386</v>
      </c>
      <c r="B28" s="415">
        <v>32528</v>
      </c>
      <c r="C28" s="415" t="s">
        <v>423</v>
      </c>
      <c r="D28" s="297">
        <f t="shared" si="2"/>
        <v>8559</v>
      </c>
      <c r="E28" s="416">
        <v>5714</v>
      </c>
      <c r="F28" s="416">
        <v>2845</v>
      </c>
      <c r="G28" s="297">
        <f t="shared" si="3"/>
        <v>8559</v>
      </c>
      <c r="H28" s="297">
        <f t="shared" si="4"/>
        <v>3179</v>
      </c>
      <c r="I28" s="297">
        <f t="shared" si="5"/>
        <v>0</v>
      </c>
      <c r="J28" s="416"/>
      <c r="K28" s="416"/>
      <c r="L28" s="416"/>
      <c r="M28" s="297">
        <f t="shared" si="6"/>
        <v>2899</v>
      </c>
      <c r="N28" s="416">
        <v>2899</v>
      </c>
      <c r="O28" s="416"/>
      <c r="P28" s="416"/>
      <c r="Q28" s="297">
        <f t="shared" si="7"/>
        <v>141</v>
      </c>
      <c r="R28" s="416">
        <v>141</v>
      </c>
      <c r="S28" s="416"/>
      <c r="T28" s="416"/>
      <c r="U28" s="297">
        <f t="shared" si="8"/>
        <v>119</v>
      </c>
      <c r="V28" s="416">
        <v>119</v>
      </c>
      <c r="W28" s="416"/>
      <c r="X28" s="416"/>
      <c r="Y28" s="297">
        <f t="shared" si="9"/>
        <v>0</v>
      </c>
      <c r="Z28" s="416"/>
      <c r="AA28" s="416"/>
      <c r="AB28" s="416"/>
      <c r="AC28" s="297">
        <f t="shared" si="10"/>
        <v>20</v>
      </c>
      <c r="AD28" s="416"/>
      <c r="AE28" s="416">
        <v>20</v>
      </c>
      <c r="AF28" s="416"/>
      <c r="AG28" s="416">
        <v>5380</v>
      </c>
      <c r="AH28" s="416"/>
      <c r="AI28" s="297">
        <f t="shared" si="11"/>
        <v>0</v>
      </c>
      <c r="AJ28" s="416"/>
      <c r="AK28" s="416"/>
      <c r="AL28" s="416"/>
      <c r="AM28" s="297">
        <f t="shared" si="12"/>
        <v>8559</v>
      </c>
      <c r="AN28" s="297">
        <f t="shared" si="13"/>
        <v>7205</v>
      </c>
      <c r="AO28" s="416"/>
      <c r="AP28" s="416">
        <v>2899</v>
      </c>
      <c r="AQ28" s="416"/>
      <c r="AR28" s="416"/>
      <c r="AS28" s="416"/>
      <c r="AT28" s="416"/>
      <c r="AU28" s="416">
        <v>4306</v>
      </c>
      <c r="AV28" s="297">
        <f t="shared" si="14"/>
        <v>0</v>
      </c>
      <c r="AW28" s="416"/>
      <c r="AX28" s="416"/>
      <c r="AY28" s="416"/>
      <c r="AZ28" s="416"/>
      <c r="BA28" s="416"/>
      <c r="BB28" s="416"/>
      <c r="BC28" s="416"/>
      <c r="BD28" s="297">
        <f t="shared" si="15"/>
        <v>0</v>
      </c>
      <c r="BE28" s="416"/>
      <c r="BF28" s="416"/>
      <c r="BG28" s="416"/>
      <c r="BH28" s="416"/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918</v>
      </c>
      <c r="CK28" s="416"/>
      <c r="CL28" s="416"/>
      <c r="CM28" s="416">
        <v>141</v>
      </c>
      <c r="CN28" s="416">
        <v>119</v>
      </c>
      <c r="CO28" s="416"/>
      <c r="CP28" s="416">
        <v>20</v>
      </c>
      <c r="CQ28" s="416">
        <v>638</v>
      </c>
      <c r="CR28" s="297">
        <f t="shared" si="20"/>
        <v>0</v>
      </c>
      <c r="CS28" s="416"/>
      <c r="CT28" s="416"/>
      <c r="CU28" s="416"/>
      <c r="CV28" s="416"/>
      <c r="CW28" s="416"/>
      <c r="CX28" s="416"/>
      <c r="CY28" s="416"/>
      <c r="CZ28" s="297">
        <f t="shared" si="21"/>
        <v>0</v>
      </c>
      <c r="DA28" s="416"/>
      <c r="DB28" s="416"/>
      <c r="DC28" s="416"/>
      <c r="DD28" s="297">
        <f t="shared" si="22"/>
        <v>436</v>
      </c>
      <c r="DE28" s="416"/>
      <c r="DF28" s="416"/>
      <c r="DG28" s="416"/>
      <c r="DH28" s="416"/>
      <c r="DI28" s="416"/>
      <c r="DJ28" s="416"/>
      <c r="DK28" s="416">
        <v>436</v>
      </c>
    </row>
    <row r="29" spans="1:115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</row>
    <row r="30" spans="1:115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</row>
    <row r="31" spans="1:115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2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島根県</v>
      </c>
      <c r="B7" s="280">
        <f>INT(B8/1000)*1000</f>
        <v>32000</v>
      </c>
      <c r="C7" s="280" t="s">
        <v>354</v>
      </c>
      <c r="D7" s="278">
        <f>SUM(D8:D200)</f>
        <v>270252</v>
      </c>
      <c r="E7" s="278">
        <f>SUM(E8:E200)</f>
        <v>170346</v>
      </c>
      <c r="F7" s="278">
        <f aca="true" t="shared" si="0" ref="F7:AR7">SUM(F8:F200)</f>
        <v>69311</v>
      </c>
      <c r="G7" s="278">
        <f t="shared" si="0"/>
        <v>23089</v>
      </c>
      <c r="H7" s="278">
        <f t="shared" si="0"/>
        <v>37</v>
      </c>
      <c r="I7" s="278">
        <f t="shared" si="0"/>
        <v>0</v>
      </c>
      <c r="J7" s="278">
        <f t="shared" si="0"/>
        <v>0</v>
      </c>
      <c r="K7" s="278">
        <f t="shared" si="0"/>
        <v>7721</v>
      </c>
      <c r="L7" s="278">
        <f t="shared" si="0"/>
        <v>38460</v>
      </c>
      <c r="M7" s="278">
        <f t="shared" si="0"/>
        <v>4</v>
      </c>
      <c r="N7" s="278">
        <f t="shared" si="0"/>
        <v>19674</v>
      </c>
      <c r="O7" s="278">
        <f t="shared" si="0"/>
        <v>10921</v>
      </c>
      <c r="P7" s="278">
        <f t="shared" si="0"/>
        <v>6804</v>
      </c>
      <c r="Q7" s="278">
        <f t="shared" si="0"/>
        <v>10</v>
      </c>
      <c r="R7" s="278">
        <f t="shared" si="0"/>
        <v>127</v>
      </c>
      <c r="S7" s="278">
        <f t="shared" si="0"/>
        <v>224</v>
      </c>
      <c r="T7" s="278">
        <f t="shared" si="0"/>
        <v>522</v>
      </c>
      <c r="U7" s="278">
        <f t="shared" si="0"/>
        <v>141</v>
      </c>
      <c r="V7" s="278">
        <f t="shared" si="0"/>
        <v>0</v>
      </c>
      <c r="W7" s="278">
        <f t="shared" si="0"/>
        <v>0</v>
      </c>
      <c r="X7" s="278">
        <f t="shared" si="0"/>
        <v>3093</v>
      </c>
      <c r="Y7" s="278">
        <f t="shared" si="0"/>
        <v>171894</v>
      </c>
      <c r="Z7" s="278">
        <f t="shared" si="0"/>
        <v>170346</v>
      </c>
      <c r="AA7" s="278">
        <f t="shared" si="0"/>
        <v>1034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487</v>
      </c>
      <c r="AG7" s="278">
        <f t="shared" si="0"/>
        <v>27</v>
      </c>
      <c r="AH7" s="278">
        <f t="shared" si="0"/>
        <v>57713</v>
      </c>
      <c r="AI7" s="278">
        <f t="shared" si="0"/>
        <v>19674</v>
      </c>
      <c r="AJ7" s="278">
        <f t="shared" si="0"/>
        <v>18584</v>
      </c>
      <c r="AK7" s="278">
        <f t="shared" si="0"/>
        <v>19455</v>
      </c>
      <c r="AL7" s="278">
        <f t="shared" si="0"/>
        <v>17245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264</v>
      </c>
      <c r="AQ7" s="278">
        <f t="shared" si="0"/>
        <v>1942</v>
      </c>
      <c r="AR7" s="278">
        <f t="shared" si="0"/>
        <v>4</v>
      </c>
    </row>
    <row r="8" spans="1:44" s="267" customFormat="1" ht="13.5">
      <c r="A8" s="415" t="s">
        <v>386</v>
      </c>
      <c r="B8" s="415">
        <v>32201</v>
      </c>
      <c r="C8" s="415" t="s">
        <v>402</v>
      </c>
      <c r="D8" s="297">
        <f aca="true" t="shared" si="1" ref="D8:D28">SUM(E8:F8,N8:O8)</f>
        <v>78183</v>
      </c>
      <c r="E8" s="297">
        <f aca="true" t="shared" si="2" ref="E8:E28">Z8</f>
        <v>48921</v>
      </c>
      <c r="F8" s="297">
        <f aca="true" t="shared" si="3" ref="F8:F28">SUM(G8:M8)</f>
        <v>25935</v>
      </c>
      <c r="G8" s="278">
        <v>11162</v>
      </c>
      <c r="H8" s="419">
        <v>37</v>
      </c>
      <c r="I8" s="278"/>
      <c r="J8" s="278"/>
      <c r="K8" s="278">
        <v>37</v>
      </c>
      <c r="L8" s="278">
        <v>14699</v>
      </c>
      <c r="M8" s="278"/>
      <c r="N8" s="297">
        <f aca="true" t="shared" si="4" ref="N8:N28">AI8</f>
        <v>290</v>
      </c>
      <c r="O8" s="298">
        <f>'資源化量内訳'!R8</f>
        <v>3037</v>
      </c>
      <c r="P8" s="298">
        <f>'資源化量内訳'!S8</f>
        <v>0</v>
      </c>
      <c r="Q8" s="298">
        <f>'資源化量内訳'!T8</f>
        <v>0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3037</v>
      </c>
      <c r="Y8" s="297">
        <f aca="true" t="shared" si="5" ref="Y8:Y28">SUM(Z8:AG8)</f>
        <v>49292</v>
      </c>
      <c r="Z8" s="278">
        <v>48921</v>
      </c>
      <c r="AA8" s="278">
        <v>39</v>
      </c>
      <c r="AB8" s="278"/>
      <c r="AC8" s="278"/>
      <c r="AD8" s="278"/>
      <c r="AE8" s="278"/>
      <c r="AF8" s="278">
        <v>305</v>
      </c>
      <c r="AG8" s="278">
        <v>27</v>
      </c>
      <c r="AH8" s="297">
        <f aca="true" t="shared" si="6" ref="AH8:AH28">SUM(AI8:AK8)</f>
        <v>16594</v>
      </c>
      <c r="AI8" s="278">
        <v>290</v>
      </c>
      <c r="AJ8" s="278">
        <v>6420</v>
      </c>
      <c r="AK8" s="297">
        <f aca="true" t="shared" si="7" ref="AK8:AK28">SUM(AL8:AR8)</f>
        <v>9884</v>
      </c>
      <c r="AL8" s="278">
        <v>9790</v>
      </c>
      <c r="AM8" s="278"/>
      <c r="AN8" s="278"/>
      <c r="AO8" s="278"/>
      <c r="AP8" s="278"/>
      <c r="AQ8" s="278">
        <v>94</v>
      </c>
      <c r="AR8" s="278"/>
    </row>
    <row r="9" spans="1:44" s="267" customFormat="1" ht="13.5">
      <c r="A9" s="415" t="s">
        <v>386</v>
      </c>
      <c r="B9" s="415">
        <v>32202</v>
      </c>
      <c r="C9" s="415" t="s">
        <v>404</v>
      </c>
      <c r="D9" s="297">
        <f t="shared" si="1"/>
        <v>23873</v>
      </c>
      <c r="E9" s="297">
        <f t="shared" si="2"/>
        <v>16204</v>
      </c>
      <c r="F9" s="297">
        <f t="shared" si="3"/>
        <v>4771</v>
      </c>
      <c r="G9" s="278">
        <v>2910</v>
      </c>
      <c r="H9" s="278"/>
      <c r="I9" s="278"/>
      <c r="J9" s="278"/>
      <c r="K9" s="278"/>
      <c r="L9" s="278">
        <v>1861</v>
      </c>
      <c r="M9" s="278"/>
      <c r="N9" s="297">
        <f t="shared" si="4"/>
        <v>30</v>
      </c>
      <c r="O9" s="298">
        <f>'資源化量内訳'!R9</f>
        <v>2868</v>
      </c>
      <c r="P9" s="298">
        <f>'資源化量内訳'!S9</f>
        <v>2780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59</v>
      </c>
      <c r="V9" s="298">
        <f>'資源化量内訳'!Y9</f>
        <v>0</v>
      </c>
      <c r="W9" s="298">
        <f>'資源化量内訳'!Z9</f>
        <v>0</v>
      </c>
      <c r="X9" s="298">
        <f>'資源化量内訳'!AA9</f>
        <v>29</v>
      </c>
      <c r="Y9" s="297">
        <f t="shared" si="5"/>
        <v>16302</v>
      </c>
      <c r="Z9" s="278">
        <v>16204</v>
      </c>
      <c r="AA9" s="278">
        <v>98</v>
      </c>
      <c r="AB9" s="278"/>
      <c r="AC9" s="278"/>
      <c r="AD9" s="278"/>
      <c r="AE9" s="278"/>
      <c r="AF9" s="278"/>
      <c r="AG9" s="278"/>
      <c r="AH9" s="297">
        <f t="shared" si="6"/>
        <v>4151</v>
      </c>
      <c r="AI9" s="278">
        <v>30</v>
      </c>
      <c r="AJ9" s="278">
        <v>1691</v>
      </c>
      <c r="AK9" s="297">
        <f t="shared" si="7"/>
        <v>2430</v>
      </c>
      <c r="AL9" s="278">
        <v>2238</v>
      </c>
      <c r="AM9" s="278"/>
      <c r="AN9" s="278"/>
      <c r="AO9" s="278"/>
      <c r="AP9" s="278"/>
      <c r="AQ9" s="278">
        <v>192</v>
      </c>
      <c r="AR9" s="278"/>
    </row>
    <row r="10" spans="1:44" s="267" customFormat="1" ht="13.5">
      <c r="A10" s="415" t="s">
        <v>386</v>
      </c>
      <c r="B10" s="415">
        <v>32203</v>
      </c>
      <c r="C10" s="415" t="s">
        <v>405</v>
      </c>
      <c r="D10" s="297">
        <f t="shared" si="1"/>
        <v>70262</v>
      </c>
      <c r="E10" s="297">
        <f t="shared" si="2"/>
        <v>40941</v>
      </c>
      <c r="F10" s="297">
        <f t="shared" si="3"/>
        <v>11996</v>
      </c>
      <c r="G10" s="278">
        <v>4066</v>
      </c>
      <c r="H10" s="278"/>
      <c r="I10" s="278"/>
      <c r="J10" s="278"/>
      <c r="K10" s="278"/>
      <c r="L10" s="278">
        <v>7930</v>
      </c>
      <c r="M10" s="278"/>
      <c r="N10" s="297">
        <f t="shared" si="4"/>
        <v>15926</v>
      </c>
      <c r="O10" s="298">
        <f>'資源化量内訳'!R10</f>
        <v>1399</v>
      </c>
      <c r="P10" s="298">
        <f>'資源化量内訳'!S10</f>
        <v>1126</v>
      </c>
      <c r="Q10" s="298">
        <f>'資源化量内訳'!T10</f>
        <v>0</v>
      </c>
      <c r="R10" s="298">
        <f>'資源化量内訳'!U10</f>
        <v>111</v>
      </c>
      <c r="S10" s="298">
        <f>'資源化量内訳'!V10</f>
        <v>162</v>
      </c>
      <c r="T10" s="298">
        <f>'資源化量内訳'!W10</f>
        <v>0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41632</v>
      </c>
      <c r="Z10" s="278">
        <v>40941</v>
      </c>
      <c r="AA10" s="278">
        <v>691</v>
      </c>
      <c r="AB10" s="278"/>
      <c r="AC10" s="278"/>
      <c r="AD10" s="278"/>
      <c r="AE10" s="278"/>
      <c r="AF10" s="278"/>
      <c r="AG10" s="278"/>
      <c r="AH10" s="297">
        <f t="shared" si="6"/>
        <v>21780</v>
      </c>
      <c r="AI10" s="278">
        <v>15926</v>
      </c>
      <c r="AJ10" s="278">
        <v>3773</v>
      </c>
      <c r="AK10" s="297">
        <f t="shared" si="7"/>
        <v>2081</v>
      </c>
      <c r="AL10" s="278">
        <v>1941</v>
      </c>
      <c r="AM10" s="278"/>
      <c r="AN10" s="278"/>
      <c r="AO10" s="278"/>
      <c r="AP10" s="278"/>
      <c r="AQ10" s="278">
        <v>140</v>
      </c>
      <c r="AR10" s="278"/>
    </row>
    <row r="11" spans="1:44" s="267" customFormat="1" ht="13.5">
      <c r="A11" s="415" t="s">
        <v>386</v>
      </c>
      <c r="B11" s="415">
        <v>32204</v>
      </c>
      <c r="C11" s="415" t="s">
        <v>406</v>
      </c>
      <c r="D11" s="297">
        <f t="shared" si="1"/>
        <v>16335</v>
      </c>
      <c r="E11" s="297">
        <f t="shared" si="2"/>
        <v>12773</v>
      </c>
      <c r="F11" s="297">
        <f t="shared" si="3"/>
        <v>2925</v>
      </c>
      <c r="G11" s="278"/>
      <c r="H11" s="278"/>
      <c r="I11" s="278"/>
      <c r="J11" s="278"/>
      <c r="K11" s="278"/>
      <c r="L11" s="278">
        <v>2925</v>
      </c>
      <c r="M11" s="278"/>
      <c r="N11" s="297">
        <f t="shared" si="4"/>
        <v>637</v>
      </c>
      <c r="O11" s="298">
        <f>'資源化量内訳'!R11</f>
        <v>0</v>
      </c>
      <c r="P11" s="298">
        <f>'資源化量内訳'!S11</f>
        <v>0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12773</v>
      </c>
      <c r="Z11" s="278">
        <v>12773</v>
      </c>
      <c r="AA11" s="278"/>
      <c r="AB11" s="278"/>
      <c r="AC11" s="278"/>
      <c r="AD11" s="278"/>
      <c r="AE11" s="278"/>
      <c r="AF11" s="278"/>
      <c r="AG11" s="278"/>
      <c r="AH11" s="297">
        <f t="shared" si="6"/>
        <v>1623</v>
      </c>
      <c r="AI11" s="278">
        <v>637</v>
      </c>
      <c r="AJ11" s="278">
        <v>986</v>
      </c>
      <c r="AK11" s="297">
        <f t="shared" si="7"/>
        <v>0</v>
      </c>
      <c r="AL11" s="278"/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386</v>
      </c>
      <c r="B12" s="415">
        <v>32205</v>
      </c>
      <c r="C12" s="415" t="s">
        <v>407</v>
      </c>
      <c r="D12" s="297">
        <f t="shared" si="1"/>
        <v>11600</v>
      </c>
      <c r="E12" s="297">
        <f t="shared" si="2"/>
        <v>7860</v>
      </c>
      <c r="F12" s="297">
        <f t="shared" si="3"/>
        <v>3740</v>
      </c>
      <c r="G12" s="278">
        <v>1536</v>
      </c>
      <c r="H12" s="278"/>
      <c r="I12" s="278"/>
      <c r="J12" s="278"/>
      <c r="K12" s="278"/>
      <c r="L12" s="278">
        <v>2204</v>
      </c>
      <c r="M12" s="278"/>
      <c r="N12" s="297">
        <f t="shared" si="4"/>
        <v>0</v>
      </c>
      <c r="O12" s="298">
        <f>'資源化量内訳'!R12</f>
        <v>0</v>
      </c>
      <c r="P12" s="298">
        <f>'資源化量内訳'!S12</f>
        <v>0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0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7860</v>
      </c>
      <c r="Z12" s="278">
        <v>7860</v>
      </c>
      <c r="AA12" s="278"/>
      <c r="AB12" s="278"/>
      <c r="AC12" s="278"/>
      <c r="AD12" s="278"/>
      <c r="AE12" s="278"/>
      <c r="AF12" s="278"/>
      <c r="AG12" s="278"/>
      <c r="AH12" s="297">
        <f t="shared" si="6"/>
        <v>2027</v>
      </c>
      <c r="AI12" s="278"/>
      <c r="AJ12" s="278">
        <v>709</v>
      </c>
      <c r="AK12" s="297">
        <f t="shared" si="7"/>
        <v>1318</v>
      </c>
      <c r="AL12" s="278">
        <v>1318</v>
      </c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386</v>
      </c>
      <c r="B13" s="415">
        <v>32206</v>
      </c>
      <c r="C13" s="415" t="s">
        <v>408</v>
      </c>
      <c r="D13" s="297">
        <f t="shared" si="1"/>
        <v>12364</v>
      </c>
      <c r="E13" s="297">
        <f t="shared" si="2"/>
        <v>8819</v>
      </c>
      <c r="F13" s="297">
        <f t="shared" si="3"/>
        <v>1125</v>
      </c>
      <c r="G13" s="278">
        <v>1125</v>
      </c>
      <c r="H13" s="278"/>
      <c r="I13" s="278"/>
      <c r="J13" s="278"/>
      <c r="K13" s="278"/>
      <c r="L13" s="278"/>
      <c r="M13" s="278"/>
      <c r="N13" s="297">
        <f t="shared" si="4"/>
        <v>112</v>
      </c>
      <c r="O13" s="298">
        <f>'資源化量内訳'!R13</f>
        <v>2308</v>
      </c>
      <c r="P13" s="298">
        <f>'資源化量内訳'!S13</f>
        <v>1686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58</v>
      </c>
      <c r="T13" s="298">
        <f>'資源化量内訳'!W13</f>
        <v>522</v>
      </c>
      <c r="U13" s="298">
        <f>'資源化量内訳'!X13</f>
        <v>42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8901</v>
      </c>
      <c r="Z13" s="278">
        <v>8819</v>
      </c>
      <c r="AA13" s="278">
        <v>82</v>
      </c>
      <c r="AB13" s="278"/>
      <c r="AC13" s="278"/>
      <c r="AD13" s="278"/>
      <c r="AE13" s="278"/>
      <c r="AF13" s="278"/>
      <c r="AG13" s="278"/>
      <c r="AH13" s="297">
        <f t="shared" si="6"/>
        <v>1163</v>
      </c>
      <c r="AI13" s="278">
        <v>112</v>
      </c>
      <c r="AJ13" s="278">
        <v>715</v>
      </c>
      <c r="AK13" s="297">
        <f t="shared" si="7"/>
        <v>336</v>
      </c>
      <c r="AL13" s="278">
        <v>336</v>
      </c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386</v>
      </c>
      <c r="B14" s="415">
        <v>32207</v>
      </c>
      <c r="C14" s="415" t="s">
        <v>409</v>
      </c>
      <c r="D14" s="297">
        <f t="shared" si="1"/>
        <v>8070</v>
      </c>
      <c r="E14" s="297">
        <f t="shared" si="2"/>
        <v>5681</v>
      </c>
      <c r="F14" s="297">
        <f t="shared" si="3"/>
        <v>2389</v>
      </c>
      <c r="G14" s="278">
        <v>1214</v>
      </c>
      <c r="H14" s="278"/>
      <c r="I14" s="278"/>
      <c r="J14" s="278"/>
      <c r="K14" s="278"/>
      <c r="L14" s="278">
        <v>1175</v>
      </c>
      <c r="M14" s="278"/>
      <c r="N14" s="297">
        <f t="shared" si="4"/>
        <v>0</v>
      </c>
      <c r="O14" s="298">
        <f>'資源化量内訳'!R14</f>
        <v>0</v>
      </c>
      <c r="P14" s="298">
        <f>'資源化量内訳'!S14</f>
        <v>0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5734</v>
      </c>
      <c r="Z14" s="278">
        <v>5681</v>
      </c>
      <c r="AA14" s="278">
        <v>53</v>
      </c>
      <c r="AB14" s="278"/>
      <c r="AC14" s="278"/>
      <c r="AD14" s="278"/>
      <c r="AE14" s="278"/>
      <c r="AF14" s="278"/>
      <c r="AG14" s="278"/>
      <c r="AH14" s="297">
        <f t="shared" si="6"/>
        <v>1515</v>
      </c>
      <c r="AI14" s="278"/>
      <c r="AJ14" s="278">
        <v>593</v>
      </c>
      <c r="AK14" s="297">
        <f t="shared" si="7"/>
        <v>922</v>
      </c>
      <c r="AL14" s="278">
        <v>922</v>
      </c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386</v>
      </c>
      <c r="B15" s="415">
        <v>32209</v>
      </c>
      <c r="C15" s="415" t="s">
        <v>410</v>
      </c>
      <c r="D15" s="297">
        <f t="shared" si="1"/>
        <v>10695</v>
      </c>
      <c r="E15" s="297">
        <f t="shared" si="2"/>
        <v>1090</v>
      </c>
      <c r="F15" s="297">
        <f t="shared" si="3"/>
        <v>9318</v>
      </c>
      <c r="G15" s="278"/>
      <c r="H15" s="278"/>
      <c r="I15" s="278"/>
      <c r="J15" s="278"/>
      <c r="K15" s="278">
        <v>7676</v>
      </c>
      <c r="L15" s="278">
        <v>1642</v>
      </c>
      <c r="M15" s="278"/>
      <c r="N15" s="297">
        <f t="shared" si="4"/>
        <v>27</v>
      </c>
      <c r="O15" s="298">
        <f>'資源化量内訳'!R15</f>
        <v>260</v>
      </c>
      <c r="P15" s="298">
        <f>'資源化量内訳'!S15</f>
        <v>233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27</v>
      </c>
      <c r="Y15" s="297">
        <f t="shared" si="5"/>
        <v>1090</v>
      </c>
      <c r="Z15" s="278">
        <v>1090</v>
      </c>
      <c r="AA15" s="278"/>
      <c r="AB15" s="278"/>
      <c r="AC15" s="278"/>
      <c r="AD15" s="278"/>
      <c r="AE15" s="278"/>
      <c r="AF15" s="278"/>
      <c r="AG15" s="278"/>
      <c r="AH15" s="297">
        <f t="shared" si="6"/>
        <v>1038</v>
      </c>
      <c r="AI15" s="278">
        <v>27</v>
      </c>
      <c r="AJ15" s="278">
        <v>94</v>
      </c>
      <c r="AK15" s="297">
        <f t="shared" si="7"/>
        <v>917</v>
      </c>
      <c r="AL15" s="278"/>
      <c r="AM15" s="278"/>
      <c r="AN15" s="278"/>
      <c r="AO15" s="278"/>
      <c r="AP15" s="278">
        <v>264</v>
      </c>
      <c r="AQ15" s="278">
        <v>653</v>
      </c>
      <c r="AR15" s="278"/>
    </row>
    <row r="16" spans="1:44" s="267" customFormat="1" ht="13.5">
      <c r="A16" s="415" t="s">
        <v>386</v>
      </c>
      <c r="B16" s="415">
        <v>32304</v>
      </c>
      <c r="C16" s="415" t="s">
        <v>411</v>
      </c>
      <c r="D16" s="297">
        <f t="shared" si="1"/>
        <v>3708</v>
      </c>
      <c r="E16" s="297">
        <f t="shared" si="2"/>
        <v>2433</v>
      </c>
      <c r="F16" s="297">
        <f t="shared" si="3"/>
        <v>1022</v>
      </c>
      <c r="G16" s="278"/>
      <c r="H16" s="278"/>
      <c r="I16" s="278"/>
      <c r="J16" s="278"/>
      <c r="K16" s="278"/>
      <c r="L16" s="278">
        <v>1022</v>
      </c>
      <c r="M16" s="278"/>
      <c r="N16" s="297">
        <f t="shared" si="4"/>
        <v>253</v>
      </c>
      <c r="O16" s="298">
        <f>'資源化量内訳'!R16</f>
        <v>0</v>
      </c>
      <c r="P16" s="298">
        <f>'資源化量内訳'!S16</f>
        <v>0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2433</v>
      </c>
      <c r="Z16" s="278">
        <v>2433</v>
      </c>
      <c r="AA16" s="278"/>
      <c r="AB16" s="278"/>
      <c r="AC16" s="278"/>
      <c r="AD16" s="278"/>
      <c r="AE16" s="278"/>
      <c r="AF16" s="278"/>
      <c r="AG16" s="278"/>
      <c r="AH16" s="297">
        <f t="shared" si="6"/>
        <v>619</v>
      </c>
      <c r="AI16" s="278">
        <v>253</v>
      </c>
      <c r="AJ16" s="278">
        <v>366</v>
      </c>
      <c r="AK16" s="297">
        <f t="shared" si="7"/>
        <v>0</v>
      </c>
      <c r="AL16" s="278"/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386</v>
      </c>
      <c r="B17" s="415">
        <v>32343</v>
      </c>
      <c r="C17" s="415" t="s">
        <v>412</v>
      </c>
      <c r="D17" s="297">
        <f t="shared" si="1"/>
        <v>5527</v>
      </c>
      <c r="E17" s="297">
        <f t="shared" si="2"/>
        <v>3661</v>
      </c>
      <c r="F17" s="297">
        <f t="shared" si="3"/>
        <v>784</v>
      </c>
      <c r="G17" s="278">
        <v>780</v>
      </c>
      <c r="H17" s="278"/>
      <c r="I17" s="278"/>
      <c r="J17" s="278"/>
      <c r="K17" s="278"/>
      <c r="L17" s="278"/>
      <c r="M17" s="278">
        <v>4</v>
      </c>
      <c r="N17" s="297">
        <f t="shared" si="4"/>
        <v>1082</v>
      </c>
      <c r="O17" s="298">
        <f>'資源化量内訳'!R17</f>
        <v>0</v>
      </c>
      <c r="P17" s="298">
        <f>'資源化量内訳'!S17</f>
        <v>0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3732</v>
      </c>
      <c r="Z17" s="278">
        <v>3661</v>
      </c>
      <c r="AA17" s="278">
        <v>71</v>
      </c>
      <c r="AB17" s="278"/>
      <c r="AC17" s="278"/>
      <c r="AD17" s="278"/>
      <c r="AE17" s="278"/>
      <c r="AF17" s="278"/>
      <c r="AG17" s="278"/>
      <c r="AH17" s="297">
        <f t="shared" si="6"/>
        <v>2308</v>
      </c>
      <c r="AI17" s="278">
        <v>1082</v>
      </c>
      <c r="AJ17" s="278">
        <v>571</v>
      </c>
      <c r="AK17" s="297">
        <f t="shared" si="7"/>
        <v>655</v>
      </c>
      <c r="AL17" s="278">
        <v>651</v>
      </c>
      <c r="AM17" s="278"/>
      <c r="AN17" s="278"/>
      <c r="AO17" s="278"/>
      <c r="AP17" s="278"/>
      <c r="AQ17" s="278"/>
      <c r="AR17" s="278">
        <v>4</v>
      </c>
    </row>
    <row r="18" spans="1:44" s="267" customFormat="1" ht="13.5">
      <c r="A18" s="415" t="s">
        <v>386</v>
      </c>
      <c r="B18" s="415">
        <v>32386</v>
      </c>
      <c r="C18" s="415" t="s">
        <v>413</v>
      </c>
      <c r="D18" s="297">
        <f t="shared" si="1"/>
        <v>1877</v>
      </c>
      <c r="E18" s="297">
        <f t="shared" si="2"/>
        <v>1353</v>
      </c>
      <c r="F18" s="297">
        <f t="shared" si="3"/>
        <v>409</v>
      </c>
      <c r="G18" s="278"/>
      <c r="H18" s="278"/>
      <c r="I18" s="278"/>
      <c r="J18" s="278"/>
      <c r="K18" s="278"/>
      <c r="L18" s="278">
        <v>409</v>
      </c>
      <c r="M18" s="278"/>
      <c r="N18" s="297">
        <f t="shared" si="4"/>
        <v>115</v>
      </c>
      <c r="O18" s="298">
        <f>'資源化量内訳'!R18</f>
        <v>0</v>
      </c>
      <c r="P18" s="298">
        <f>'資源化量内訳'!S18</f>
        <v>0</v>
      </c>
      <c r="Q18" s="298">
        <f>'資源化量内訳'!T18</f>
        <v>0</v>
      </c>
      <c r="R18" s="298">
        <f>'資源化量内訳'!U18</f>
        <v>0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1353</v>
      </c>
      <c r="Z18" s="278">
        <v>1353</v>
      </c>
      <c r="AA18" s="278"/>
      <c r="AB18" s="278"/>
      <c r="AC18" s="278"/>
      <c r="AD18" s="278"/>
      <c r="AE18" s="278"/>
      <c r="AF18" s="278"/>
      <c r="AG18" s="278"/>
      <c r="AH18" s="297">
        <f t="shared" si="6"/>
        <v>295</v>
      </c>
      <c r="AI18" s="278">
        <v>115</v>
      </c>
      <c r="AJ18" s="278">
        <v>128</v>
      </c>
      <c r="AK18" s="297">
        <f t="shared" si="7"/>
        <v>52</v>
      </c>
      <c r="AL18" s="278"/>
      <c r="AM18" s="278"/>
      <c r="AN18" s="278"/>
      <c r="AO18" s="278"/>
      <c r="AP18" s="278"/>
      <c r="AQ18" s="278">
        <v>52</v>
      </c>
      <c r="AR18" s="278"/>
    </row>
    <row r="19" spans="1:44" s="267" customFormat="1" ht="13.5">
      <c r="A19" s="415" t="s">
        <v>386</v>
      </c>
      <c r="B19" s="415">
        <v>32401</v>
      </c>
      <c r="C19" s="415" t="s">
        <v>414</v>
      </c>
      <c r="D19" s="297">
        <f t="shared" si="1"/>
        <v>7726</v>
      </c>
      <c r="E19" s="297">
        <f t="shared" si="2"/>
        <v>6066</v>
      </c>
      <c r="F19" s="297">
        <f t="shared" si="3"/>
        <v>293</v>
      </c>
      <c r="G19" s="278">
        <v>255</v>
      </c>
      <c r="H19" s="278"/>
      <c r="I19" s="278"/>
      <c r="J19" s="278"/>
      <c r="K19" s="278">
        <v>8</v>
      </c>
      <c r="L19" s="278">
        <v>30</v>
      </c>
      <c r="M19" s="278"/>
      <c r="N19" s="297">
        <f t="shared" si="4"/>
        <v>346</v>
      </c>
      <c r="O19" s="298">
        <f>'資源化量内訳'!R19</f>
        <v>1021</v>
      </c>
      <c r="P19" s="298">
        <f>'資源化量内訳'!S19</f>
        <v>979</v>
      </c>
      <c r="Q19" s="298">
        <f>'資源化量内訳'!T19</f>
        <v>2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40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6066</v>
      </c>
      <c r="Z19" s="278">
        <v>6066</v>
      </c>
      <c r="AA19" s="278"/>
      <c r="AB19" s="278"/>
      <c r="AC19" s="278"/>
      <c r="AD19" s="278"/>
      <c r="AE19" s="278"/>
      <c r="AF19" s="278"/>
      <c r="AG19" s="278"/>
      <c r="AH19" s="297">
        <f t="shared" si="6"/>
        <v>931</v>
      </c>
      <c r="AI19" s="278">
        <v>346</v>
      </c>
      <c r="AJ19" s="278">
        <v>553</v>
      </c>
      <c r="AK19" s="297">
        <f t="shared" si="7"/>
        <v>32</v>
      </c>
      <c r="AL19" s="278">
        <v>32</v>
      </c>
      <c r="AM19" s="278"/>
      <c r="AN19" s="278"/>
      <c r="AO19" s="278"/>
      <c r="AP19" s="278"/>
      <c r="AQ19" s="278"/>
      <c r="AR19" s="278"/>
    </row>
    <row r="20" spans="1:44" s="267" customFormat="1" ht="13.5">
      <c r="A20" s="415" t="s">
        <v>386</v>
      </c>
      <c r="B20" s="415">
        <v>32441</v>
      </c>
      <c r="C20" s="415" t="s">
        <v>415</v>
      </c>
      <c r="D20" s="297">
        <f t="shared" si="1"/>
        <v>1178</v>
      </c>
      <c r="E20" s="297">
        <f t="shared" si="2"/>
        <v>770</v>
      </c>
      <c r="F20" s="297">
        <f t="shared" si="3"/>
        <v>401</v>
      </c>
      <c r="G20" s="278"/>
      <c r="H20" s="278"/>
      <c r="I20" s="278"/>
      <c r="J20" s="278"/>
      <c r="K20" s="278"/>
      <c r="L20" s="278">
        <v>401</v>
      </c>
      <c r="M20" s="278"/>
      <c r="N20" s="297">
        <f t="shared" si="4"/>
        <v>7</v>
      </c>
      <c r="O20" s="298">
        <f>'資源化量内訳'!R20</f>
        <v>0</v>
      </c>
      <c r="P20" s="298">
        <f>'資源化量内訳'!S20</f>
        <v>0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0</v>
      </c>
      <c r="Y20" s="297">
        <f t="shared" si="5"/>
        <v>776</v>
      </c>
      <c r="Z20" s="278">
        <v>770</v>
      </c>
      <c r="AA20" s="278"/>
      <c r="AB20" s="278"/>
      <c r="AC20" s="278"/>
      <c r="AD20" s="278"/>
      <c r="AE20" s="278"/>
      <c r="AF20" s="278">
        <v>6</v>
      </c>
      <c r="AG20" s="278"/>
      <c r="AH20" s="297">
        <f t="shared" si="6"/>
        <v>127</v>
      </c>
      <c r="AI20" s="278">
        <v>7</v>
      </c>
      <c r="AJ20" s="278">
        <v>93</v>
      </c>
      <c r="AK20" s="297">
        <f t="shared" si="7"/>
        <v>27</v>
      </c>
      <c r="AL20" s="278"/>
      <c r="AM20" s="278"/>
      <c r="AN20" s="278"/>
      <c r="AO20" s="278"/>
      <c r="AP20" s="278"/>
      <c r="AQ20" s="278">
        <v>27</v>
      </c>
      <c r="AR20" s="278"/>
    </row>
    <row r="21" spans="1:44" s="267" customFormat="1" ht="13.5">
      <c r="A21" s="415" t="s">
        <v>386</v>
      </c>
      <c r="B21" s="415">
        <v>32448</v>
      </c>
      <c r="C21" s="415" t="s">
        <v>416</v>
      </c>
      <c r="D21" s="297">
        <f t="shared" si="1"/>
        <v>1191</v>
      </c>
      <c r="E21" s="297">
        <f t="shared" si="2"/>
        <v>665</v>
      </c>
      <c r="F21" s="297">
        <f t="shared" si="3"/>
        <v>526</v>
      </c>
      <c r="G21" s="278"/>
      <c r="H21" s="278"/>
      <c r="I21" s="278"/>
      <c r="J21" s="278"/>
      <c r="K21" s="278"/>
      <c r="L21" s="278">
        <v>526</v>
      </c>
      <c r="M21" s="278"/>
      <c r="N21" s="297">
        <f t="shared" si="4"/>
        <v>0</v>
      </c>
      <c r="O21" s="298">
        <f>'資源化量内訳'!R21</f>
        <v>0</v>
      </c>
      <c r="P21" s="298">
        <f>'資源化量内訳'!S21</f>
        <v>0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673</v>
      </c>
      <c r="Z21" s="278">
        <v>665</v>
      </c>
      <c r="AA21" s="278"/>
      <c r="AB21" s="278"/>
      <c r="AC21" s="278"/>
      <c r="AD21" s="278"/>
      <c r="AE21" s="278"/>
      <c r="AF21" s="278">
        <v>8</v>
      </c>
      <c r="AG21" s="278"/>
      <c r="AH21" s="297">
        <f t="shared" si="6"/>
        <v>117</v>
      </c>
      <c r="AI21" s="278"/>
      <c r="AJ21" s="278">
        <v>81</v>
      </c>
      <c r="AK21" s="297">
        <f t="shared" si="7"/>
        <v>36</v>
      </c>
      <c r="AL21" s="278"/>
      <c r="AM21" s="278"/>
      <c r="AN21" s="278"/>
      <c r="AO21" s="278"/>
      <c r="AP21" s="278"/>
      <c r="AQ21" s="278">
        <v>36</v>
      </c>
      <c r="AR21" s="278"/>
    </row>
    <row r="22" spans="1:44" s="267" customFormat="1" ht="13.5">
      <c r="A22" s="415" t="s">
        <v>386</v>
      </c>
      <c r="B22" s="415">
        <v>32449</v>
      </c>
      <c r="C22" s="415" t="s">
        <v>417</v>
      </c>
      <c r="D22" s="297">
        <f t="shared" si="1"/>
        <v>2557</v>
      </c>
      <c r="E22" s="297">
        <f t="shared" si="2"/>
        <v>1445</v>
      </c>
      <c r="F22" s="297">
        <f t="shared" si="3"/>
        <v>1112</v>
      </c>
      <c r="G22" s="278"/>
      <c r="H22" s="278"/>
      <c r="I22" s="278"/>
      <c r="J22" s="278"/>
      <c r="K22" s="278"/>
      <c r="L22" s="278">
        <v>1112</v>
      </c>
      <c r="M22" s="278"/>
      <c r="N22" s="297">
        <f t="shared" si="4"/>
        <v>0</v>
      </c>
      <c r="O22" s="298">
        <f>'資源化量内訳'!R22</f>
        <v>0</v>
      </c>
      <c r="P22" s="298">
        <f>'資源化量内訳'!S22</f>
        <v>0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1463</v>
      </c>
      <c r="Z22" s="278">
        <v>1445</v>
      </c>
      <c r="AA22" s="278"/>
      <c r="AB22" s="278"/>
      <c r="AC22" s="278"/>
      <c r="AD22" s="278"/>
      <c r="AE22" s="278"/>
      <c r="AF22" s="278">
        <v>18</v>
      </c>
      <c r="AG22" s="278"/>
      <c r="AH22" s="297">
        <f t="shared" si="6"/>
        <v>251</v>
      </c>
      <c r="AI22" s="278"/>
      <c r="AJ22" s="278">
        <v>176</v>
      </c>
      <c r="AK22" s="297">
        <f t="shared" si="7"/>
        <v>75</v>
      </c>
      <c r="AL22" s="278"/>
      <c r="AM22" s="278"/>
      <c r="AN22" s="278"/>
      <c r="AO22" s="278"/>
      <c r="AP22" s="278"/>
      <c r="AQ22" s="278">
        <v>75</v>
      </c>
      <c r="AR22" s="278"/>
    </row>
    <row r="23" spans="1:44" s="267" customFormat="1" ht="13.5">
      <c r="A23" s="415" t="s">
        <v>386</v>
      </c>
      <c r="B23" s="415">
        <v>32501</v>
      </c>
      <c r="C23" s="415" t="s">
        <v>418</v>
      </c>
      <c r="D23" s="297">
        <f t="shared" si="1"/>
        <v>2127</v>
      </c>
      <c r="E23" s="297">
        <f t="shared" si="2"/>
        <v>1565</v>
      </c>
      <c r="F23" s="297">
        <f t="shared" si="3"/>
        <v>562</v>
      </c>
      <c r="G23" s="278"/>
      <c r="H23" s="278"/>
      <c r="I23" s="278"/>
      <c r="J23" s="278"/>
      <c r="K23" s="278"/>
      <c r="L23" s="278">
        <v>562</v>
      </c>
      <c r="M23" s="278"/>
      <c r="N23" s="297">
        <f t="shared" si="4"/>
        <v>0</v>
      </c>
      <c r="O23" s="298">
        <f>'資源化量内訳'!R23</f>
        <v>0</v>
      </c>
      <c r="P23" s="298">
        <f>'資源化量内訳'!S23</f>
        <v>0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1565</v>
      </c>
      <c r="Z23" s="278">
        <v>1565</v>
      </c>
      <c r="AA23" s="278"/>
      <c r="AB23" s="278"/>
      <c r="AC23" s="278"/>
      <c r="AD23" s="278"/>
      <c r="AE23" s="278"/>
      <c r="AF23" s="278"/>
      <c r="AG23" s="278"/>
      <c r="AH23" s="297">
        <f t="shared" si="6"/>
        <v>244</v>
      </c>
      <c r="AI23" s="278"/>
      <c r="AJ23" s="278">
        <v>119</v>
      </c>
      <c r="AK23" s="297">
        <f t="shared" si="7"/>
        <v>125</v>
      </c>
      <c r="AL23" s="278"/>
      <c r="AM23" s="278"/>
      <c r="AN23" s="278"/>
      <c r="AO23" s="278"/>
      <c r="AP23" s="278"/>
      <c r="AQ23" s="278">
        <v>125</v>
      </c>
      <c r="AR23" s="278"/>
    </row>
    <row r="24" spans="1:44" s="267" customFormat="1" ht="13.5">
      <c r="A24" s="415" t="s">
        <v>386</v>
      </c>
      <c r="B24" s="415">
        <v>32505</v>
      </c>
      <c r="C24" s="415" t="s">
        <v>419</v>
      </c>
      <c r="D24" s="297">
        <f t="shared" si="1"/>
        <v>1309</v>
      </c>
      <c r="E24" s="297">
        <f t="shared" si="2"/>
        <v>779</v>
      </c>
      <c r="F24" s="297">
        <f t="shared" si="3"/>
        <v>530</v>
      </c>
      <c r="G24" s="278"/>
      <c r="H24" s="278"/>
      <c r="I24" s="278"/>
      <c r="J24" s="278"/>
      <c r="K24" s="278"/>
      <c r="L24" s="278">
        <v>530</v>
      </c>
      <c r="M24" s="278"/>
      <c r="N24" s="297">
        <f t="shared" si="4"/>
        <v>0</v>
      </c>
      <c r="O24" s="298">
        <f>'資源化量内訳'!R24</f>
        <v>0</v>
      </c>
      <c r="P24" s="298">
        <f>'資源化量内訳'!S24</f>
        <v>0</v>
      </c>
      <c r="Q24" s="298">
        <f>'資源化量内訳'!T24</f>
        <v>0</v>
      </c>
      <c r="R24" s="298">
        <f>'資源化量内訳'!U24</f>
        <v>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0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779</v>
      </c>
      <c r="Z24" s="278">
        <v>779</v>
      </c>
      <c r="AA24" s="278"/>
      <c r="AB24" s="278"/>
      <c r="AC24" s="278"/>
      <c r="AD24" s="278"/>
      <c r="AE24" s="278"/>
      <c r="AF24" s="278"/>
      <c r="AG24" s="278"/>
      <c r="AH24" s="297">
        <f t="shared" si="6"/>
        <v>177</v>
      </c>
      <c r="AI24" s="278"/>
      <c r="AJ24" s="278">
        <v>60</v>
      </c>
      <c r="AK24" s="297">
        <f t="shared" si="7"/>
        <v>117</v>
      </c>
      <c r="AL24" s="278"/>
      <c r="AM24" s="278"/>
      <c r="AN24" s="278"/>
      <c r="AO24" s="278"/>
      <c r="AP24" s="278"/>
      <c r="AQ24" s="278">
        <v>117</v>
      </c>
      <c r="AR24" s="278"/>
    </row>
    <row r="25" spans="1:44" s="267" customFormat="1" ht="13.5">
      <c r="A25" s="415" t="s">
        <v>386</v>
      </c>
      <c r="B25" s="415">
        <v>32525</v>
      </c>
      <c r="C25" s="415" t="s">
        <v>420</v>
      </c>
      <c r="D25" s="297">
        <f t="shared" si="1"/>
        <v>923</v>
      </c>
      <c r="E25" s="297">
        <f t="shared" si="2"/>
        <v>804</v>
      </c>
      <c r="F25" s="297">
        <f t="shared" si="3"/>
        <v>119</v>
      </c>
      <c r="G25" s="278">
        <v>41</v>
      </c>
      <c r="H25" s="278"/>
      <c r="I25" s="278"/>
      <c r="J25" s="278"/>
      <c r="K25" s="278"/>
      <c r="L25" s="278">
        <v>78</v>
      </c>
      <c r="M25" s="278"/>
      <c r="N25" s="297">
        <f t="shared" si="4"/>
        <v>0</v>
      </c>
      <c r="O25" s="298">
        <f>'資源化量内訳'!R25</f>
        <v>0</v>
      </c>
      <c r="P25" s="298">
        <f>'資源化量内訳'!S25</f>
        <v>0</v>
      </c>
      <c r="Q25" s="298">
        <f>'資源化量内訳'!T25</f>
        <v>0</v>
      </c>
      <c r="R25" s="298">
        <f>'資源化量内訳'!U25</f>
        <v>0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0</v>
      </c>
      <c r="Y25" s="297">
        <f t="shared" si="5"/>
        <v>804</v>
      </c>
      <c r="Z25" s="278">
        <v>804</v>
      </c>
      <c r="AA25" s="278"/>
      <c r="AB25" s="278"/>
      <c r="AC25" s="278"/>
      <c r="AD25" s="278"/>
      <c r="AE25" s="278"/>
      <c r="AF25" s="278"/>
      <c r="AG25" s="278"/>
      <c r="AH25" s="297">
        <f t="shared" si="6"/>
        <v>173</v>
      </c>
      <c r="AI25" s="278"/>
      <c r="AJ25" s="278">
        <v>156</v>
      </c>
      <c r="AK25" s="297">
        <f t="shared" si="7"/>
        <v>17</v>
      </c>
      <c r="AL25" s="278">
        <v>17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386</v>
      </c>
      <c r="B26" s="415">
        <v>32526</v>
      </c>
      <c r="C26" s="415" t="s">
        <v>421</v>
      </c>
      <c r="D26" s="297">
        <f t="shared" si="1"/>
        <v>1570</v>
      </c>
      <c r="E26" s="297">
        <f t="shared" si="2"/>
        <v>1206</v>
      </c>
      <c r="F26" s="297">
        <f t="shared" si="3"/>
        <v>0</v>
      </c>
      <c r="G26" s="278"/>
      <c r="H26" s="278"/>
      <c r="I26" s="278"/>
      <c r="J26" s="278"/>
      <c r="K26" s="278"/>
      <c r="L26" s="278"/>
      <c r="M26" s="278"/>
      <c r="N26" s="297">
        <f t="shared" si="4"/>
        <v>344</v>
      </c>
      <c r="O26" s="298">
        <f>'資源化量内訳'!R26</f>
        <v>20</v>
      </c>
      <c r="P26" s="298">
        <f>'資源化量内訳'!S26</f>
        <v>0</v>
      </c>
      <c r="Q26" s="298">
        <f>'資源化量内訳'!T26</f>
        <v>5</v>
      </c>
      <c r="R26" s="298">
        <f>'資源化量内訳'!U26</f>
        <v>12</v>
      </c>
      <c r="S26" s="298">
        <f>'資源化量内訳'!V26</f>
        <v>3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1206</v>
      </c>
      <c r="Z26" s="278">
        <v>1206</v>
      </c>
      <c r="AA26" s="278"/>
      <c r="AB26" s="278"/>
      <c r="AC26" s="278"/>
      <c r="AD26" s="278"/>
      <c r="AE26" s="278"/>
      <c r="AF26" s="278"/>
      <c r="AG26" s="278"/>
      <c r="AH26" s="297">
        <f t="shared" si="6"/>
        <v>472</v>
      </c>
      <c r="AI26" s="278">
        <v>344</v>
      </c>
      <c r="AJ26" s="278">
        <v>128</v>
      </c>
      <c r="AK26" s="297">
        <f t="shared" si="7"/>
        <v>0</v>
      </c>
      <c r="AL26" s="278"/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386</v>
      </c>
      <c r="B27" s="415">
        <v>32527</v>
      </c>
      <c r="C27" s="415" t="s">
        <v>422</v>
      </c>
      <c r="D27" s="297">
        <f t="shared" si="1"/>
        <v>182</v>
      </c>
      <c r="E27" s="297">
        <f t="shared" si="2"/>
        <v>105</v>
      </c>
      <c r="F27" s="297">
        <f t="shared" si="3"/>
        <v>0</v>
      </c>
      <c r="G27" s="278"/>
      <c r="H27" s="278"/>
      <c r="I27" s="278"/>
      <c r="J27" s="278"/>
      <c r="K27" s="278"/>
      <c r="L27" s="278"/>
      <c r="M27" s="278"/>
      <c r="N27" s="297">
        <f t="shared" si="4"/>
        <v>69</v>
      </c>
      <c r="O27" s="298">
        <f>'資源化量内訳'!R27</f>
        <v>8</v>
      </c>
      <c r="P27" s="298">
        <f>'資源化量内訳'!S27</f>
        <v>0</v>
      </c>
      <c r="Q27" s="298">
        <f>'資源化量内訳'!T27</f>
        <v>3</v>
      </c>
      <c r="R27" s="298">
        <f>'資源化量内訳'!U27</f>
        <v>4</v>
      </c>
      <c r="S27" s="298">
        <f>'資源化量内訳'!V27</f>
        <v>1</v>
      </c>
      <c r="T27" s="298">
        <f>'資源化量内訳'!W27</f>
        <v>0</v>
      </c>
      <c r="U27" s="298">
        <f>'資源化量内訳'!X27</f>
        <v>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0</v>
      </c>
      <c r="Y27" s="297">
        <f t="shared" si="5"/>
        <v>105</v>
      </c>
      <c r="Z27" s="278">
        <v>105</v>
      </c>
      <c r="AA27" s="278"/>
      <c r="AB27" s="278"/>
      <c r="AC27" s="278"/>
      <c r="AD27" s="278"/>
      <c r="AE27" s="278"/>
      <c r="AF27" s="278"/>
      <c r="AG27" s="278"/>
      <c r="AH27" s="297">
        <f t="shared" si="6"/>
        <v>76</v>
      </c>
      <c r="AI27" s="278">
        <v>69</v>
      </c>
      <c r="AJ27" s="278">
        <v>7</v>
      </c>
      <c r="AK27" s="297">
        <f t="shared" si="7"/>
        <v>0</v>
      </c>
      <c r="AL27" s="278"/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386</v>
      </c>
      <c r="B28" s="415">
        <v>32528</v>
      </c>
      <c r="C28" s="415" t="s">
        <v>423</v>
      </c>
      <c r="D28" s="297">
        <f t="shared" si="1"/>
        <v>8995</v>
      </c>
      <c r="E28" s="297">
        <f t="shared" si="2"/>
        <v>7205</v>
      </c>
      <c r="F28" s="297">
        <f t="shared" si="3"/>
        <v>1354</v>
      </c>
      <c r="G28" s="278"/>
      <c r="H28" s="278"/>
      <c r="I28" s="278"/>
      <c r="J28" s="278"/>
      <c r="K28" s="278"/>
      <c r="L28" s="278">
        <v>1354</v>
      </c>
      <c r="M28" s="278"/>
      <c r="N28" s="297">
        <f t="shared" si="4"/>
        <v>436</v>
      </c>
      <c r="O28" s="298">
        <f>'資源化量内訳'!R28</f>
        <v>0</v>
      </c>
      <c r="P28" s="298">
        <f>'資源化量内訳'!S28</f>
        <v>0</v>
      </c>
      <c r="Q28" s="298">
        <f>'資源化量内訳'!T28</f>
        <v>0</v>
      </c>
      <c r="R28" s="298">
        <f>'資源化量内訳'!U28</f>
        <v>0</v>
      </c>
      <c r="S28" s="298">
        <f>'資源化量内訳'!V28</f>
        <v>0</v>
      </c>
      <c r="T28" s="298">
        <f>'資源化量内訳'!W28</f>
        <v>0</v>
      </c>
      <c r="U28" s="298">
        <f>'資源化量内訳'!X28</f>
        <v>0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7355</v>
      </c>
      <c r="Z28" s="278">
        <v>7205</v>
      </c>
      <c r="AA28" s="278"/>
      <c r="AB28" s="278"/>
      <c r="AC28" s="278"/>
      <c r="AD28" s="278"/>
      <c r="AE28" s="278"/>
      <c r="AF28" s="278">
        <v>150</v>
      </c>
      <c r="AG28" s="278"/>
      <c r="AH28" s="297">
        <f t="shared" si="6"/>
        <v>2032</v>
      </c>
      <c r="AI28" s="278">
        <v>436</v>
      </c>
      <c r="AJ28" s="278">
        <v>1165</v>
      </c>
      <c r="AK28" s="297">
        <f t="shared" si="7"/>
        <v>431</v>
      </c>
      <c r="AL28" s="278"/>
      <c r="AM28" s="278"/>
      <c r="AN28" s="278"/>
      <c r="AO28" s="278"/>
      <c r="AP28" s="278"/>
      <c r="AQ28" s="278">
        <v>431</v>
      </c>
      <c r="AR28" s="278"/>
    </row>
    <row r="29" spans="1:44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2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島根県</v>
      </c>
      <c r="B7" s="280">
        <f>INT(B8/1000)*1000</f>
        <v>32000</v>
      </c>
      <c r="C7" s="280" t="s">
        <v>354</v>
      </c>
      <c r="D7" s="278">
        <f aca="true" t="shared" si="0" ref="D7:AI7">SUM(D8:D200)</f>
        <v>58790</v>
      </c>
      <c r="E7" s="278">
        <f t="shared" si="0"/>
        <v>31151</v>
      </c>
      <c r="F7" s="278">
        <f t="shared" si="0"/>
        <v>8083</v>
      </c>
      <c r="G7" s="278">
        <f t="shared" si="0"/>
        <v>4268</v>
      </c>
      <c r="H7" s="278">
        <f t="shared" si="0"/>
        <v>991</v>
      </c>
      <c r="I7" s="278">
        <f t="shared" si="0"/>
        <v>4390</v>
      </c>
      <c r="J7" s="278">
        <f t="shared" si="0"/>
        <v>589</v>
      </c>
      <c r="K7" s="278">
        <f t="shared" si="0"/>
        <v>4</v>
      </c>
      <c r="L7" s="278">
        <f t="shared" si="0"/>
        <v>0</v>
      </c>
      <c r="M7" s="278">
        <f t="shared" si="0"/>
        <v>7</v>
      </c>
      <c r="N7" s="278">
        <f t="shared" si="0"/>
        <v>0</v>
      </c>
      <c r="O7" s="278">
        <f t="shared" si="0"/>
        <v>37</v>
      </c>
      <c r="P7" s="278">
        <f t="shared" si="0"/>
        <v>4243</v>
      </c>
      <c r="Q7" s="278">
        <f t="shared" si="0"/>
        <v>5027</v>
      </c>
      <c r="R7" s="278">
        <f t="shared" si="0"/>
        <v>10921</v>
      </c>
      <c r="S7" s="278">
        <f t="shared" si="0"/>
        <v>6804</v>
      </c>
      <c r="T7" s="278">
        <f t="shared" si="0"/>
        <v>10</v>
      </c>
      <c r="U7" s="278">
        <f t="shared" si="0"/>
        <v>127</v>
      </c>
      <c r="V7" s="278">
        <f t="shared" si="0"/>
        <v>224</v>
      </c>
      <c r="W7" s="278">
        <f t="shared" si="0"/>
        <v>522</v>
      </c>
      <c r="X7" s="278">
        <f t="shared" si="0"/>
        <v>141</v>
      </c>
      <c r="Y7" s="278">
        <f t="shared" si="0"/>
        <v>0</v>
      </c>
      <c r="Z7" s="278">
        <f t="shared" si="0"/>
        <v>0</v>
      </c>
      <c r="AA7" s="278">
        <f t="shared" si="0"/>
        <v>3093</v>
      </c>
      <c r="AB7" s="278">
        <f t="shared" si="0"/>
        <v>45478</v>
      </c>
      <c r="AC7" s="278">
        <f t="shared" si="0"/>
        <v>22151</v>
      </c>
      <c r="AD7" s="278">
        <f t="shared" si="0"/>
        <v>8005</v>
      </c>
      <c r="AE7" s="278">
        <f t="shared" si="0"/>
        <v>4054</v>
      </c>
      <c r="AF7" s="278">
        <f t="shared" si="0"/>
        <v>767</v>
      </c>
      <c r="AG7" s="278">
        <f t="shared" si="0"/>
        <v>3868</v>
      </c>
      <c r="AH7" s="278">
        <f t="shared" si="0"/>
        <v>408</v>
      </c>
      <c r="AI7" s="278">
        <f t="shared" si="0"/>
        <v>4</v>
      </c>
      <c r="AJ7" s="278">
        <f aca="true" t="shared" si="1" ref="AJ7:BO7">SUM(AJ8:AJ200)</f>
        <v>0</v>
      </c>
      <c r="AK7" s="278">
        <f t="shared" si="1"/>
        <v>7</v>
      </c>
      <c r="AL7" s="278">
        <f t="shared" si="1"/>
        <v>0</v>
      </c>
      <c r="AM7" s="278">
        <f t="shared" si="1"/>
        <v>37</v>
      </c>
      <c r="AN7" s="278">
        <f t="shared" si="1"/>
        <v>4243</v>
      </c>
      <c r="AO7" s="278">
        <f t="shared" si="1"/>
        <v>1934</v>
      </c>
      <c r="AP7" s="278">
        <f t="shared" si="1"/>
        <v>306</v>
      </c>
      <c r="AQ7" s="278">
        <f t="shared" si="1"/>
        <v>12</v>
      </c>
      <c r="AR7" s="278">
        <f t="shared" si="1"/>
        <v>62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7</v>
      </c>
      <c r="AZ7" s="278">
        <f t="shared" si="1"/>
        <v>0</v>
      </c>
      <c r="BA7" s="278">
        <f t="shared" si="1"/>
        <v>0</v>
      </c>
      <c r="BB7" s="278">
        <f t="shared" si="1"/>
        <v>225</v>
      </c>
      <c r="BC7" s="278">
        <f t="shared" si="1"/>
        <v>5431</v>
      </c>
      <c r="BD7" s="278">
        <f t="shared" si="1"/>
        <v>60</v>
      </c>
      <c r="BE7" s="278">
        <f t="shared" si="1"/>
        <v>4723</v>
      </c>
      <c r="BF7" s="278">
        <f t="shared" si="1"/>
        <v>299</v>
      </c>
      <c r="BG7" s="278">
        <f t="shared" si="1"/>
        <v>1</v>
      </c>
      <c r="BH7" s="278">
        <f t="shared" si="1"/>
        <v>15</v>
      </c>
      <c r="BI7" s="278">
        <f t="shared" si="1"/>
        <v>2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331</v>
      </c>
      <c r="BO7" s="278">
        <f t="shared" si="1"/>
        <v>4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4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4288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37</v>
      </c>
      <c r="DJ7" s="278">
        <f t="shared" si="3"/>
        <v>4243</v>
      </c>
      <c r="DK7" s="278">
        <f t="shared" si="3"/>
        <v>8</v>
      </c>
      <c r="DL7" s="278">
        <f t="shared" si="3"/>
        <v>35449</v>
      </c>
      <c r="DM7" s="278">
        <f t="shared" si="3"/>
        <v>22079</v>
      </c>
      <c r="DN7" s="278">
        <f t="shared" si="3"/>
        <v>3220</v>
      </c>
      <c r="DO7" s="278">
        <f t="shared" si="3"/>
        <v>3755</v>
      </c>
      <c r="DP7" s="278">
        <f t="shared" si="3"/>
        <v>766</v>
      </c>
      <c r="DQ7" s="278">
        <f t="shared" si="3"/>
        <v>3853</v>
      </c>
      <c r="DR7" s="278">
        <f t="shared" si="3"/>
        <v>406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1370</v>
      </c>
      <c r="DX7" s="278">
        <f t="shared" si="3"/>
        <v>2391</v>
      </c>
      <c r="DY7" s="278">
        <f t="shared" si="3"/>
        <v>2196</v>
      </c>
      <c r="DZ7" s="278">
        <f t="shared" si="3"/>
        <v>68</v>
      </c>
      <c r="EA7" s="278">
        <f t="shared" si="3"/>
        <v>87</v>
      </c>
      <c r="EB7" s="278">
        <f>SUM(EB8:EB200)</f>
        <v>0</v>
      </c>
      <c r="EC7" s="278">
        <f>SUM(EC8:EC200)</f>
        <v>0</v>
      </c>
      <c r="ED7" s="278">
        <f>SUM(ED8:ED200)</f>
        <v>40</v>
      </c>
      <c r="EE7" s="278">
        <f>SUM(EE8:EE200)</f>
        <v>0</v>
      </c>
      <c r="EF7" s="278">
        <f>SUM(EF8:EF200)</f>
        <v>0</v>
      </c>
      <c r="EG7" s="278">
        <f>SUM(EG8:EG200)</f>
        <v>0</v>
      </c>
      <c r="EH7" s="281"/>
    </row>
    <row r="8" spans="1:138" s="267" customFormat="1" ht="13.5">
      <c r="A8" s="415" t="s">
        <v>386</v>
      </c>
      <c r="B8" s="415">
        <v>32201</v>
      </c>
      <c r="C8" s="415" t="s">
        <v>402</v>
      </c>
      <c r="D8" s="297">
        <f aca="true" t="shared" si="4" ref="D8:D28">SUM(E8:Q8)</f>
        <v>18837</v>
      </c>
      <c r="E8" s="297">
        <f aca="true" t="shared" si="5" ref="E8:J28">SUM(S8,AC8,DY8)</f>
        <v>10279</v>
      </c>
      <c r="F8" s="297">
        <f t="shared" si="5"/>
        <v>1852</v>
      </c>
      <c r="G8" s="297">
        <f t="shared" si="5"/>
        <v>1213</v>
      </c>
      <c r="H8" s="297">
        <f t="shared" si="5"/>
        <v>344</v>
      </c>
      <c r="I8" s="297">
        <f t="shared" si="5"/>
        <v>1771</v>
      </c>
      <c r="J8" s="297">
        <f t="shared" si="5"/>
        <v>300</v>
      </c>
      <c r="K8" s="297">
        <f aca="true" t="shared" si="6" ref="K8:M28">AI8</f>
        <v>4</v>
      </c>
      <c r="L8" s="297">
        <f t="shared" si="6"/>
        <v>0</v>
      </c>
      <c r="M8" s="297">
        <f t="shared" si="6"/>
        <v>0</v>
      </c>
      <c r="N8" s="297">
        <f aca="true" t="shared" si="7" ref="N8:O28">SUM(Y8,AL8,EE8)</f>
        <v>0</v>
      </c>
      <c r="O8" s="297">
        <f t="shared" si="7"/>
        <v>37</v>
      </c>
      <c r="P8" s="297">
        <f aca="true" t="shared" si="8" ref="P8:P28">AN8</f>
        <v>0</v>
      </c>
      <c r="Q8" s="297">
        <f aca="true" t="shared" si="9" ref="Q8:Q28">SUM(AA8,AO8,EG8)</f>
        <v>3037</v>
      </c>
      <c r="R8" s="297">
        <f aca="true" t="shared" si="10" ref="R8:R28">SUM(S8:AA8)</f>
        <v>3037</v>
      </c>
      <c r="S8" s="416"/>
      <c r="T8" s="416"/>
      <c r="U8" s="416"/>
      <c r="V8" s="416"/>
      <c r="W8" s="416"/>
      <c r="X8" s="416"/>
      <c r="Y8" s="416"/>
      <c r="Z8" s="416"/>
      <c r="AA8" s="416">
        <v>3037</v>
      </c>
      <c r="AB8" s="297">
        <f aca="true" t="shared" si="11" ref="AB8:AB28">SUM(AC8:AO8)</f>
        <v>15424</v>
      </c>
      <c r="AC8" s="297">
        <f aca="true" t="shared" si="12" ref="AC8:AJ28">SUM(AQ8,BD8,BP8,CB8,CN8,CZ8,DM8)</f>
        <v>9919</v>
      </c>
      <c r="AD8" s="297">
        <f t="shared" si="12"/>
        <v>1849</v>
      </c>
      <c r="AE8" s="297">
        <f t="shared" si="12"/>
        <v>1201</v>
      </c>
      <c r="AF8" s="297">
        <f t="shared" si="12"/>
        <v>344</v>
      </c>
      <c r="AG8" s="297">
        <f t="shared" si="12"/>
        <v>1771</v>
      </c>
      <c r="AH8" s="297">
        <f t="shared" si="12"/>
        <v>299</v>
      </c>
      <c r="AI8" s="297">
        <f t="shared" si="12"/>
        <v>4</v>
      </c>
      <c r="AJ8" s="297">
        <f t="shared" si="12"/>
        <v>0</v>
      </c>
      <c r="AK8" s="297">
        <f aca="true" t="shared" si="13" ref="AK8:AK28">AY8</f>
        <v>0</v>
      </c>
      <c r="AL8" s="297">
        <f aca="true" t="shared" si="14" ref="AL8:AM28">SUM(AZ8,BL8,BX8,CJ8,CV8,DH8,DU8)</f>
        <v>0</v>
      </c>
      <c r="AM8" s="297">
        <f t="shared" si="14"/>
        <v>37</v>
      </c>
      <c r="AN8" s="297">
        <f aca="true" t="shared" si="15" ref="AN8:AN28">DJ8</f>
        <v>0</v>
      </c>
      <c r="AO8" s="297">
        <f aca="true" t="shared" si="16" ref="AO8:AO28">SUM(BB8,BN8,BZ8,CL8,CX8,DK8,DW8)</f>
        <v>0</v>
      </c>
      <c r="AP8" s="297">
        <f aca="true" t="shared" si="17" ref="AP8:AP28">SUM(AQ8:BB8)</f>
        <v>0</v>
      </c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297">
        <f aca="true" t="shared" si="18" ref="BC8:BC28">SUM(BD8:BN8)</f>
        <v>1333</v>
      </c>
      <c r="BD8" s="416"/>
      <c r="BE8" s="416">
        <v>1333</v>
      </c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28">SUM(BP8:BZ8)</f>
        <v>4</v>
      </c>
      <c r="BP8" s="416"/>
      <c r="BQ8" s="416"/>
      <c r="BR8" s="416"/>
      <c r="BS8" s="416"/>
      <c r="BT8" s="416"/>
      <c r="BU8" s="416"/>
      <c r="BV8" s="416">
        <v>4</v>
      </c>
      <c r="BW8" s="416"/>
      <c r="BX8" s="416"/>
      <c r="BY8" s="416"/>
      <c r="BZ8" s="416"/>
      <c r="CA8" s="297">
        <f aca="true" t="shared" si="20" ref="CA8:CA28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28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28">SUM(CZ8:DK8)</f>
        <v>37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>
        <v>37</v>
      </c>
      <c r="DJ8" s="416"/>
      <c r="DK8" s="416"/>
      <c r="DL8" s="297">
        <f aca="true" t="shared" si="23" ref="DL8:DL28">SUM(DM8:DW8)</f>
        <v>14050</v>
      </c>
      <c r="DM8" s="416">
        <v>9919</v>
      </c>
      <c r="DN8" s="416">
        <v>516</v>
      </c>
      <c r="DO8" s="416">
        <v>1201</v>
      </c>
      <c r="DP8" s="416">
        <v>344</v>
      </c>
      <c r="DQ8" s="416">
        <v>1771</v>
      </c>
      <c r="DR8" s="416">
        <v>299</v>
      </c>
      <c r="DS8" s="416"/>
      <c r="DT8" s="416"/>
      <c r="DU8" s="416"/>
      <c r="DV8" s="416"/>
      <c r="DW8" s="416"/>
      <c r="DX8" s="297">
        <f aca="true" t="shared" si="24" ref="DX8:DX28">SUM(DY8:EG8)</f>
        <v>376</v>
      </c>
      <c r="DY8" s="416">
        <v>360</v>
      </c>
      <c r="DZ8" s="416">
        <v>3</v>
      </c>
      <c r="EA8" s="416">
        <v>12</v>
      </c>
      <c r="EB8" s="416"/>
      <c r="EC8" s="416"/>
      <c r="ED8" s="416">
        <v>1</v>
      </c>
      <c r="EE8" s="416"/>
      <c r="EF8" s="416"/>
      <c r="EG8" s="416"/>
      <c r="EH8" s="417" t="s">
        <v>403</v>
      </c>
    </row>
    <row r="9" spans="1:138" s="267" customFormat="1" ht="13.5">
      <c r="A9" s="415" t="s">
        <v>386</v>
      </c>
      <c r="B9" s="415">
        <v>32202</v>
      </c>
      <c r="C9" s="415" t="s">
        <v>404</v>
      </c>
      <c r="D9" s="297">
        <f t="shared" si="4"/>
        <v>5233</v>
      </c>
      <c r="E9" s="297">
        <f t="shared" si="5"/>
        <v>2780</v>
      </c>
      <c r="F9" s="297">
        <f t="shared" si="5"/>
        <v>1068</v>
      </c>
      <c r="G9" s="297">
        <f t="shared" si="5"/>
        <v>502</v>
      </c>
      <c r="H9" s="297">
        <f t="shared" si="5"/>
        <v>101</v>
      </c>
      <c r="I9" s="297">
        <f t="shared" si="5"/>
        <v>694</v>
      </c>
      <c r="J9" s="297">
        <f t="shared" si="5"/>
        <v>59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29</v>
      </c>
      <c r="R9" s="297">
        <f t="shared" si="10"/>
        <v>2868</v>
      </c>
      <c r="S9" s="416">
        <v>2780</v>
      </c>
      <c r="T9" s="416"/>
      <c r="U9" s="416"/>
      <c r="V9" s="416"/>
      <c r="W9" s="416"/>
      <c r="X9" s="416">
        <v>59</v>
      </c>
      <c r="Y9" s="416"/>
      <c r="Z9" s="416"/>
      <c r="AA9" s="416">
        <v>29</v>
      </c>
      <c r="AB9" s="297">
        <f t="shared" si="11"/>
        <v>2365</v>
      </c>
      <c r="AC9" s="297">
        <f t="shared" si="12"/>
        <v>0</v>
      </c>
      <c r="AD9" s="297">
        <f t="shared" si="12"/>
        <v>1068</v>
      </c>
      <c r="AE9" s="297">
        <f t="shared" si="12"/>
        <v>502</v>
      </c>
      <c r="AF9" s="297">
        <f t="shared" si="12"/>
        <v>101</v>
      </c>
      <c r="AG9" s="297">
        <f t="shared" si="12"/>
        <v>694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0</v>
      </c>
      <c r="AP9" s="297">
        <f t="shared" si="17"/>
        <v>24</v>
      </c>
      <c r="AQ9" s="416"/>
      <c r="AR9" s="416">
        <v>24</v>
      </c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297">
        <f t="shared" si="18"/>
        <v>672</v>
      </c>
      <c r="BD9" s="416"/>
      <c r="BE9" s="416">
        <v>672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1669</v>
      </c>
      <c r="DM9" s="416"/>
      <c r="DN9" s="416">
        <v>372</v>
      </c>
      <c r="DO9" s="416">
        <v>502</v>
      </c>
      <c r="DP9" s="416">
        <v>101</v>
      </c>
      <c r="DQ9" s="416">
        <v>694</v>
      </c>
      <c r="DR9" s="416"/>
      <c r="DS9" s="416"/>
      <c r="DT9" s="416"/>
      <c r="DU9" s="416"/>
      <c r="DV9" s="416"/>
      <c r="DW9" s="416"/>
      <c r="DX9" s="297">
        <f t="shared" si="24"/>
        <v>0</v>
      </c>
      <c r="DY9" s="416"/>
      <c r="DZ9" s="416"/>
      <c r="EA9" s="416"/>
      <c r="EB9" s="416"/>
      <c r="EC9" s="416"/>
      <c r="ED9" s="416"/>
      <c r="EE9" s="416"/>
      <c r="EF9" s="416"/>
      <c r="EG9" s="416"/>
      <c r="EH9" s="417" t="s">
        <v>403</v>
      </c>
    </row>
    <row r="10" spans="1:138" s="267" customFormat="1" ht="13.5">
      <c r="A10" s="415" t="s">
        <v>386</v>
      </c>
      <c r="B10" s="415">
        <v>32203</v>
      </c>
      <c r="C10" s="415" t="s">
        <v>405</v>
      </c>
      <c r="D10" s="297">
        <f t="shared" si="4"/>
        <v>11615</v>
      </c>
      <c r="E10" s="297">
        <f t="shared" si="5"/>
        <v>8195</v>
      </c>
      <c r="F10" s="297">
        <f t="shared" si="5"/>
        <v>1599</v>
      </c>
      <c r="G10" s="297">
        <f t="shared" si="5"/>
        <v>616</v>
      </c>
      <c r="H10" s="297">
        <f t="shared" si="5"/>
        <v>162</v>
      </c>
      <c r="I10" s="297">
        <f t="shared" si="5"/>
        <v>0</v>
      </c>
      <c r="J10" s="297">
        <f t="shared" si="5"/>
        <v>2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1041</v>
      </c>
      <c r="R10" s="297">
        <f t="shared" si="10"/>
        <v>1399</v>
      </c>
      <c r="S10" s="416">
        <v>1126</v>
      </c>
      <c r="T10" s="416"/>
      <c r="U10" s="416">
        <v>111</v>
      </c>
      <c r="V10" s="416">
        <v>162</v>
      </c>
      <c r="W10" s="416"/>
      <c r="X10" s="416"/>
      <c r="Y10" s="416"/>
      <c r="Z10" s="416"/>
      <c r="AA10" s="416"/>
      <c r="AB10" s="297">
        <f t="shared" si="11"/>
        <v>9449</v>
      </c>
      <c r="AC10" s="297">
        <f t="shared" si="12"/>
        <v>6371</v>
      </c>
      <c r="AD10" s="297">
        <f t="shared" si="12"/>
        <v>1551</v>
      </c>
      <c r="AE10" s="297">
        <f t="shared" si="12"/>
        <v>484</v>
      </c>
      <c r="AF10" s="297">
        <f t="shared" si="12"/>
        <v>0</v>
      </c>
      <c r="AG10" s="297">
        <f t="shared" si="12"/>
        <v>0</v>
      </c>
      <c r="AH10" s="297">
        <f t="shared" si="12"/>
        <v>2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1041</v>
      </c>
      <c r="AP10" s="297">
        <f t="shared" si="17"/>
        <v>225</v>
      </c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>
        <v>225</v>
      </c>
      <c r="BC10" s="297">
        <f t="shared" si="18"/>
        <v>1434</v>
      </c>
      <c r="BD10" s="416">
        <v>4</v>
      </c>
      <c r="BE10" s="416">
        <v>1379</v>
      </c>
      <c r="BF10" s="416"/>
      <c r="BG10" s="416"/>
      <c r="BH10" s="416"/>
      <c r="BI10" s="416"/>
      <c r="BJ10" s="416"/>
      <c r="BK10" s="416"/>
      <c r="BL10" s="416"/>
      <c r="BM10" s="416"/>
      <c r="BN10" s="416">
        <v>51</v>
      </c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7790</v>
      </c>
      <c r="DM10" s="416">
        <v>6367</v>
      </c>
      <c r="DN10" s="416">
        <v>172</v>
      </c>
      <c r="DO10" s="416">
        <v>484</v>
      </c>
      <c r="DP10" s="416"/>
      <c r="DQ10" s="416"/>
      <c r="DR10" s="416">
        <v>2</v>
      </c>
      <c r="DS10" s="416"/>
      <c r="DT10" s="416"/>
      <c r="DU10" s="416"/>
      <c r="DV10" s="416"/>
      <c r="DW10" s="416">
        <v>765</v>
      </c>
      <c r="DX10" s="297">
        <f t="shared" si="24"/>
        <v>767</v>
      </c>
      <c r="DY10" s="416">
        <v>698</v>
      </c>
      <c r="DZ10" s="416">
        <v>48</v>
      </c>
      <c r="EA10" s="416">
        <v>21</v>
      </c>
      <c r="EB10" s="416"/>
      <c r="EC10" s="416"/>
      <c r="ED10" s="416"/>
      <c r="EE10" s="416"/>
      <c r="EF10" s="416"/>
      <c r="EG10" s="416"/>
      <c r="EH10" s="417" t="s">
        <v>403</v>
      </c>
    </row>
    <row r="11" spans="1:138" s="267" customFormat="1" ht="13.5">
      <c r="A11" s="415" t="s">
        <v>386</v>
      </c>
      <c r="B11" s="415">
        <v>32204</v>
      </c>
      <c r="C11" s="415" t="s">
        <v>406</v>
      </c>
      <c r="D11" s="297">
        <f t="shared" si="4"/>
        <v>3864</v>
      </c>
      <c r="E11" s="297">
        <f t="shared" si="5"/>
        <v>1877</v>
      </c>
      <c r="F11" s="297">
        <f t="shared" si="5"/>
        <v>591</v>
      </c>
      <c r="G11" s="297">
        <f t="shared" si="5"/>
        <v>540</v>
      </c>
      <c r="H11" s="297">
        <f t="shared" si="5"/>
        <v>125</v>
      </c>
      <c r="I11" s="297">
        <f t="shared" si="5"/>
        <v>623</v>
      </c>
      <c r="J11" s="297">
        <f t="shared" si="5"/>
        <v>0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108</v>
      </c>
      <c r="R11" s="297">
        <f t="shared" si="10"/>
        <v>0</v>
      </c>
      <c r="S11" s="416"/>
      <c r="T11" s="416"/>
      <c r="U11" s="416"/>
      <c r="V11" s="416"/>
      <c r="W11" s="416"/>
      <c r="X11" s="416"/>
      <c r="Y11" s="416"/>
      <c r="Z11" s="416"/>
      <c r="AA11" s="416"/>
      <c r="AB11" s="297">
        <f t="shared" si="11"/>
        <v>3469</v>
      </c>
      <c r="AC11" s="297">
        <f t="shared" si="12"/>
        <v>1551</v>
      </c>
      <c r="AD11" s="297">
        <f t="shared" si="12"/>
        <v>576</v>
      </c>
      <c r="AE11" s="297">
        <f t="shared" si="12"/>
        <v>486</v>
      </c>
      <c r="AF11" s="297">
        <f t="shared" si="12"/>
        <v>125</v>
      </c>
      <c r="AG11" s="297">
        <f t="shared" si="12"/>
        <v>623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108</v>
      </c>
      <c r="AP11" s="297">
        <f t="shared" si="17"/>
        <v>0</v>
      </c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297">
        <f t="shared" si="18"/>
        <v>0</v>
      </c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3469</v>
      </c>
      <c r="DM11" s="416">
        <v>1551</v>
      </c>
      <c r="DN11" s="416">
        <v>576</v>
      </c>
      <c r="DO11" s="416">
        <v>486</v>
      </c>
      <c r="DP11" s="416">
        <v>125</v>
      </c>
      <c r="DQ11" s="416">
        <v>623</v>
      </c>
      <c r="DR11" s="416"/>
      <c r="DS11" s="416"/>
      <c r="DT11" s="416"/>
      <c r="DU11" s="416"/>
      <c r="DV11" s="416"/>
      <c r="DW11" s="416">
        <v>108</v>
      </c>
      <c r="DX11" s="297">
        <f t="shared" si="24"/>
        <v>395</v>
      </c>
      <c r="DY11" s="416">
        <v>326</v>
      </c>
      <c r="DZ11" s="416">
        <v>15</v>
      </c>
      <c r="EA11" s="416">
        <v>54</v>
      </c>
      <c r="EB11" s="416"/>
      <c r="EC11" s="416"/>
      <c r="ED11" s="416"/>
      <c r="EE11" s="416"/>
      <c r="EF11" s="416"/>
      <c r="EG11" s="416"/>
      <c r="EH11" s="417" t="s">
        <v>403</v>
      </c>
    </row>
    <row r="12" spans="1:138" s="267" customFormat="1" ht="13.5">
      <c r="A12" s="415" t="s">
        <v>386</v>
      </c>
      <c r="B12" s="415">
        <v>32205</v>
      </c>
      <c r="C12" s="415" t="s">
        <v>407</v>
      </c>
      <c r="D12" s="297">
        <f t="shared" si="4"/>
        <v>2015</v>
      </c>
      <c r="E12" s="297">
        <f t="shared" si="5"/>
        <v>1290</v>
      </c>
      <c r="F12" s="297">
        <f t="shared" si="5"/>
        <v>316</v>
      </c>
      <c r="G12" s="297">
        <f t="shared" si="5"/>
        <v>263</v>
      </c>
      <c r="H12" s="297">
        <f t="shared" si="5"/>
        <v>47</v>
      </c>
      <c r="I12" s="297">
        <f t="shared" si="5"/>
        <v>7</v>
      </c>
      <c r="J12" s="297">
        <f t="shared" si="5"/>
        <v>78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14</v>
      </c>
      <c r="R12" s="297">
        <f t="shared" si="10"/>
        <v>0</v>
      </c>
      <c r="S12" s="416"/>
      <c r="T12" s="416"/>
      <c r="U12" s="416"/>
      <c r="V12" s="416"/>
      <c r="W12" s="416"/>
      <c r="X12" s="416"/>
      <c r="Y12" s="416"/>
      <c r="Z12" s="416"/>
      <c r="AA12" s="416"/>
      <c r="AB12" s="297">
        <f t="shared" si="11"/>
        <v>2015</v>
      </c>
      <c r="AC12" s="297">
        <f t="shared" si="12"/>
        <v>1290</v>
      </c>
      <c r="AD12" s="297">
        <f t="shared" si="12"/>
        <v>316</v>
      </c>
      <c r="AE12" s="297">
        <f t="shared" si="12"/>
        <v>263</v>
      </c>
      <c r="AF12" s="297">
        <f t="shared" si="12"/>
        <v>47</v>
      </c>
      <c r="AG12" s="297">
        <f t="shared" si="12"/>
        <v>7</v>
      </c>
      <c r="AH12" s="297">
        <f t="shared" si="12"/>
        <v>78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14</v>
      </c>
      <c r="AP12" s="297">
        <f t="shared" si="17"/>
        <v>0</v>
      </c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297">
        <f t="shared" si="18"/>
        <v>218</v>
      </c>
      <c r="BD12" s="416"/>
      <c r="BE12" s="416">
        <v>218</v>
      </c>
      <c r="BF12" s="416"/>
      <c r="BG12" s="416"/>
      <c r="BH12" s="416"/>
      <c r="BI12" s="416"/>
      <c r="BJ12" s="416"/>
      <c r="BK12" s="416"/>
      <c r="BL12" s="416"/>
      <c r="BM12" s="416"/>
      <c r="BN12" s="416"/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1797</v>
      </c>
      <c r="DM12" s="416">
        <v>1290</v>
      </c>
      <c r="DN12" s="416">
        <v>98</v>
      </c>
      <c r="DO12" s="416">
        <v>263</v>
      </c>
      <c r="DP12" s="416">
        <v>47</v>
      </c>
      <c r="DQ12" s="416">
        <v>7</v>
      </c>
      <c r="DR12" s="416">
        <v>78</v>
      </c>
      <c r="DS12" s="416"/>
      <c r="DT12" s="416"/>
      <c r="DU12" s="416"/>
      <c r="DV12" s="416"/>
      <c r="DW12" s="416">
        <v>14</v>
      </c>
      <c r="DX12" s="297">
        <f t="shared" si="24"/>
        <v>0</v>
      </c>
      <c r="DY12" s="416"/>
      <c r="DZ12" s="416"/>
      <c r="EA12" s="416"/>
      <c r="EB12" s="416"/>
      <c r="EC12" s="416"/>
      <c r="ED12" s="416"/>
      <c r="EE12" s="416"/>
      <c r="EF12" s="416"/>
      <c r="EG12" s="416"/>
      <c r="EH12" s="417" t="s">
        <v>403</v>
      </c>
    </row>
    <row r="13" spans="1:138" s="267" customFormat="1" ht="13.5">
      <c r="A13" s="415" t="s">
        <v>386</v>
      </c>
      <c r="B13" s="415">
        <v>32206</v>
      </c>
      <c r="C13" s="415" t="s">
        <v>408</v>
      </c>
      <c r="D13" s="297">
        <f t="shared" si="4"/>
        <v>3322</v>
      </c>
      <c r="E13" s="297">
        <f t="shared" si="5"/>
        <v>1754</v>
      </c>
      <c r="F13" s="297">
        <f t="shared" si="5"/>
        <v>366</v>
      </c>
      <c r="G13" s="297">
        <f t="shared" si="5"/>
        <v>299</v>
      </c>
      <c r="H13" s="297">
        <f t="shared" si="5"/>
        <v>59</v>
      </c>
      <c r="I13" s="297">
        <f t="shared" si="5"/>
        <v>537</v>
      </c>
      <c r="J13" s="297">
        <f t="shared" si="5"/>
        <v>44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263</v>
      </c>
      <c r="R13" s="297">
        <f t="shared" si="10"/>
        <v>2308</v>
      </c>
      <c r="S13" s="416">
        <v>1686</v>
      </c>
      <c r="T13" s="416"/>
      <c r="U13" s="416"/>
      <c r="V13" s="416">
        <v>58</v>
      </c>
      <c r="W13" s="416">
        <v>522</v>
      </c>
      <c r="X13" s="416">
        <v>42</v>
      </c>
      <c r="Y13" s="416"/>
      <c r="Z13" s="416"/>
      <c r="AA13" s="416"/>
      <c r="AB13" s="297">
        <f t="shared" si="11"/>
        <v>1014</v>
      </c>
      <c r="AC13" s="297">
        <f t="shared" si="12"/>
        <v>68</v>
      </c>
      <c r="AD13" s="297">
        <f t="shared" si="12"/>
        <v>366</v>
      </c>
      <c r="AE13" s="297">
        <f t="shared" si="12"/>
        <v>299</v>
      </c>
      <c r="AF13" s="297">
        <f t="shared" si="12"/>
        <v>1</v>
      </c>
      <c r="AG13" s="297">
        <f t="shared" si="12"/>
        <v>15</v>
      </c>
      <c r="AH13" s="297">
        <f t="shared" si="12"/>
        <v>2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263</v>
      </c>
      <c r="AP13" s="297">
        <f t="shared" si="17"/>
        <v>22</v>
      </c>
      <c r="AQ13" s="416">
        <v>12</v>
      </c>
      <c r="AR13" s="416">
        <v>10</v>
      </c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297">
        <f t="shared" si="18"/>
        <v>992</v>
      </c>
      <c r="BD13" s="416">
        <v>56</v>
      </c>
      <c r="BE13" s="416">
        <v>356</v>
      </c>
      <c r="BF13" s="416">
        <v>299</v>
      </c>
      <c r="BG13" s="416">
        <v>1</v>
      </c>
      <c r="BH13" s="416">
        <v>15</v>
      </c>
      <c r="BI13" s="416">
        <v>2</v>
      </c>
      <c r="BJ13" s="416"/>
      <c r="BK13" s="416"/>
      <c r="BL13" s="416"/>
      <c r="BM13" s="416"/>
      <c r="BN13" s="416">
        <v>263</v>
      </c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0</v>
      </c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297">
        <f t="shared" si="24"/>
        <v>0</v>
      </c>
      <c r="DY13" s="416"/>
      <c r="DZ13" s="416"/>
      <c r="EA13" s="416"/>
      <c r="EB13" s="416"/>
      <c r="EC13" s="416"/>
      <c r="ED13" s="416"/>
      <c r="EE13" s="416"/>
      <c r="EF13" s="416"/>
      <c r="EG13" s="416"/>
      <c r="EH13" s="417" t="s">
        <v>403</v>
      </c>
    </row>
    <row r="14" spans="1:138" s="267" customFormat="1" ht="13.5">
      <c r="A14" s="415" t="s">
        <v>386</v>
      </c>
      <c r="B14" s="415">
        <v>32207</v>
      </c>
      <c r="C14" s="415" t="s">
        <v>409</v>
      </c>
      <c r="D14" s="297">
        <f t="shared" si="4"/>
        <v>1423</v>
      </c>
      <c r="E14" s="297">
        <f t="shared" si="5"/>
        <v>825</v>
      </c>
      <c r="F14" s="297">
        <f t="shared" si="5"/>
        <v>293</v>
      </c>
      <c r="G14" s="297">
        <f t="shared" si="5"/>
        <v>135</v>
      </c>
      <c r="H14" s="297">
        <f t="shared" si="5"/>
        <v>31</v>
      </c>
      <c r="I14" s="297">
        <f t="shared" si="5"/>
        <v>139</v>
      </c>
      <c r="J14" s="297">
        <f t="shared" si="5"/>
        <v>0</v>
      </c>
      <c r="K14" s="297">
        <f t="shared" si="6"/>
        <v>0</v>
      </c>
      <c r="L14" s="297">
        <f t="shared" si="6"/>
        <v>0</v>
      </c>
      <c r="M14" s="297">
        <f t="shared" si="6"/>
        <v>0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0</v>
      </c>
      <c r="R14" s="297">
        <f t="shared" si="10"/>
        <v>0</v>
      </c>
      <c r="S14" s="416"/>
      <c r="T14" s="416"/>
      <c r="U14" s="416"/>
      <c r="V14" s="416"/>
      <c r="W14" s="416"/>
      <c r="X14" s="416"/>
      <c r="Y14" s="416"/>
      <c r="Z14" s="416"/>
      <c r="AA14" s="416"/>
      <c r="AB14" s="297">
        <f t="shared" si="11"/>
        <v>1423</v>
      </c>
      <c r="AC14" s="297">
        <f t="shared" si="12"/>
        <v>825</v>
      </c>
      <c r="AD14" s="297">
        <f t="shared" si="12"/>
        <v>293</v>
      </c>
      <c r="AE14" s="297">
        <f t="shared" si="12"/>
        <v>135</v>
      </c>
      <c r="AF14" s="297">
        <f t="shared" si="12"/>
        <v>31</v>
      </c>
      <c r="AG14" s="297">
        <f t="shared" si="12"/>
        <v>139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0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0</v>
      </c>
      <c r="AP14" s="297">
        <f t="shared" si="17"/>
        <v>9</v>
      </c>
      <c r="AQ14" s="416"/>
      <c r="AR14" s="416">
        <v>9</v>
      </c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297">
        <f t="shared" si="18"/>
        <v>239</v>
      </c>
      <c r="BD14" s="416"/>
      <c r="BE14" s="416">
        <v>239</v>
      </c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1175</v>
      </c>
      <c r="DM14" s="416">
        <v>825</v>
      </c>
      <c r="DN14" s="416">
        <v>45</v>
      </c>
      <c r="DO14" s="416">
        <v>135</v>
      </c>
      <c r="DP14" s="416">
        <v>31</v>
      </c>
      <c r="DQ14" s="416">
        <v>139</v>
      </c>
      <c r="DR14" s="416"/>
      <c r="DS14" s="416"/>
      <c r="DT14" s="416"/>
      <c r="DU14" s="416"/>
      <c r="DV14" s="416"/>
      <c r="DW14" s="416"/>
      <c r="DX14" s="297">
        <f t="shared" si="24"/>
        <v>0</v>
      </c>
      <c r="DY14" s="416"/>
      <c r="DZ14" s="416"/>
      <c r="EA14" s="416"/>
      <c r="EB14" s="416"/>
      <c r="EC14" s="416"/>
      <c r="ED14" s="416"/>
      <c r="EE14" s="416"/>
      <c r="EF14" s="416"/>
      <c r="EG14" s="416"/>
      <c r="EH14" s="417" t="s">
        <v>403</v>
      </c>
    </row>
    <row r="15" spans="1:138" s="267" customFormat="1" ht="13.5">
      <c r="A15" s="415" t="s">
        <v>386</v>
      </c>
      <c r="B15" s="415">
        <v>32209</v>
      </c>
      <c r="C15" s="415" t="s">
        <v>410</v>
      </c>
      <c r="D15" s="297">
        <f t="shared" si="4"/>
        <v>5462</v>
      </c>
      <c r="E15" s="297">
        <f t="shared" si="5"/>
        <v>364</v>
      </c>
      <c r="F15" s="297">
        <f t="shared" si="5"/>
        <v>468</v>
      </c>
      <c r="G15" s="297">
        <f t="shared" si="5"/>
        <v>226</v>
      </c>
      <c r="H15" s="297">
        <f t="shared" si="5"/>
        <v>0</v>
      </c>
      <c r="I15" s="297">
        <f t="shared" si="5"/>
        <v>0</v>
      </c>
      <c r="J15" s="297">
        <f t="shared" si="5"/>
        <v>4</v>
      </c>
      <c r="K15" s="297">
        <f t="shared" si="6"/>
        <v>0</v>
      </c>
      <c r="L15" s="297">
        <f t="shared" si="6"/>
        <v>0</v>
      </c>
      <c r="M15" s="297">
        <f t="shared" si="6"/>
        <v>3</v>
      </c>
      <c r="N15" s="297">
        <f t="shared" si="7"/>
        <v>0</v>
      </c>
      <c r="O15" s="297">
        <f t="shared" si="7"/>
        <v>0</v>
      </c>
      <c r="P15" s="297">
        <f t="shared" si="8"/>
        <v>4243</v>
      </c>
      <c r="Q15" s="297">
        <f t="shared" si="9"/>
        <v>154</v>
      </c>
      <c r="R15" s="297">
        <f t="shared" si="10"/>
        <v>260</v>
      </c>
      <c r="S15" s="416">
        <v>233</v>
      </c>
      <c r="T15" s="416"/>
      <c r="U15" s="416"/>
      <c r="V15" s="416"/>
      <c r="W15" s="416"/>
      <c r="X15" s="416"/>
      <c r="Y15" s="416"/>
      <c r="Z15" s="416"/>
      <c r="AA15" s="416">
        <v>27</v>
      </c>
      <c r="AB15" s="297">
        <f t="shared" si="11"/>
        <v>5202</v>
      </c>
      <c r="AC15" s="297">
        <f t="shared" si="12"/>
        <v>131</v>
      </c>
      <c r="AD15" s="297">
        <f t="shared" si="12"/>
        <v>468</v>
      </c>
      <c r="AE15" s="297">
        <f t="shared" si="12"/>
        <v>226</v>
      </c>
      <c r="AF15" s="297">
        <f t="shared" si="12"/>
        <v>0</v>
      </c>
      <c r="AG15" s="297">
        <f t="shared" si="12"/>
        <v>0</v>
      </c>
      <c r="AH15" s="297">
        <f t="shared" si="12"/>
        <v>4</v>
      </c>
      <c r="AI15" s="297">
        <f t="shared" si="12"/>
        <v>0</v>
      </c>
      <c r="AJ15" s="297">
        <f t="shared" si="12"/>
        <v>0</v>
      </c>
      <c r="AK15" s="297">
        <f t="shared" si="13"/>
        <v>3</v>
      </c>
      <c r="AL15" s="297">
        <f t="shared" si="14"/>
        <v>0</v>
      </c>
      <c r="AM15" s="297">
        <f t="shared" si="14"/>
        <v>0</v>
      </c>
      <c r="AN15" s="297">
        <f t="shared" si="15"/>
        <v>4243</v>
      </c>
      <c r="AO15" s="297">
        <f t="shared" si="16"/>
        <v>127</v>
      </c>
      <c r="AP15" s="297">
        <f t="shared" si="17"/>
        <v>3</v>
      </c>
      <c r="AQ15" s="416"/>
      <c r="AR15" s="416"/>
      <c r="AS15" s="416"/>
      <c r="AT15" s="416"/>
      <c r="AU15" s="416"/>
      <c r="AV15" s="416"/>
      <c r="AW15" s="416"/>
      <c r="AX15" s="416"/>
      <c r="AY15" s="416">
        <v>3</v>
      </c>
      <c r="AZ15" s="416"/>
      <c r="BA15" s="416"/>
      <c r="BB15" s="416"/>
      <c r="BC15" s="297">
        <f t="shared" si="18"/>
        <v>0</v>
      </c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4243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>
        <v>4243</v>
      </c>
      <c r="DK15" s="416"/>
      <c r="DL15" s="297">
        <f t="shared" si="23"/>
        <v>956</v>
      </c>
      <c r="DM15" s="416">
        <v>131</v>
      </c>
      <c r="DN15" s="416">
        <v>468</v>
      </c>
      <c r="DO15" s="416">
        <v>226</v>
      </c>
      <c r="DP15" s="416"/>
      <c r="DQ15" s="416"/>
      <c r="DR15" s="416">
        <v>4</v>
      </c>
      <c r="DS15" s="416"/>
      <c r="DT15" s="416"/>
      <c r="DU15" s="416"/>
      <c r="DV15" s="416"/>
      <c r="DW15" s="416">
        <v>127</v>
      </c>
      <c r="DX15" s="297">
        <f t="shared" si="24"/>
        <v>0</v>
      </c>
      <c r="DY15" s="416"/>
      <c r="DZ15" s="416"/>
      <c r="EA15" s="416"/>
      <c r="EB15" s="416"/>
      <c r="EC15" s="416"/>
      <c r="ED15" s="416"/>
      <c r="EE15" s="416"/>
      <c r="EF15" s="416"/>
      <c r="EG15" s="416"/>
      <c r="EH15" s="417" t="s">
        <v>403</v>
      </c>
    </row>
    <row r="16" spans="1:138" s="267" customFormat="1" ht="13.5">
      <c r="A16" s="415" t="s">
        <v>386</v>
      </c>
      <c r="B16" s="415">
        <v>32304</v>
      </c>
      <c r="C16" s="415" t="s">
        <v>411</v>
      </c>
      <c r="D16" s="297">
        <f t="shared" si="4"/>
        <v>1022</v>
      </c>
      <c r="E16" s="297">
        <f t="shared" si="5"/>
        <v>625</v>
      </c>
      <c r="F16" s="297">
        <f t="shared" si="5"/>
        <v>60</v>
      </c>
      <c r="G16" s="297">
        <f t="shared" si="5"/>
        <v>53</v>
      </c>
      <c r="H16" s="297">
        <f t="shared" si="5"/>
        <v>14</v>
      </c>
      <c r="I16" s="297">
        <f t="shared" si="5"/>
        <v>161</v>
      </c>
      <c r="J16" s="297">
        <f t="shared" si="5"/>
        <v>17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92</v>
      </c>
      <c r="R16" s="297">
        <f t="shared" si="10"/>
        <v>0</v>
      </c>
      <c r="S16" s="416"/>
      <c r="T16" s="416"/>
      <c r="U16" s="416"/>
      <c r="V16" s="416"/>
      <c r="W16" s="416"/>
      <c r="X16" s="416"/>
      <c r="Y16" s="416"/>
      <c r="Z16" s="416"/>
      <c r="AA16" s="416"/>
      <c r="AB16" s="297">
        <f t="shared" si="11"/>
        <v>1022</v>
      </c>
      <c r="AC16" s="297">
        <f t="shared" si="12"/>
        <v>625</v>
      </c>
      <c r="AD16" s="297">
        <f t="shared" si="12"/>
        <v>60</v>
      </c>
      <c r="AE16" s="297">
        <f t="shared" si="12"/>
        <v>53</v>
      </c>
      <c r="AF16" s="297">
        <f t="shared" si="12"/>
        <v>14</v>
      </c>
      <c r="AG16" s="297">
        <f t="shared" si="12"/>
        <v>161</v>
      </c>
      <c r="AH16" s="297">
        <f t="shared" si="12"/>
        <v>17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92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0</v>
      </c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1022</v>
      </c>
      <c r="DM16" s="416">
        <v>625</v>
      </c>
      <c r="DN16" s="416">
        <v>60</v>
      </c>
      <c r="DO16" s="416">
        <v>53</v>
      </c>
      <c r="DP16" s="416">
        <v>14</v>
      </c>
      <c r="DQ16" s="416">
        <v>161</v>
      </c>
      <c r="DR16" s="416">
        <v>17</v>
      </c>
      <c r="DS16" s="416"/>
      <c r="DT16" s="416"/>
      <c r="DU16" s="416"/>
      <c r="DV16" s="416"/>
      <c r="DW16" s="416">
        <v>92</v>
      </c>
      <c r="DX16" s="297">
        <f t="shared" si="24"/>
        <v>0</v>
      </c>
      <c r="DY16" s="416"/>
      <c r="DZ16" s="416"/>
      <c r="EA16" s="416"/>
      <c r="EB16" s="416"/>
      <c r="EC16" s="416"/>
      <c r="ED16" s="416"/>
      <c r="EE16" s="416"/>
      <c r="EF16" s="416"/>
      <c r="EG16" s="416"/>
      <c r="EH16" s="417" t="s">
        <v>403</v>
      </c>
    </row>
    <row r="17" spans="1:138" s="267" customFormat="1" ht="13.5">
      <c r="A17" s="415" t="s">
        <v>386</v>
      </c>
      <c r="B17" s="415">
        <v>32343</v>
      </c>
      <c r="C17" s="415" t="s">
        <v>412</v>
      </c>
      <c r="D17" s="297">
        <f t="shared" si="4"/>
        <v>794</v>
      </c>
      <c r="E17" s="297">
        <f t="shared" si="5"/>
        <v>514</v>
      </c>
      <c r="F17" s="297">
        <f t="shared" si="5"/>
        <v>262</v>
      </c>
      <c r="G17" s="297">
        <f t="shared" si="5"/>
        <v>0</v>
      </c>
      <c r="H17" s="297">
        <f t="shared" si="5"/>
        <v>0</v>
      </c>
      <c r="I17" s="297">
        <f t="shared" si="5"/>
        <v>0</v>
      </c>
      <c r="J17" s="297">
        <f t="shared" si="5"/>
        <v>18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0</v>
      </c>
      <c r="R17" s="297">
        <f t="shared" si="10"/>
        <v>0</v>
      </c>
      <c r="S17" s="416"/>
      <c r="T17" s="416"/>
      <c r="U17" s="416"/>
      <c r="V17" s="416"/>
      <c r="W17" s="416"/>
      <c r="X17" s="416"/>
      <c r="Y17" s="416"/>
      <c r="Z17" s="416"/>
      <c r="AA17" s="416"/>
      <c r="AB17" s="297">
        <f t="shared" si="11"/>
        <v>262</v>
      </c>
      <c r="AC17" s="297">
        <f t="shared" si="12"/>
        <v>0</v>
      </c>
      <c r="AD17" s="297">
        <f t="shared" si="12"/>
        <v>262</v>
      </c>
      <c r="AE17" s="297">
        <f t="shared" si="12"/>
        <v>0</v>
      </c>
      <c r="AF17" s="297">
        <f t="shared" si="12"/>
        <v>0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0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262</v>
      </c>
      <c r="BD17" s="416"/>
      <c r="BE17" s="416">
        <v>262</v>
      </c>
      <c r="BF17" s="416"/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0</v>
      </c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297">
        <f t="shared" si="24"/>
        <v>532</v>
      </c>
      <c r="DY17" s="416">
        <v>514</v>
      </c>
      <c r="DZ17" s="416"/>
      <c r="EA17" s="416"/>
      <c r="EB17" s="416"/>
      <c r="EC17" s="416"/>
      <c r="ED17" s="416">
        <v>18</v>
      </c>
      <c r="EE17" s="416"/>
      <c r="EF17" s="416"/>
      <c r="EG17" s="416"/>
      <c r="EH17" s="417" t="s">
        <v>403</v>
      </c>
    </row>
    <row r="18" spans="1:138" s="267" customFormat="1" ht="13.5">
      <c r="A18" s="415" t="s">
        <v>386</v>
      </c>
      <c r="B18" s="415">
        <v>32386</v>
      </c>
      <c r="C18" s="415" t="s">
        <v>413</v>
      </c>
      <c r="D18" s="297">
        <f t="shared" si="4"/>
        <v>361</v>
      </c>
      <c r="E18" s="297">
        <f t="shared" si="5"/>
        <v>179</v>
      </c>
      <c r="F18" s="297">
        <f t="shared" si="5"/>
        <v>128</v>
      </c>
      <c r="G18" s="297">
        <f t="shared" si="5"/>
        <v>41</v>
      </c>
      <c r="H18" s="297">
        <f t="shared" si="5"/>
        <v>0</v>
      </c>
      <c r="I18" s="297">
        <f t="shared" si="5"/>
        <v>0</v>
      </c>
      <c r="J18" s="297">
        <f t="shared" si="5"/>
        <v>6</v>
      </c>
      <c r="K18" s="297">
        <f t="shared" si="6"/>
        <v>0</v>
      </c>
      <c r="L18" s="297">
        <f t="shared" si="6"/>
        <v>0</v>
      </c>
      <c r="M18" s="297">
        <f t="shared" si="6"/>
        <v>4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3</v>
      </c>
      <c r="R18" s="297">
        <f t="shared" si="10"/>
        <v>0</v>
      </c>
      <c r="S18" s="416"/>
      <c r="T18" s="416"/>
      <c r="U18" s="416"/>
      <c r="V18" s="416"/>
      <c r="W18" s="416"/>
      <c r="X18" s="416"/>
      <c r="Y18" s="416"/>
      <c r="Z18" s="416"/>
      <c r="AA18" s="416"/>
      <c r="AB18" s="297">
        <f t="shared" si="11"/>
        <v>361</v>
      </c>
      <c r="AC18" s="297">
        <f t="shared" si="12"/>
        <v>179</v>
      </c>
      <c r="AD18" s="297">
        <f t="shared" si="12"/>
        <v>128</v>
      </c>
      <c r="AE18" s="297">
        <f t="shared" si="12"/>
        <v>41</v>
      </c>
      <c r="AF18" s="297">
        <f t="shared" si="12"/>
        <v>0</v>
      </c>
      <c r="AG18" s="297">
        <f t="shared" si="12"/>
        <v>0</v>
      </c>
      <c r="AH18" s="297">
        <f t="shared" si="12"/>
        <v>6</v>
      </c>
      <c r="AI18" s="297">
        <f t="shared" si="12"/>
        <v>0</v>
      </c>
      <c r="AJ18" s="297">
        <f t="shared" si="12"/>
        <v>0</v>
      </c>
      <c r="AK18" s="297">
        <f t="shared" si="13"/>
        <v>4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3</v>
      </c>
      <c r="AP18" s="297">
        <f t="shared" si="17"/>
        <v>4</v>
      </c>
      <c r="AQ18" s="416"/>
      <c r="AR18" s="416"/>
      <c r="AS18" s="416"/>
      <c r="AT18" s="416"/>
      <c r="AU18" s="416"/>
      <c r="AV18" s="416"/>
      <c r="AW18" s="416"/>
      <c r="AX18" s="416"/>
      <c r="AY18" s="416">
        <v>4</v>
      </c>
      <c r="AZ18" s="416"/>
      <c r="BA18" s="416"/>
      <c r="BB18" s="416"/>
      <c r="BC18" s="297">
        <f t="shared" si="18"/>
        <v>0</v>
      </c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357</v>
      </c>
      <c r="DM18" s="416">
        <v>179</v>
      </c>
      <c r="DN18" s="416">
        <v>128</v>
      </c>
      <c r="DO18" s="416">
        <v>41</v>
      </c>
      <c r="DP18" s="416"/>
      <c r="DQ18" s="416"/>
      <c r="DR18" s="416">
        <v>6</v>
      </c>
      <c r="DS18" s="416"/>
      <c r="DT18" s="416"/>
      <c r="DU18" s="416"/>
      <c r="DV18" s="416"/>
      <c r="DW18" s="416">
        <v>3</v>
      </c>
      <c r="DX18" s="297">
        <f t="shared" si="24"/>
        <v>0</v>
      </c>
      <c r="DY18" s="416"/>
      <c r="DZ18" s="416"/>
      <c r="EA18" s="416"/>
      <c r="EB18" s="416"/>
      <c r="EC18" s="416"/>
      <c r="ED18" s="416"/>
      <c r="EE18" s="416"/>
      <c r="EF18" s="416"/>
      <c r="EG18" s="416"/>
      <c r="EH18" s="417" t="s">
        <v>403</v>
      </c>
    </row>
    <row r="19" spans="1:138" s="267" customFormat="1" ht="13.5">
      <c r="A19" s="415" t="s">
        <v>386</v>
      </c>
      <c r="B19" s="415">
        <v>32401</v>
      </c>
      <c r="C19" s="415" t="s">
        <v>414</v>
      </c>
      <c r="D19" s="297">
        <f t="shared" si="4"/>
        <v>1301</v>
      </c>
      <c r="E19" s="297">
        <f t="shared" si="5"/>
        <v>979</v>
      </c>
      <c r="F19" s="297">
        <f t="shared" si="5"/>
        <v>231</v>
      </c>
      <c r="G19" s="297">
        <f t="shared" si="5"/>
        <v>0</v>
      </c>
      <c r="H19" s="297">
        <f t="shared" si="5"/>
        <v>30</v>
      </c>
      <c r="I19" s="297">
        <f t="shared" si="5"/>
        <v>0</v>
      </c>
      <c r="J19" s="297">
        <f t="shared" si="5"/>
        <v>40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21</v>
      </c>
      <c r="R19" s="297">
        <f t="shared" si="10"/>
        <v>1021</v>
      </c>
      <c r="S19" s="416">
        <v>979</v>
      </c>
      <c r="T19" s="416">
        <v>2</v>
      </c>
      <c r="U19" s="416"/>
      <c r="V19" s="416"/>
      <c r="W19" s="416"/>
      <c r="X19" s="416">
        <v>40</v>
      </c>
      <c r="Y19" s="416"/>
      <c r="Z19" s="416"/>
      <c r="AA19" s="416"/>
      <c r="AB19" s="297">
        <f t="shared" si="11"/>
        <v>280</v>
      </c>
      <c r="AC19" s="297">
        <f t="shared" si="12"/>
        <v>0</v>
      </c>
      <c r="AD19" s="297">
        <f t="shared" si="12"/>
        <v>229</v>
      </c>
      <c r="AE19" s="297">
        <f t="shared" si="12"/>
        <v>0</v>
      </c>
      <c r="AF19" s="297">
        <f t="shared" si="12"/>
        <v>30</v>
      </c>
      <c r="AG19" s="297">
        <f t="shared" si="12"/>
        <v>0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21</v>
      </c>
      <c r="AP19" s="297">
        <f t="shared" si="17"/>
        <v>19</v>
      </c>
      <c r="AQ19" s="416"/>
      <c r="AR19" s="416">
        <v>19</v>
      </c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297">
        <f t="shared" si="18"/>
        <v>223</v>
      </c>
      <c r="BD19" s="416"/>
      <c r="BE19" s="416">
        <v>210</v>
      </c>
      <c r="BF19" s="416"/>
      <c r="BG19" s="416"/>
      <c r="BH19" s="416"/>
      <c r="BI19" s="416"/>
      <c r="BJ19" s="416"/>
      <c r="BK19" s="416"/>
      <c r="BL19" s="416"/>
      <c r="BM19" s="416"/>
      <c r="BN19" s="416">
        <v>13</v>
      </c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8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>
        <v>8</v>
      </c>
      <c r="DL19" s="297">
        <f t="shared" si="23"/>
        <v>30</v>
      </c>
      <c r="DM19" s="416"/>
      <c r="DN19" s="416"/>
      <c r="DO19" s="416"/>
      <c r="DP19" s="416">
        <v>30</v>
      </c>
      <c r="DQ19" s="416"/>
      <c r="DR19" s="416"/>
      <c r="DS19" s="416"/>
      <c r="DT19" s="416"/>
      <c r="DU19" s="416"/>
      <c r="DV19" s="416"/>
      <c r="DW19" s="416"/>
      <c r="DX19" s="297">
        <f t="shared" si="24"/>
        <v>0</v>
      </c>
      <c r="DY19" s="416"/>
      <c r="DZ19" s="416"/>
      <c r="EA19" s="416"/>
      <c r="EB19" s="416"/>
      <c r="EC19" s="416"/>
      <c r="ED19" s="416"/>
      <c r="EE19" s="416"/>
      <c r="EF19" s="416"/>
      <c r="EG19" s="416"/>
      <c r="EH19" s="417" t="s">
        <v>403</v>
      </c>
    </row>
    <row r="20" spans="1:138" s="267" customFormat="1" ht="13.5">
      <c r="A20" s="415" t="s">
        <v>386</v>
      </c>
      <c r="B20" s="415">
        <v>32441</v>
      </c>
      <c r="C20" s="415" t="s">
        <v>415</v>
      </c>
      <c r="D20" s="297">
        <f t="shared" si="4"/>
        <v>368</v>
      </c>
      <c r="E20" s="297">
        <f t="shared" si="5"/>
        <v>235</v>
      </c>
      <c r="F20" s="297">
        <f t="shared" si="5"/>
        <v>53</v>
      </c>
      <c r="G20" s="297">
        <f t="shared" si="5"/>
        <v>29</v>
      </c>
      <c r="H20" s="297">
        <f t="shared" si="5"/>
        <v>7</v>
      </c>
      <c r="I20" s="297">
        <f t="shared" si="5"/>
        <v>39</v>
      </c>
      <c r="J20" s="297">
        <f t="shared" si="5"/>
        <v>0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5</v>
      </c>
      <c r="R20" s="297">
        <f t="shared" si="10"/>
        <v>0</v>
      </c>
      <c r="S20" s="416"/>
      <c r="T20" s="416"/>
      <c r="U20" s="416"/>
      <c r="V20" s="416"/>
      <c r="W20" s="416"/>
      <c r="X20" s="416"/>
      <c r="Y20" s="416"/>
      <c r="Z20" s="416"/>
      <c r="AA20" s="416"/>
      <c r="AB20" s="297">
        <f t="shared" si="11"/>
        <v>368</v>
      </c>
      <c r="AC20" s="297">
        <f t="shared" si="12"/>
        <v>235</v>
      </c>
      <c r="AD20" s="297">
        <f t="shared" si="12"/>
        <v>53</v>
      </c>
      <c r="AE20" s="297">
        <f t="shared" si="12"/>
        <v>29</v>
      </c>
      <c r="AF20" s="297">
        <f t="shared" si="12"/>
        <v>7</v>
      </c>
      <c r="AG20" s="297">
        <f t="shared" si="12"/>
        <v>39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5</v>
      </c>
      <c r="AP20" s="297">
        <f t="shared" si="17"/>
        <v>0</v>
      </c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297">
        <f t="shared" si="18"/>
        <v>0</v>
      </c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368</v>
      </c>
      <c r="DM20" s="416">
        <v>235</v>
      </c>
      <c r="DN20" s="416">
        <v>53</v>
      </c>
      <c r="DO20" s="416">
        <v>29</v>
      </c>
      <c r="DP20" s="416">
        <v>7</v>
      </c>
      <c r="DQ20" s="416">
        <v>39</v>
      </c>
      <c r="DR20" s="416"/>
      <c r="DS20" s="416"/>
      <c r="DT20" s="416"/>
      <c r="DU20" s="416"/>
      <c r="DV20" s="416"/>
      <c r="DW20" s="416">
        <v>5</v>
      </c>
      <c r="DX20" s="297">
        <f t="shared" si="24"/>
        <v>0</v>
      </c>
      <c r="DY20" s="416"/>
      <c r="DZ20" s="416"/>
      <c r="EA20" s="416"/>
      <c r="EB20" s="416"/>
      <c r="EC20" s="416"/>
      <c r="ED20" s="416"/>
      <c r="EE20" s="416"/>
      <c r="EF20" s="416"/>
      <c r="EG20" s="416"/>
      <c r="EH20" s="417" t="s">
        <v>403</v>
      </c>
    </row>
    <row r="21" spans="1:138" s="267" customFormat="1" ht="13.5">
      <c r="A21" s="415" t="s">
        <v>386</v>
      </c>
      <c r="B21" s="415">
        <v>32448</v>
      </c>
      <c r="C21" s="415" t="s">
        <v>416</v>
      </c>
      <c r="D21" s="297">
        <f t="shared" si="4"/>
        <v>482</v>
      </c>
      <c r="E21" s="297">
        <f t="shared" si="5"/>
        <v>307</v>
      </c>
      <c r="F21" s="297">
        <f t="shared" si="5"/>
        <v>69</v>
      </c>
      <c r="G21" s="297">
        <f t="shared" si="5"/>
        <v>38</v>
      </c>
      <c r="H21" s="297">
        <f t="shared" si="5"/>
        <v>9</v>
      </c>
      <c r="I21" s="297">
        <f t="shared" si="5"/>
        <v>52</v>
      </c>
      <c r="J21" s="297">
        <f t="shared" si="5"/>
        <v>0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7</v>
      </c>
      <c r="R21" s="297">
        <f t="shared" si="10"/>
        <v>0</v>
      </c>
      <c r="S21" s="416"/>
      <c r="T21" s="416"/>
      <c r="U21" s="416"/>
      <c r="V21" s="416"/>
      <c r="W21" s="416"/>
      <c r="X21" s="416"/>
      <c r="Y21" s="416"/>
      <c r="Z21" s="416"/>
      <c r="AA21" s="416"/>
      <c r="AB21" s="297">
        <f t="shared" si="11"/>
        <v>482</v>
      </c>
      <c r="AC21" s="297">
        <f t="shared" si="12"/>
        <v>307</v>
      </c>
      <c r="AD21" s="297">
        <f t="shared" si="12"/>
        <v>69</v>
      </c>
      <c r="AE21" s="297">
        <f t="shared" si="12"/>
        <v>38</v>
      </c>
      <c r="AF21" s="297">
        <f t="shared" si="12"/>
        <v>9</v>
      </c>
      <c r="AG21" s="297">
        <f t="shared" si="12"/>
        <v>52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7</v>
      </c>
      <c r="AP21" s="297">
        <f t="shared" si="17"/>
        <v>0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297">
        <f t="shared" si="18"/>
        <v>0</v>
      </c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482</v>
      </c>
      <c r="DM21" s="416">
        <v>307</v>
      </c>
      <c r="DN21" s="416">
        <v>69</v>
      </c>
      <c r="DO21" s="416">
        <v>38</v>
      </c>
      <c r="DP21" s="416">
        <v>9</v>
      </c>
      <c r="DQ21" s="416">
        <v>52</v>
      </c>
      <c r="DR21" s="416"/>
      <c r="DS21" s="416"/>
      <c r="DT21" s="416"/>
      <c r="DU21" s="416"/>
      <c r="DV21" s="416"/>
      <c r="DW21" s="416">
        <v>7</v>
      </c>
      <c r="DX21" s="297">
        <f t="shared" si="24"/>
        <v>0</v>
      </c>
      <c r="DY21" s="416"/>
      <c r="DZ21" s="416"/>
      <c r="EA21" s="416"/>
      <c r="EB21" s="416"/>
      <c r="EC21" s="416"/>
      <c r="ED21" s="416"/>
      <c r="EE21" s="416"/>
      <c r="EF21" s="416"/>
      <c r="EG21" s="416"/>
      <c r="EH21" s="417" t="s">
        <v>403</v>
      </c>
    </row>
    <row r="22" spans="1:138" s="267" customFormat="1" ht="13.5">
      <c r="A22" s="415" t="s">
        <v>386</v>
      </c>
      <c r="B22" s="415">
        <v>32449</v>
      </c>
      <c r="C22" s="415" t="s">
        <v>417</v>
      </c>
      <c r="D22" s="297">
        <f t="shared" si="4"/>
        <v>1019</v>
      </c>
      <c r="E22" s="297">
        <f t="shared" si="5"/>
        <v>650</v>
      </c>
      <c r="F22" s="297">
        <f t="shared" si="5"/>
        <v>145</v>
      </c>
      <c r="G22" s="297">
        <f t="shared" si="5"/>
        <v>80</v>
      </c>
      <c r="H22" s="297">
        <f t="shared" si="5"/>
        <v>19</v>
      </c>
      <c r="I22" s="297">
        <f t="shared" si="5"/>
        <v>110</v>
      </c>
      <c r="J22" s="297">
        <f t="shared" si="5"/>
        <v>0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15</v>
      </c>
      <c r="R22" s="297">
        <f t="shared" si="10"/>
        <v>0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297">
        <f t="shared" si="11"/>
        <v>1019</v>
      </c>
      <c r="AC22" s="297">
        <f t="shared" si="12"/>
        <v>650</v>
      </c>
      <c r="AD22" s="297">
        <f t="shared" si="12"/>
        <v>145</v>
      </c>
      <c r="AE22" s="297">
        <f t="shared" si="12"/>
        <v>80</v>
      </c>
      <c r="AF22" s="297">
        <f t="shared" si="12"/>
        <v>19</v>
      </c>
      <c r="AG22" s="297">
        <f t="shared" si="12"/>
        <v>110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15</v>
      </c>
      <c r="AP22" s="297">
        <f t="shared" si="17"/>
        <v>0</v>
      </c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297">
        <f t="shared" si="18"/>
        <v>0</v>
      </c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1019</v>
      </c>
      <c r="DM22" s="416">
        <v>650</v>
      </c>
      <c r="DN22" s="416">
        <v>145</v>
      </c>
      <c r="DO22" s="416">
        <v>80</v>
      </c>
      <c r="DP22" s="416">
        <v>19</v>
      </c>
      <c r="DQ22" s="416">
        <v>110</v>
      </c>
      <c r="DR22" s="416"/>
      <c r="DS22" s="416"/>
      <c r="DT22" s="416"/>
      <c r="DU22" s="416"/>
      <c r="DV22" s="416"/>
      <c r="DW22" s="416">
        <v>15</v>
      </c>
      <c r="DX22" s="297">
        <f t="shared" si="24"/>
        <v>0</v>
      </c>
      <c r="DY22" s="416"/>
      <c r="DZ22" s="416"/>
      <c r="EA22" s="416"/>
      <c r="EB22" s="416"/>
      <c r="EC22" s="416"/>
      <c r="ED22" s="416"/>
      <c r="EE22" s="416"/>
      <c r="EF22" s="416"/>
      <c r="EG22" s="416"/>
      <c r="EH22" s="417" t="s">
        <v>403</v>
      </c>
    </row>
    <row r="23" spans="1:138" s="267" customFormat="1" ht="13.5">
      <c r="A23" s="415" t="s">
        <v>386</v>
      </c>
      <c r="B23" s="415">
        <v>32501</v>
      </c>
      <c r="C23" s="415" t="s">
        <v>418</v>
      </c>
      <c r="D23" s="297">
        <f t="shared" si="4"/>
        <v>758</v>
      </c>
      <c r="E23" s="297">
        <f t="shared" si="5"/>
        <v>298</v>
      </c>
      <c r="F23" s="297">
        <f t="shared" si="5"/>
        <v>101</v>
      </c>
      <c r="G23" s="297">
        <f t="shared" si="5"/>
        <v>74</v>
      </c>
      <c r="H23" s="297">
        <f t="shared" si="5"/>
        <v>12</v>
      </c>
      <c r="I23" s="297">
        <f t="shared" si="5"/>
        <v>132</v>
      </c>
      <c r="J23" s="297">
        <f t="shared" si="5"/>
        <v>21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120</v>
      </c>
      <c r="R23" s="297">
        <f t="shared" si="10"/>
        <v>0</v>
      </c>
      <c r="S23" s="416"/>
      <c r="T23" s="416"/>
      <c r="U23" s="416"/>
      <c r="V23" s="416"/>
      <c r="W23" s="416"/>
      <c r="X23" s="416"/>
      <c r="Y23" s="416"/>
      <c r="Z23" s="416"/>
      <c r="AA23" s="416"/>
      <c r="AB23" s="297">
        <f t="shared" si="11"/>
        <v>437</v>
      </c>
      <c r="AC23" s="297">
        <f t="shared" si="12"/>
        <v>0</v>
      </c>
      <c r="AD23" s="297">
        <f t="shared" si="12"/>
        <v>99</v>
      </c>
      <c r="AE23" s="297">
        <f t="shared" si="12"/>
        <v>74</v>
      </c>
      <c r="AF23" s="297">
        <f t="shared" si="12"/>
        <v>12</v>
      </c>
      <c r="AG23" s="297">
        <f t="shared" si="12"/>
        <v>132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120</v>
      </c>
      <c r="AP23" s="297">
        <f t="shared" si="17"/>
        <v>0</v>
      </c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297">
        <f t="shared" si="18"/>
        <v>0</v>
      </c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437</v>
      </c>
      <c r="DM23" s="416"/>
      <c r="DN23" s="416">
        <v>99</v>
      </c>
      <c r="DO23" s="416">
        <v>74</v>
      </c>
      <c r="DP23" s="416">
        <v>12</v>
      </c>
      <c r="DQ23" s="416">
        <v>132</v>
      </c>
      <c r="DR23" s="416"/>
      <c r="DS23" s="416"/>
      <c r="DT23" s="416"/>
      <c r="DU23" s="416"/>
      <c r="DV23" s="416"/>
      <c r="DW23" s="416">
        <v>120</v>
      </c>
      <c r="DX23" s="297">
        <f t="shared" si="24"/>
        <v>321</v>
      </c>
      <c r="DY23" s="416">
        <v>298</v>
      </c>
      <c r="DZ23" s="416">
        <v>2</v>
      </c>
      <c r="EA23" s="416"/>
      <c r="EB23" s="416"/>
      <c r="EC23" s="416"/>
      <c r="ED23" s="416">
        <v>21</v>
      </c>
      <c r="EE23" s="416"/>
      <c r="EF23" s="416"/>
      <c r="EG23" s="416"/>
      <c r="EH23" s="417" t="s">
        <v>403</v>
      </c>
    </row>
    <row r="24" spans="1:138" s="267" customFormat="1" ht="13.5">
      <c r="A24" s="415" t="s">
        <v>386</v>
      </c>
      <c r="B24" s="415">
        <v>32505</v>
      </c>
      <c r="C24" s="415" t="s">
        <v>419</v>
      </c>
      <c r="D24" s="297">
        <f t="shared" si="4"/>
        <v>413</v>
      </c>
      <c r="E24" s="297">
        <f t="shared" si="5"/>
        <v>0</v>
      </c>
      <c r="F24" s="297">
        <f t="shared" si="5"/>
        <v>94</v>
      </c>
      <c r="G24" s="297">
        <f t="shared" si="5"/>
        <v>70</v>
      </c>
      <c r="H24" s="297">
        <f t="shared" si="5"/>
        <v>10</v>
      </c>
      <c r="I24" s="297">
        <f t="shared" si="5"/>
        <v>125</v>
      </c>
      <c r="J24" s="297">
        <f t="shared" si="5"/>
        <v>0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114</v>
      </c>
      <c r="R24" s="297">
        <f t="shared" si="10"/>
        <v>0</v>
      </c>
      <c r="S24" s="416"/>
      <c r="T24" s="416"/>
      <c r="U24" s="416"/>
      <c r="V24" s="416"/>
      <c r="W24" s="416"/>
      <c r="X24" s="416"/>
      <c r="Y24" s="416"/>
      <c r="Z24" s="416"/>
      <c r="AA24" s="416"/>
      <c r="AB24" s="297">
        <f t="shared" si="11"/>
        <v>413</v>
      </c>
      <c r="AC24" s="297">
        <f t="shared" si="12"/>
        <v>0</v>
      </c>
      <c r="AD24" s="297">
        <f t="shared" si="12"/>
        <v>94</v>
      </c>
      <c r="AE24" s="297">
        <f t="shared" si="12"/>
        <v>70</v>
      </c>
      <c r="AF24" s="297">
        <f t="shared" si="12"/>
        <v>10</v>
      </c>
      <c r="AG24" s="297">
        <f t="shared" si="12"/>
        <v>125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114</v>
      </c>
      <c r="AP24" s="297">
        <f t="shared" si="17"/>
        <v>0</v>
      </c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297">
        <f t="shared" si="18"/>
        <v>0</v>
      </c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413</v>
      </c>
      <c r="DM24" s="416"/>
      <c r="DN24" s="416">
        <v>94</v>
      </c>
      <c r="DO24" s="416">
        <v>70</v>
      </c>
      <c r="DP24" s="416">
        <v>10</v>
      </c>
      <c r="DQ24" s="416">
        <v>125</v>
      </c>
      <c r="DR24" s="416"/>
      <c r="DS24" s="416"/>
      <c r="DT24" s="416"/>
      <c r="DU24" s="416"/>
      <c r="DV24" s="416"/>
      <c r="DW24" s="416">
        <v>114</v>
      </c>
      <c r="DX24" s="297">
        <f t="shared" si="24"/>
        <v>0</v>
      </c>
      <c r="DY24" s="416"/>
      <c r="DZ24" s="416"/>
      <c r="EA24" s="416"/>
      <c r="EB24" s="416"/>
      <c r="EC24" s="416"/>
      <c r="ED24" s="416"/>
      <c r="EE24" s="416"/>
      <c r="EF24" s="416"/>
      <c r="EG24" s="416"/>
      <c r="EH24" s="417"/>
    </row>
    <row r="25" spans="1:138" s="267" customFormat="1" ht="13.5">
      <c r="A25" s="415" t="s">
        <v>386</v>
      </c>
      <c r="B25" s="415">
        <v>32525</v>
      </c>
      <c r="C25" s="415" t="s">
        <v>420</v>
      </c>
      <c r="D25" s="297">
        <f t="shared" si="4"/>
        <v>136</v>
      </c>
      <c r="E25" s="297">
        <f t="shared" si="5"/>
        <v>0</v>
      </c>
      <c r="F25" s="297">
        <f t="shared" si="5"/>
        <v>116</v>
      </c>
      <c r="G25" s="297">
        <f t="shared" si="5"/>
        <v>14</v>
      </c>
      <c r="H25" s="297">
        <f t="shared" si="5"/>
        <v>2</v>
      </c>
      <c r="I25" s="297">
        <f t="shared" si="5"/>
        <v>0</v>
      </c>
      <c r="J25" s="297">
        <f t="shared" si="5"/>
        <v>0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4</v>
      </c>
      <c r="R25" s="297">
        <f t="shared" si="10"/>
        <v>0</v>
      </c>
      <c r="S25" s="416"/>
      <c r="T25" s="416"/>
      <c r="U25" s="416"/>
      <c r="V25" s="416"/>
      <c r="W25" s="416"/>
      <c r="X25" s="416"/>
      <c r="Y25" s="416"/>
      <c r="Z25" s="416"/>
      <c r="AA25" s="416"/>
      <c r="AB25" s="297">
        <f t="shared" si="11"/>
        <v>136</v>
      </c>
      <c r="AC25" s="297">
        <f t="shared" si="12"/>
        <v>0</v>
      </c>
      <c r="AD25" s="297">
        <f t="shared" si="12"/>
        <v>116</v>
      </c>
      <c r="AE25" s="297">
        <f t="shared" si="12"/>
        <v>14</v>
      </c>
      <c r="AF25" s="297">
        <f t="shared" si="12"/>
        <v>2</v>
      </c>
      <c r="AG25" s="297">
        <f t="shared" si="12"/>
        <v>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4</v>
      </c>
      <c r="AP25" s="297">
        <f t="shared" si="17"/>
        <v>0</v>
      </c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297">
        <f t="shared" si="18"/>
        <v>58</v>
      </c>
      <c r="BD25" s="416"/>
      <c r="BE25" s="416">
        <v>54</v>
      </c>
      <c r="BF25" s="416"/>
      <c r="BG25" s="416"/>
      <c r="BH25" s="416"/>
      <c r="BI25" s="416"/>
      <c r="BJ25" s="416"/>
      <c r="BK25" s="416"/>
      <c r="BL25" s="416"/>
      <c r="BM25" s="416"/>
      <c r="BN25" s="416">
        <v>4</v>
      </c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0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297">
        <f t="shared" si="23"/>
        <v>78</v>
      </c>
      <c r="DM25" s="416"/>
      <c r="DN25" s="416">
        <v>62</v>
      </c>
      <c r="DO25" s="416">
        <v>14</v>
      </c>
      <c r="DP25" s="416">
        <v>2</v>
      </c>
      <c r="DQ25" s="416"/>
      <c r="DR25" s="416"/>
      <c r="DS25" s="416"/>
      <c r="DT25" s="416"/>
      <c r="DU25" s="416"/>
      <c r="DV25" s="416"/>
      <c r="DW25" s="416"/>
      <c r="DX25" s="297">
        <f t="shared" si="24"/>
        <v>0</v>
      </c>
      <c r="DY25" s="416"/>
      <c r="DZ25" s="416"/>
      <c r="EA25" s="416"/>
      <c r="EB25" s="416"/>
      <c r="EC25" s="416"/>
      <c r="ED25" s="416"/>
      <c r="EE25" s="416"/>
      <c r="EF25" s="416"/>
      <c r="EG25" s="416"/>
      <c r="EH25" s="417" t="s">
        <v>403</v>
      </c>
    </row>
    <row r="26" spans="1:138" s="267" customFormat="1" ht="13.5">
      <c r="A26" s="415" t="s">
        <v>386</v>
      </c>
      <c r="B26" s="415">
        <v>32526</v>
      </c>
      <c r="C26" s="415" t="s">
        <v>421</v>
      </c>
      <c r="D26" s="297">
        <f t="shared" si="4"/>
        <v>20</v>
      </c>
      <c r="E26" s="297">
        <f t="shared" si="5"/>
        <v>0</v>
      </c>
      <c r="F26" s="297">
        <f t="shared" si="5"/>
        <v>5</v>
      </c>
      <c r="G26" s="297">
        <f t="shared" si="5"/>
        <v>12</v>
      </c>
      <c r="H26" s="297">
        <f t="shared" si="5"/>
        <v>3</v>
      </c>
      <c r="I26" s="297">
        <f t="shared" si="5"/>
        <v>0</v>
      </c>
      <c r="J26" s="297">
        <f t="shared" si="5"/>
        <v>0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0</v>
      </c>
      <c r="R26" s="297">
        <f t="shared" si="10"/>
        <v>20</v>
      </c>
      <c r="S26" s="416"/>
      <c r="T26" s="416">
        <v>5</v>
      </c>
      <c r="U26" s="416">
        <v>12</v>
      </c>
      <c r="V26" s="416">
        <v>3</v>
      </c>
      <c r="W26" s="416"/>
      <c r="X26" s="416"/>
      <c r="Y26" s="416"/>
      <c r="Z26" s="416"/>
      <c r="AA26" s="416"/>
      <c r="AB26" s="297">
        <f t="shared" si="11"/>
        <v>0</v>
      </c>
      <c r="AC26" s="297">
        <f t="shared" si="12"/>
        <v>0</v>
      </c>
      <c r="AD26" s="297">
        <f t="shared" si="12"/>
        <v>0</v>
      </c>
      <c r="AE26" s="297">
        <f t="shared" si="12"/>
        <v>0</v>
      </c>
      <c r="AF26" s="297">
        <f t="shared" si="12"/>
        <v>0</v>
      </c>
      <c r="AG26" s="297">
        <f t="shared" si="12"/>
        <v>0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0</v>
      </c>
      <c r="AP26" s="297">
        <f t="shared" si="17"/>
        <v>0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297">
        <f t="shared" si="18"/>
        <v>0</v>
      </c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297">
        <f t="shared" si="19"/>
        <v>0</v>
      </c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0</v>
      </c>
      <c r="DM26" s="416"/>
      <c r="DN26" s="416"/>
      <c r="DO26" s="416"/>
      <c r="DP26" s="416"/>
      <c r="DQ26" s="416"/>
      <c r="DR26" s="416"/>
      <c r="DS26" s="416"/>
      <c r="DT26" s="416"/>
      <c r="DU26" s="416"/>
      <c r="DV26" s="416"/>
      <c r="DW26" s="416"/>
      <c r="DX26" s="297">
        <f t="shared" si="24"/>
        <v>0</v>
      </c>
      <c r="DY26" s="416"/>
      <c r="DZ26" s="416"/>
      <c r="EA26" s="416"/>
      <c r="EB26" s="416"/>
      <c r="EC26" s="416"/>
      <c r="ED26" s="416"/>
      <c r="EE26" s="416"/>
      <c r="EF26" s="416"/>
      <c r="EG26" s="416"/>
      <c r="EH26" s="417" t="s">
        <v>403</v>
      </c>
    </row>
    <row r="27" spans="1:138" s="267" customFormat="1" ht="13.5">
      <c r="A27" s="415" t="s">
        <v>386</v>
      </c>
      <c r="B27" s="415">
        <v>32527</v>
      </c>
      <c r="C27" s="415" t="s">
        <v>422</v>
      </c>
      <c r="D27" s="297">
        <f t="shared" si="4"/>
        <v>8</v>
      </c>
      <c r="E27" s="297">
        <f t="shared" si="5"/>
        <v>0</v>
      </c>
      <c r="F27" s="297">
        <f t="shared" si="5"/>
        <v>3</v>
      </c>
      <c r="G27" s="297">
        <f t="shared" si="5"/>
        <v>4</v>
      </c>
      <c r="H27" s="297">
        <f t="shared" si="5"/>
        <v>1</v>
      </c>
      <c r="I27" s="297">
        <f t="shared" si="5"/>
        <v>0</v>
      </c>
      <c r="J27" s="297">
        <f t="shared" si="5"/>
        <v>0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0</v>
      </c>
      <c r="O27" s="297">
        <f t="shared" si="7"/>
        <v>0</v>
      </c>
      <c r="P27" s="297">
        <f t="shared" si="8"/>
        <v>0</v>
      </c>
      <c r="Q27" s="297">
        <f t="shared" si="9"/>
        <v>0</v>
      </c>
      <c r="R27" s="297">
        <f t="shared" si="10"/>
        <v>8</v>
      </c>
      <c r="S27" s="416"/>
      <c r="T27" s="416">
        <v>3</v>
      </c>
      <c r="U27" s="416">
        <v>4</v>
      </c>
      <c r="V27" s="416">
        <v>1</v>
      </c>
      <c r="W27" s="416"/>
      <c r="X27" s="416"/>
      <c r="Y27" s="416"/>
      <c r="Z27" s="416"/>
      <c r="AA27" s="416"/>
      <c r="AB27" s="297">
        <f t="shared" si="11"/>
        <v>0</v>
      </c>
      <c r="AC27" s="297">
        <f t="shared" si="12"/>
        <v>0</v>
      </c>
      <c r="AD27" s="297">
        <f t="shared" si="12"/>
        <v>0</v>
      </c>
      <c r="AE27" s="297">
        <f t="shared" si="12"/>
        <v>0</v>
      </c>
      <c r="AF27" s="297">
        <f t="shared" si="12"/>
        <v>0</v>
      </c>
      <c r="AG27" s="297">
        <f t="shared" si="12"/>
        <v>0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0</v>
      </c>
      <c r="AM27" s="297">
        <f t="shared" si="14"/>
        <v>0</v>
      </c>
      <c r="AN27" s="297">
        <f t="shared" si="15"/>
        <v>0</v>
      </c>
      <c r="AO27" s="297">
        <f t="shared" si="16"/>
        <v>0</v>
      </c>
      <c r="AP27" s="297">
        <f t="shared" si="17"/>
        <v>0</v>
      </c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297">
        <f t="shared" si="18"/>
        <v>0</v>
      </c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0</v>
      </c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297">
        <f t="shared" si="24"/>
        <v>0</v>
      </c>
      <c r="DY27" s="416"/>
      <c r="DZ27" s="416"/>
      <c r="EA27" s="416"/>
      <c r="EB27" s="416"/>
      <c r="EC27" s="416"/>
      <c r="ED27" s="416"/>
      <c r="EE27" s="416"/>
      <c r="EF27" s="416"/>
      <c r="EG27" s="416"/>
      <c r="EH27" s="417"/>
    </row>
    <row r="28" spans="1:138" s="267" customFormat="1" ht="13.5">
      <c r="A28" s="415" t="s">
        <v>386</v>
      </c>
      <c r="B28" s="415">
        <v>32528</v>
      </c>
      <c r="C28" s="415" t="s">
        <v>423</v>
      </c>
      <c r="D28" s="297">
        <f t="shared" si="4"/>
        <v>337</v>
      </c>
      <c r="E28" s="297">
        <f t="shared" si="5"/>
        <v>0</v>
      </c>
      <c r="F28" s="297">
        <f t="shared" si="5"/>
        <v>263</v>
      </c>
      <c r="G28" s="297">
        <f t="shared" si="5"/>
        <v>59</v>
      </c>
      <c r="H28" s="297">
        <f t="shared" si="5"/>
        <v>15</v>
      </c>
      <c r="I28" s="297">
        <f t="shared" si="5"/>
        <v>0</v>
      </c>
      <c r="J28" s="297">
        <f t="shared" si="5"/>
        <v>0</v>
      </c>
      <c r="K28" s="297">
        <f t="shared" si="6"/>
        <v>0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0</v>
      </c>
      <c r="R28" s="297">
        <f t="shared" si="10"/>
        <v>0</v>
      </c>
      <c r="S28" s="416"/>
      <c r="T28" s="416"/>
      <c r="U28" s="416"/>
      <c r="V28" s="416"/>
      <c r="W28" s="416"/>
      <c r="X28" s="416"/>
      <c r="Y28" s="416"/>
      <c r="Z28" s="416"/>
      <c r="AA28" s="416"/>
      <c r="AB28" s="297">
        <f t="shared" si="11"/>
        <v>337</v>
      </c>
      <c r="AC28" s="297">
        <f t="shared" si="12"/>
        <v>0</v>
      </c>
      <c r="AD28" s="297">
        <f t="shared" si="12"/>
        <v>263</v>
      </c>
      <c r="AE28" s="297">
        <f t="shared" si="12"/>
        <v>59</v>
      </c>
      <c r="AF28" s="297">
        <f t="shared" si="12"/>
        <v>15</v>
      </c>
      <c r="AG28" s="297">
        <f t="shared" si="12"/>
        <v>0</v>
      </c>
      <c r="AH28" s="297">
        <f t="shared" si="12"/>
        <v>0</v>
      </c>
      <c r="AI28" s="297">
        <f t="shared" si="12"/>
        <v>0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0</v>
      </c>
      <c r="AP28" s="297">
        <f t="shared" si="17"/>
        <v>0</v>
      </c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297">
        <f t="shared" si="18"/>
        <v>0</v>
      </c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297">
        <f t="shared" si="19"/>
        <v>0</v>
      </c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337</v>
      </c>
      <c r="DM28" s="416"/>
      <c r="DN28" s="416">
        <v>263</v>
      </c>
      <c r="DO28" s="416">
        <v>59</v>
      </c>
      <c r="DP28" s="416">
        <v>15</v>
      </c>
      <c r="DQ28" s="416"/>
      <c r="DR28" s="416"/>
      <c r="DS28" s="416"/>
      <c r="DT28" s="416"/>
      <c r="DU28" s="416"/>
      <c r="DV28" s="416"/>
      <c r="DW28" s="416"/>
      <c r="DX28" s="297">
        <f t="shared" si="24"/>
        <v>0</v>
      </c>
      <c r="DY28" s="416"/>
      <c r="DZ28" s="416"/>
      <c r="EA28" s="416"/>
      <c r="EB28" s="416"/>
      <c r="EC28" s="416"/>
      <c r="ED28" s="416"/>
      <c r="EE28" s="416"/>
      <c r="EF28" s="416"/>
      <c r="EG28" s="416"/>
      <c r="EH28" s="417" t="s">
        <v>403</v>
      </c>
    </row>
    <row r="29" spans="1:138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271"/>
    </row>
    <row r="30" spans="1:138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271"/>
    </row>
    <row r="31" spans="1:138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271"/>
    </row>
    <row r="32" spans="1:138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271"/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2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島根県</v>
      </c>
      <c r="B7" s="280">
        <f>INT(B8/1000)*1000</f>
        <v>32000</v>
      </c>
      <c r="C7" s="280" t="s">
        <v>354</v>
      </c>
      <c r="D7" s="278">
        <f aca="true" t="shared" si="0" ref="D7:AI7">SUM(D8:D200)</f>
        <v>997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997</v>
      </c>
      <c r="O7" s="278">
        <f t="shared" si="0"/>
        <v>0</v>
      </c>
      <c r="P7" s="278">
        <f t="shared" si="0"/>
        <v>997</v>
      </c>
      <c r="Q7" s="278">
        <f t="shared" si="0"/>
        <v>997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997</v>
      </c>
      <c r="CK7" s="278">
        <f t="shared" si="2"/>
        <v>997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386</v>
      </c>
      <c r="B8" s="415">
        <v>32201</v>
      </c>
      <c r="C8" s="415" t="s">
        <v>402</v>
      </c>
      <c r="D8" s="297">
        <f aca="true" t="shared" si="3" ref="D8:D28">SUM(E8,F8,N8,O8)</f>
        <v>0</v>
      </c>
      <c r="E8" s="297">
        <f aca="true" t="shared" si="4" ref="E8:E28">X8</f>
        <v>0</v>
      </c>
      <c r="F8" s="297">
        <f aca="true" t="shared" si="5" ref="F8:F28">SUM(G8:M8)</f>
        <v>0</v>
      </c>
      <c r="G8" s="297">
        <f aca="true" t="shared" si="6" ref="G8:G28">AF8</f>
        <v>0</v>
      </c>
      <c r="H8" s="297">
        <f aca="true" t="shared" si="7" ref="H8:H28">AN8</f>
        <v>0</v>
      </c>
      <c r="I8" s="297">
        <f aca="true" t="shared" si="8" ref="I8:I28">AV8</f>
        <v>0</v>
      </c>
      <c r="J8" s="297">
        <f aca="true" t="shared" si="9" ref="J8:J28">BD8</f>
        <v>0</v>
      </c>
      <c r="K8" s="297">
        <f aca="true" t="shared" si="10" ref="K8:K28">BL8</f>
        <v>0</v>
      </c>
      <c r="L8" s="297">
        <f aca="true" t="shared" si="11" ref="L8:L28">BT8</f>
        <v>0</v>
      </c>
      <c r="M8" s="297">
        <f aca="true" t="shared" si="12" ref="M8:M28">CB8</f>
        <v>0</v>
      </c>
      <c r="N8" s="297">
        <f aca="true" t="shared" si="13" ref="N8:N28">CJ8</f>
        <v>0</v>
      </c>
      <c r="O8" s="297">
        <f aca="true" t="shared" si="14" ref="O8:O28">CR8</f>
        <v>0</v>
      </c>
      <c r="P8" s="297">
        <f aca="true" t="shared" si="15" ref="P8:P28">SUM(Q8:W8)</f>
        <v>0</v>
      </c>
      <c r="Q8" s="297">
        <f aca="true" t="shared" si="16" ref="Q8:W28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28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28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28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28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28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28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28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28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28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28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386</v>
      </c>
      <c r="B9" s="415">
        <v>32202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386</v>
      </c>
      <c r="B10" s="415">
        <v>32203</v>
      </c>
      <c r="C10" s="415" t="s">
        <v>405</v>
      </c>
      <c r="D10" s="297">
        <f t="shared" si="3"/>
        <v>997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997</v>
      </c>
      <c r="O10" s="297">
        <f t="shared" si="14"/>
        <v>0</v>
      </c>
      <c r="P10" s="297">
        <f t="shared" si="15"/>
        <v>997</v>
      </c>
      <c r="Q10" s="297">
        <f t="shared" si="16"/>
        <v>997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997</v>
      </c>
      <c r="CK10" s="418">
        <v>997</v>
      </c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386</v>
      </c>
      <c r="B11" s="415">
        <v>32204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386</v>
      </c>
      <c r="B12" s="415">
        <v>32205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386</v>
      </c>
      <c r="B13" s="415">
        <v>32206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386</v>
      </c>
      <c r="B14" s="415">
        <v>32207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386</v>
      </c>
      <c r="B15" s="415">
        <v>32209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386</v>
      </c>
      <c r="B16" s="415">
        <v>32304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386</v>
      </c>
      <c r="B17" s="415">
        <v>32343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386</v>
      </c>
      <c r="B18" s="415">
        <v>32386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386</v>
      </c>
      <c r="B19" s="415">
        <v>32401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386</v>
      </c>
      <c r="B20" s="415">
        <v>32441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386</v>
      </c>
      <c r="B21" s="415">
        <v>32448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386</v>
      </c>
      <c r="B22" s="415">
        <v>32449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386</v>
      </c>
      <c r="B23" s="415">
        <v>32501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386</v>
      </c>
      <c r="B24" s="415">
        <v>32505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386</v>
      </c>
      <c r="B25" s="415">
        <v>32525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386</v>
      </c>
      <c r="B26" s="415">
        <v>32526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386</v>
      </c>
      <c r="B27" s="415">
        <v>32527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386</v>
      </c>
      <c r="B28" s="415">
        <v>32528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s="272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s="272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272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32000</v>
      </c>
      <c r="D2" s="211" t="s">
        <v>259</v>
      </c>
      <c r="L2" s="52" t="str">
        <f>'ごみ処理概要'!A7</f>
        <v>島根県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28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742403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742403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2391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170346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2391</v>
      </c>
      <c r="Y7" s="277">
        <f>'ごみ処理概要'!B7</f>
        <v>32000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744794</v>
      </c>
      <c r="F8" s="383"/>
      <c r="G8" s="385"/>
      <c r="H8" s="397" t="s">
        <v>137</v>
      </c>
      <c r="I8" s="65" t="s">
        <v>138</v>
      </c>
      <c r="J8" s="66">
        <f t="shared" si="1"/>
        <v>1034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32201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139880</v>
      </c>
      <c r="Y9" s="277">
        <f>'ごみ処理概要'!B9</f>
        <v>32202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25888</v>
      </c>
      <c r="Y10" s="277">
        <f>'ごみ処理概要'!B10</f>
        <v>32203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139880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42581</v>
      </c>
      <c r="Y11" s="277">
        <f>'ごみ処理概要'!B11</f>
        <v>32204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25888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3602</v>
      </c>
      <c r="Y12" s="277">
        <f>'ごみ処理概要'!B12</f>
        <v>32205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42581</v>
      </c>
      <c r="F13" s="383"/>
      <c r="G13" s="385"/>
      <c r="H13" s="398"/>
      <c r="I13" s="76" t="s">
        <v>149</v>
      </c>
      <c r="J13" s="72">
        <f t="shared" si="1"/>
        <v>487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1780</v>
      </c>
      <c r="Y13" s="277">
        <f>'ごみ処理概要'!B13</f>
        <v>32206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3602</v>
      </c>
      <c r="F14" s="383"/>
      <c r="G14" s="385"/>
      <c r="H14" s="399"/>
      <c r="I14" s="77" t="s">
        <v>151</v>
      </c>
      <c r="J14" s="78">
        <f t="shared" si="1"/>
        <v>27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54286</v>
      </c>
      <c r="Y14" s="277">
        <f>'ごみ処理概要'!B14</f>
        <v>32207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1780</v>
      </c>
      <c r="F15" s="383"/>
      <c r="G15" s="80"/>
      <c r="H15" s="81" t="s">
        <v>153</v>
      </c>
      <c r="I15" s="82"/>
      <c r="J15" s="83">
        <f>SUM(J7:J14)</f>
        <v>171894</v>
      </c>
      <c r="K15" s="84" t="s">
        <v>135</v>
      </c>
      <c r="L15" s="85">
        <f aca="true" t="shared" si="3" ref="L15:L22">W35</f>
        <v>18584</v>
      </c>
      <c r="M15" s="86">
        <f aca="true" t="shared" si="4" ref="M15:M21">W43</f>
        <v>306</v>
      </c>
      <c r="T15" s="53" t="s">
        <v>164</v>
      </c>
      <c r="U15" s="210" t="s">
        <v>244</v>
      </c>
      <c r="V15" s="214" t="s">
        <v>351</v>
      </c>
      <c r="W15" s="274">
        <f ca="1" t="shared" si="0"/>
        <v>2391</v>
      </c>
      <c r="Y15" s="277">
        <f>'ごみ処理概要'!B15</f>
        <v>32209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213731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23089</v>
      </c>
      <c r="K16" s="232">
        <f aca="true" t="shared" si="6" ref="K16:K22">J8</f>
        <v>1034</v>
      </c>
      <c r="L16" s="233">
        <f t="shared" si="3"/>
        <v>17245</v>
      </c>
      <c r="M16" s="91">
        <f t="shared" si="4"/>
        <v>5431</v>
      </c>
      <c r="T16" s="53" t="s">
        <v>246</v>
      </c>
      <c r="U16" s="210" t="s">
        <v>245</v>
      </c>
      <c r="V16" s="53" t="s">
        <v>307</v>
      </c>
      <c r="W16" s="274">
        <f ca="1" t="shared" si="0"/>
        <v>183294</v>
      </c>
      <c r="Y16" s="277">
        <f>'ごみ処理概要'!B16</f>
        <v>32304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54286</v>
      </c>
      <c r="F17" s="383"/>
      <c r="G17" s="385"/>
      <c r="H17" s="92" t="s">
        <v>139</v>
      </c>
      <c r="I17" s="93"/>
      <c r="J17" s="72">
        <f t="shared" si="5"/>
        <v>37</v>
      </c>
      <c r="K17" s="234">
        <f t="shared" si="6"/>
        <v>0</v>
      </c>
      <c r="L17" s="55">
        <f t="shared" si="3"/>
        <v>0</v>
      </c>
      <c r="M17" s="94">
        <f t="shared" si="4"/>
        <v>4</v>
      </c>
      <c r="T17" s="53" t="s">
        <v>247</v>
      </c>
      <c r="U17" s="210" t="s">
        <v>245</v>
      </c>
      <c r="V17" s="53" t="s">
        <v>308</v>
      </c>
      <c r="W17" s="274">
        <f ca="1" t="shared" si="0"/>
        <v>84723</v>
      </c>
      <c r="Y17" s="277">
        <f>'ごみ処理概要'!B17</f>
        <v>32343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2391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170346</v>
      </c>
      <c r="Y18" s="277">
        <f>'ごみ処理概要'!B18</f>
        <v>32386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270408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1034</v>
      </c>
      <c r="Y19" s="277">
        <f>'ごみ処理概要'!B19</f>
        <v>32401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7721</v>
      </c>
      <c r="K20" s="234">
        <f t="shared" si="6"/>
        <v>0</v>
      </c>
      <c r="L20" s="55">
        <f t="shared" si="3"/>
        <v>264</v>
      </c>
      <c r="M20" s="94">
        <f t="shared" si="4"/>
        <v>4288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32441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183294</v>
      </c>
      <c r="F21" s="383"/>
      <c r="G21" s="385"/>
      <c r="H21" s="92" t="s">
        <v>149</v>
      </c>
      <c r="I21" s="93"/>
      <c r="J21" s="72">
        <f t="shared" si="5"/>
        <v>38460</v>
      </c>
      <c r="K21" s="234">
        <f t="shared" si="6"/>
        <v>487</v>
      </c>
      <c r="L21" s="55">
        <f t="shared" si="3"/>
        <v>1942</v>
      </c>
      <c r="M21" s="94">
        <f t="shared" si="4"/>
        <v>35449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32448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84723</v>
      </c>
      <c r="F22" s="383"/>
      <c r="G22" s="385"/>
      <c r="H22" s="96" t="s">
        <v>151</v>
      </c>
      <c r="I22" s="97"/>
      <c r="J22" s="78">
        <f t="shared" si="5"/>
        <v>4</v>
      </c>
      <c r="K22" s="235">
        <f t="shared" si="6"/>
        <v>27</v>
      </c>
      <c r="L22" s="98">
        <f t="shared" si="3"/>
        <v>4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32449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2391</v>
      </c>
      <c r="F23" s="383"/>
      <c r="G23" s="80"/>
      <c r="H23" s="99" t="s">
        <v>153</v>
      </c>
      <c r="I23" s="100"/>
      <c r="J23" s="101">
        <f>SUM(J16:J22)</f>
        <v>69311</v>
      </c>
      <c r="K23" s="102">
        <f>SUM(K16:K22)</f>
        <v>1548</v>
      </c>
      <c r="L23" s="103">
        <f>SUM(L16:L22)</f>
        <v>19455</v>
      </c>
      <c r="M23" s="104">
        <f>SUM(M16:M21)</f>
        <v>45172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32501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270408</v>
      </c>
      <c r="F24" s="105"/>
      <c r="G24" s="106" t="s">
        <v>159</v>
      </c>
      <c r="H24" s="99"/>
      <c r="I24" s="99"/>
      <c r="J24" s="61">
        <f>SUM(J7,J23)</f>
        <v>239657</v>
      </c>
      <c r="K24" s="107">
        <f>K23</f>
        <v>1548</v>
      </c>
      <c r="L24" s="108">
        <f>SUM(L15,L23)</f>
        <v>38039</v>
      </c>
      <c r="M24" s="109">
        <f>SUM(M15,M23)</f>
        <v>45478</v>
      </c>
      <c r="T24" s="53" t="s">
        <v>149</v>
      </c>
      <c r="U24" s="210" t="s">
        <v>248</v>
      </c>
      <c r="V24" s="53" t="s">
        <v>321</v>
      </c>
      <c r="W24" s="274">
        <f ca="1" t="shared" si="0"/>
        <v>487</v>
      </c>
      <c r="Y24" s="277">
        <f>'ごみ処理概要'!B24</f>
        <v>32505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10921</v>
      </c>
      <c r="K25" s="113" t="s">
        <v>135</v>
      </c>
      <c r="L25" s="114" t="s">
        <v>135</v>
      </c>
      <c r="M25" s="91">
        <f>J25</f>
        <v>10921</v>
      </c>
      <c r="T25" s="53" t="s">
        <v>151</v>
      </c>
      <c r="U25" s="210" t="s">
        <v>248</v>
      </c>
      <c r="V25" s="53" t="s">
        <v>315</v>
      </c>
      <c r="W25" s="274">
        <f ca="1" t="shared" si="0"/>
        <v>27</v>
      </c>
      <c r="Y25" s="277">
        <f>'ごみ処理概要'!B25</f>
        <v>32525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19674</v>
      </c>
      <c r="K26" s="119" t="s">
        <v>135</v>
      </c>
      <c r="L26" s="120">
        <f>J26</f>
        <v>19674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23089</v>
      </c>
      <c r="Y26" s="277">
        <f>'ごみ処理概要'!B26</f>
        <v>32526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270252</v>
      </c>
      <c r="K27" s="123">
        <f>SUM(K24:K26)</f>
        <v>1548</v>
      </c>
      <c r="L27" s="124">
        <f>SUM(L24:L26)</f>
        <v>57713</v>
      </c>
      <c r="M27" s="125">
        <f>SUM(M24:M26)</f>
        <v>56399</v>
      </c>
      <c r="T27" s="53" t="s">
        <v>139</v>
      </c>
      <c r="U27" s="210" t="s">
        <v>248</v>
      </c>
      <c r="V27" s="53" t="s">
        <v>323</v>
      </c>
      <c r="W27" s="274">
        <f ca="1" t="shared" si="0"/>
        <v>37</v>
      </c>
      <c r="Y27" s="277">
        <f>'ごみ処理概要'!B27</f>
        <v>32527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32528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0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収集ごみ（混合ごみ＋可燃ごみ＋不燃ごみ＋資源ごみ＋粗大ごみ＋その他）＝213,731t/年</v>
      </c>
      <c r="K30" s="219" t="s">
        <v>165</v>
      </c>
      <c r="L30" s="220">
        <f aca="true" t="shared" si="7" ref="L30:L42">W50-W63</f>
        <v>28955</v>
      </c>
      <c r="M30" s="216">
        <f aca="true" t="shared" si="8" ref="M30:M35">W63</f>
        <v>2196</v>
      </c>
      <c r="T30" s="53" t="s">
        <v>147</v>
      </c>
      <c r="U30" s="210" t="s">
        <v>248</v>
      </c>
      <c r="V30" s="53" t="s">
        <v>325</v>
      </c>
      <c r="W30" s="274">
        <f ca="1" t="shared" si="0"/>
        <v>7721</v>
      </c>
      <c r="Y30" s="277">
        <f>'ごみ処理概要'!B30</f>
        <v>0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計画収集量（収集ごみ＋直接搬入ごみ）＝268,017t/年</v>
      </c>
      <c r="K31" s="221" t="s">
        <v>166</v>
      </c>
      <c r="L31" s="222">
        <f t="shared" si="7"/>
        <v>8015</v>
      </c>
      <c r="M31" s="215">
        <f t="shared" si="8"/>
        <v>68</v>
      </c>
      <c r="T31" s="53" t="s">
        <v>149</v>
      </c>
      <c r="U31" s="210" t="s">
        <v>248</v>
      </c>
      <c r="V31" s="53" t="s">
        <v>326</v>
      </c>
      <c r="W31" s="274">
        <f ca="1" t="shared" si="0"/>
        <v>38460</v>
      </c>
      <c r="Y31" s="277">
        <f>'ごみ処理概要'!B31</f>
        <v>0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ごみ総排出量（計画収集量＋集団回収量）＝270,408t/年</v>
      </c>
      <c r="K32" s="221" t="s">
        <v>167</v>
      </c>
      <c r="L32" s="222">
        <f t="shared" si="7"/>
        <v>4181</v>
      </c>
      <c r="M32" s="215">
        <f t="shared" si="8"/>
        <v>87</v>
      </c>
      <c r="T32" s="53" t="s">
        <v>151</v>
      </c>
      <c r="U32" s="210" t="s">
        <v>248</v>
      </c>
      <c r="V32" s="53" t="s">
        <v>310</v>
      </c>
      <c r="W32" s="274">
        <f ca="1" t="shared" si="0"/>
        <v>4</v>
      </c>
      <c r="Y32" s="277">
        <f>'ごみ処理概要'!B32</f>
        <v>0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ごみ処理量（直接最終処分量＋直接焼却量＋焼却以外の中間処理量＋直接資源化量）＝270,252t/年</v>
      </c>
      <c r="K33" s="221" t="s">
        <v>168</v>
      </c>
      <c r="L33" s="222">
        <f t="shared" si="7"/>
        <v>991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10921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１人１日あたりごみ排出量（ごみ総排出量/総人口）＝995g/人日</v>
      </c>
      <c r="K34" s="221" t="s">
        <v>169</v>
      </c>
      <c r="L34" s="222">
        <f t="shared" si="7"/>
        <v>4390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19674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リサイクル率（[資源化量合計＋集団回収量]/[ごみ処理量＋集団回収量]）＝21.56％</v>
      </c>
      <c r="K35" s="221" t="s">
        <v>170</v>
      </c>
      <c r="L35" s="222">
        <f t="shared" si="7"/>
        <v>549</v>
      </c>
      <c r="M35" s="215">
        <f t="shared" si="8"/>
        <v>40</v>
      </c>
      <c r="T35" s="53" t="s">
        <v>252</v>
      </c>
      <c r="U35" s="210" t="s">
        <v>248</v>
      </c>
      <c r="V35" s="53" t="s">
        <v>329</v>
      </c>
      <c r="W35" s="274">
        <f ca="1" t="shared" si="0"/>
        <v>18584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中間処理による減量化量（施設処理量-施設処理後資源化量-施設処理後残渣処分量）＝156,140t/年</v>
      </c>
      <c r="K36" s="221" t="s">
        <v>171</v>
      </c>
      <c r="L36" s="222">
        <f t="shared" si="7"/>
        <v>4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17245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7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0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37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264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4243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1942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5027</v>
      </c>
      <c r="M42" s="225">
        <f>W75</f>
        <v>0</v>
      </c>
      <c r="T42" s="53" t="s">
        <v>151</v>
      </c>
      <c r="U42" s="210" t="s">
        <v>248</v>
      </c>
      <c r="V42" s="53" t="s">
        <v>336</v>
      </c>
      <c r="W42" s="274">
        <f ca="1" t="shared" si="9"/>
        <v>4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56399</v>
      </c>
      <c r="M43" s="228">
        <f>SUM(M30:M42)</f>
        <v>2391</v>
      </c>
      <c r="T43" s="53" t="s">
        <v>253</v>
      </c>
      <c r="U43" s="210" t="s">
        <v>244</v>
      </c>
      <c r="V43" s="53" t="s">
        <v>337</v>
      </c>
      <c r="W43" s="274">
        <f ca="1" t="shared" si="9"/>
        <v>306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5431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4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4288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35449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31151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8083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4268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991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4390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589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4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7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0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37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4243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5027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2196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68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87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40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0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1385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島根県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19674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57713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18584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170346</v>
      </c>
      <c r="H8" s="138"/>
      <c r="I8" s="148" t="s">
        <v>184</v>
      </c>
      <c r="J8" s="149">
        <f>'ごみ集計結果'!J15</f>
        <v>171894</v>
      </c>
      <c r="K8" s="138"/>
      <c r="L8" s="156" t="s">
        <v>185</v>
      </c>
      <c r="M8" s="157" t="s">
        <v>186</v>
      </c>
      <c r="N8" s="158">
        <f>'ごみ集計結果'!M15</f>
        <v>306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1548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19455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139880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1034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23089</v>
      </c>
      <c r="K13" s="138"/>
      <c r="L13" s="168" t="s">
        <v>190</v>
      </c>
      <c r="M13" s="169" t="s">
        <v>194</v>
      </c>
      <c r="N13" s="170">
        <f>'ごみ集計結果'!L16</f>
        <v>17245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25888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5431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42581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37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3602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4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1780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69311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54286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1385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2391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7721</v>
      </c>
      <c r="K29" s="138"/>
      <c r="L29" s="168" t="s">
        <v>190</v>
      </c>
      <c r="M29" s="169" t="s">
        <v>222</v>
      </c>
      <c r="N29" s="170">
        <f>'ごみ集計結果'!L20</f>
        <v>264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4288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487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38460</v>
      </c>
      <c r="K33" s="138"/>
      <c r="L33" s="168" t="s">
        <v>190</v>
      </c>
      <c r="M33" s="169" t="s">
        <v>227</v>
      </c>
      <c r="N33" s="170">
        <f>'ごみ集計結果'!L21</f>
        <v>1942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35449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27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4</v>
      </c>
      <c r="K37" s="138"/>
      <c r="L37" s="171" t="s">
        <v>190</v>
      </c>
      <c r="M37" s="172" t="s">
        <v>233</v>
      </c>
      <c r="N37" s="158">
        <f>'ごみ集計結果'!L22</f>
        <v>4</v>
      </c>
      <c r="O37" s="138"/>
      <c r="P37" s="412">
        <f>'ごみ集計結果'!M24</f>
        <v>45478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742403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2391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744794</v>
      </c>
      <c r="E40" s="138"/>
      <c r="F40" s="148" t="s">
        <v>242</v>
      </c>
      <c r="G40" s="149">
        <f>'ごみ集計結果'!J25</f>
        <v>10921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56399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2008-09-16T08:44:51Z</dcterms:modified>
  <cp:category/>
  <cp:version/>
  <cp:contentType/>
  <cp:contentStatus/>
</cp:coreProperties>
</file>