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'ごみ処理概要'!$A$2:$AQ$58</definedName>
    <definedName name="_xlnm.Print_Area" localSheetId="2">'ごみ処理量内訳'!$A$2:$AJ$58</definedName>
    <definedName name="_xlnm.Print_Area" localSheetId="1">'ごみ搬入量内訳'!$A$2:$AH$58</definedName>
    <definedName name="_xlnm.Print_Area" localSheetId="3">'資源化量内訳'!$A$2:$BW$58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<sst xmlns="http://schemas.openxmlformats.org/spreadsheetml/2006/main" count="1237" uniqueCount="332">
  <si>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</si>
  <si>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</si>
  <si>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</si>
  <si>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</si>
  <si>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</si>
  <si>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</si>
  <si>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</si>
  <si>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</si>
  <si>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</si>
  <si>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</si>
  <si>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</si>
  <si>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</si>
  <si>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</si>
  <si>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</si>
  <si>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</si>
  <si>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</si>
  <si>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</si>
  <si>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</si>
  <si>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42211</t>
  </si>
  <si>
    <t>五島市</t>
  </si>
  <si>
    <t>42411</t>
  </si>
  <si>
    <t>新上五島町</t>
  </si>
  <si>
    <t>42209</t>
  </si>
  <si>
    <t>対馬市</t>
  </si>
  <si>
    <t>42210</t>
  </si>
  <si>
    <t>壱岐市</t>
  </si>
  <si>
    <t>長崎県合計</t>
  </si>
  <si>
    <t>高速堆肥化
施設</t>
  </si>
  <si>
    <t>ごみ燃料化
施設</t>
  </si>
  <si>
    <t>その他の
施設</t>
  </si>
  <si>
    <t>（ｔ）</t>
  </si>
  <si>
    <t>（％）</t>
  </si>
  <si>
    <t>西海町</t>
  </si>
  <si>
    <t>有明町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</si>
  <si>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</si>
  <si>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</si>
  <si>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</si>
  <si>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</si>
  <si>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</si>
  <si>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</si>
  <si>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</si>
  <si>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</si>
  <si>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42205</t>
  </si>
  <si>
    <t>大村市</t>
  </si>
  <si>
    <t>42207</t>
  </si>
  <si>
    <t>平戸市</t>
  </si>
  <si>
    <t>42208</t>
  </si>
  <si>
    <t>松浦市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</si>
  <si>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</si>
  <si>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</si>
  <si>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</si>
  <si>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</si>
  <si>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</si>
  <si>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</si>
  <si>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</si>
  <si>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</si>
  <si>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</si>
  <si>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</si>
  <si>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</si>
  <si>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</si>
  <si>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</si>
  <si>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</si>
  <si>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42321</t>
  </si>
  <si>
    <t>東彼杵町</t>
  </si>
  <si>
    <t>42322</t>
  </si>
  <si>
    <t>川棚町</t>
  </si>
  <si>
    <t>42323</t>
  </si>
  <si>
    <t>波佐見町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</si>
  <si>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</si>
  <si>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</si>
  <si>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</si>
  <si>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</si>
  <si>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</si>
  <si>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</si>
  <si>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</si>
  <si>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</si>
  <si>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</si>
  <si>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</si>
  <si>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</si>
  <si>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</si>
  <si>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</si>
  <si>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</si>
  <si>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</si>
  <si>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</si>
  <si>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</si>
  <si>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</si>
  <si>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</si>
  <si>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</si>
  <si>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</si>
  <si>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</si>
  <si>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</si>
  <si>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</si>
  <si>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</si>
  <si>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</si>
  <si>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</si>
  <si>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</si>
  <si>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</si>
  <si>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</si>
  <si>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</si>
  <si>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</si>
  <si>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</si>
  <si>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</si>
  <si>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</si>
  <si>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</si>
  <si>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</si>
  <si>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</si>
  <si>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</si>
  <si>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</si>
  <si>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</si>
  <si>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</si>
  <si>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</si>
  <si>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</si>
  <si>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</si>
  <si>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</si>
  <si>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</si>
  <si>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</si>
  <si>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</si>
  <si>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</si>
  <si>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</si>
  <si>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</si>
  <si>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</si>
  <si>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</si>
  <si>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</si>
  <si>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</si>
  <si>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</si>
  <si>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</si>
  <si>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</si>
  <si>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</si>
  <si>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</si>
  <si>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</si>
  <si>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</si>
  <si>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</si>
  <si>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</si>
  <si>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</si>
  <si>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</si>
  <si>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</si>
  <si>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</si>
  <si>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</si>
  <si>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</si>
  <si>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</si>
  <si>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</si>
  <si>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</si>
  <si>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</si>
  <si>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</si>
  <si>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</si>
  <si>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</si>
  <si>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</si>
  <si>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</si>
  <si>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</si>
  <si>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</si>
  <si>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</si>
  <si>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</si>
  <si>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</si>
  <si>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</si>
  <si>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</si>
  <si>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</si>
  <si>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</si>
  <si>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</si>
  <si>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</si>
  <si>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</si>
  <si>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</si>
  <si>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</si>
  <si>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</si>
  <si>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</si>
  <si>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</si>
  <si>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</si>
  <si>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</si>
  <si>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</si>
  <si>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</si>
  <si>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</si>
  <si>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</si>
  <si>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</si>
  <si>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</si>
  <si>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</si>
  <si>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</si>
  <si>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</si>
  <si>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</si>
  <si>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</si>
  <si>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</si>
  <si>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</si>
  <si>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</si>
  <si>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</si>
  <si>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</si>
  <si>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</si>
  <si>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</si>
  <si>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</si>
  <si>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</si>
  <si>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</si>
  <si>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</si>
  <si>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</si>
  <si>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</si>
  <si>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</si>
  <si>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</si>
  <si>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</si>
  <si>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</si>
  <si>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</si>
  <si>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</si>
  <si>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</si>
  <si>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</si>
  <si>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</si>
  <si>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</si>
  <si>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</si>
  <si>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</si>
  <si>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</si>
  <si>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</si>
  <si>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</si>
  <si>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</si>
  <si>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</si>
  <si>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</si>
  <si>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</si>
  <si>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諫早市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</si>
  <si>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</si>
  <si>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</si>
  <si>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</si>
  <si>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</si>
  <si>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</si>
  <si>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</si>
  <si>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長崎県</t>
  </si>
  <si>
    <t>（平成16年度実績）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</si>
  <si>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</si>
  <si>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</si>
  <si>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</si>
  <si>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</si>
  <si>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</si>
  <si>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</si>
  <si>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</si>
  <si>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</si>
  <si>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</si>
  <si>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</si>
  <si>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</si>
  <si>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</si>
  <si>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</si>
  <si>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</si>
  <si>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</si>
  <si>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</si>
  <si>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</si>
  <si>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</si>
  <si>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</si>
  <si>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</si>
  <si>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</si>
  <si>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</si>
  <si>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</si>
  <si>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</si>
  <si>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</si>
  <si>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</si>
  <si>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</si>
  <si>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</si>
  <si>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</si>
  <si>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</si>
  <si>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</si>
  <si>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</si>
  <si>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</si>
  <si>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</si>
  <si>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</si>
  <si>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</si>
  <si>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</si>
  <si>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</si>
  <si>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</si>
  <si>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</si>
  <si>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</si>
  <si>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</si>
  <si>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</si>
  <si>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</si>
  <si>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</si>
  <si>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</si>
  <si>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</si>
  <si>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</si>
  <si>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</si>
  <si>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</si>
  <si>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</si>
  <si>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吉井町</t>
  </si>
  <si>
    <t>吾妻町</t>
  </si>
  <si>
    <t>瑞穂町</t>
  </si>
  <si>
    <t>大島町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</si>
  <si>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</si>
  <si>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</si>
  <si>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</si>
  <si>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</si>
  <si>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</si>
  <si>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</si>
  <si>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</si>
  <si>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</si>
  <si>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</si>
  <si>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</si>
  <si>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</si>
  <si>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</si>
  <si>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</si>
  <si>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</si>
  <si>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</si>
  <si>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</si>
  <si>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</si>
  <si>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</si>
  <si>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</si>
  <si>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</si>
  <si>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</si>
  <si>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</si>
  <si>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</si>
  <si>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</si>
  <si>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</si>
  <si>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</si>
  <si>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</si>
  <si>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</si>
  <si>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</si>
  <si>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</si>
  <si>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</si>
  <si>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</si>
  <si>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</si>
  <si>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</si>
  <si>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</si>
  <si>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</si>
  <si>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</si>
  <si>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</si>
  <si>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</si>
  <si>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t>大島村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</si>
  <si>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</si>
  <si>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</si>
  <si>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</si>
  <si>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</si>
  <si>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</si>
  <si>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</si>
  <si>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</si>
  <si>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</si>
  <si>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</si>
  <si>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</si>
  <si>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福島町</t>
  </si>
  <si>
    <t>国見町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</si>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</sst>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8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248</v>
      </c>
      <c r="B2" s="200" t="s">
        <v>249</v>
      </c>
      <c r="C2" s="202" t="s">
        <v>250</v>
      </c>
      <c r="D2" s="207" t="s">
        <v>328</v>
      </c>
      <c r="E2" s="198"/>
      <c r="F2" s="207" t="s">
        <v>329</v>
      </c>
      <c r="G2" s="198"/>
      <c r="H2" s="198"/>
      <c r="I2" s="199"/>
      <c r="J2" s="214" t="s">
        <v>199</v>
      </c>
      <c r="K2" s="215"/>
      <c r="L2" s="216"/>
      <c r="M2" s="202" t="s">
        <v>200</v>
      </c>
      <c r="N2" s="7" t="s">
        <v>330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0" t="s">
        <v>331</v>
      </c>
      <c r="AF2" s="207" t="s">
        <v>0</v>
      </c>
      <c r="AG2" s="208"/>
      <c r="AH2" s="208"/>
      <c r="AI2" s="208"/>
      <c r="AJ2" s="208"/>
      <c r="AK2" s="208"/>
      <c r="AL2" s="209"/>
      <c r="AM2" s="210" t="s">
        <v>1</v>
      </c>
      <c r="AN2" s="207" t="s">
        <v>2</v>
      </c>
      <c r="AO2" s="212"/>
      <c r="AP2" s="212"/>
      <c r="AQ2" s="213"/>
    </row>
    <row r="3" spans="1:43" ht="22.5" customHeight="1">
      <c r="A3" s="195"/>
      <c r="B3" s="197"/>
      <c r="C3" s="191"/>
      <c r="D3" s="11"/>
      <c r="E3" s="202" t="s">
        <v>3</v>
      </c>
      <c r="F3" s="202" t="s">
        <v>4</v>
      </c>
      <c r="G3" s="202" t="s">
        <v>5</v>
      </c>
      <c r="H3" s="202" t="s">
        <v>6</v>
      </c>
      <c r="I3" s="12" t="s">
        <v>201</v>
      </c>
      <c r="J3" s="210" t="s">
        <v>11</v>
      </c>
      <c r="K3" s="210" t="s">
        <v>12</v>
      </c>
      <c r="L3" s="210" t="s">
        <v>13</v>
      </c>
      <c r="M3" s="217"/>
      <c r="N3" s="202" t="s">
        <v>7</v>
      </c>
      <c r="O3" s="202" t="s">
        <v>236</v>
      </c>
      <c r="P3" s="204" t="s">
        <v>202</v>
      </c>
      <c r="Q3" s="205"/>
      <c r="R3" s="205"/>
      <c r="S3" s="205"/>
      <c r="T3" s="205"/>
      <c r="U3" s="206"/>
      <c r="V3" s="14" t="s">
        <v>203</v>
      </c>
      <c r="W3" s="8"/>
      <c r="X3" s="8"/>
      <c r="Y3" s="8"/>
      <c r="Z3" s="8"/>
      <c r="AA3" s="8"/>
      <c r="AB3" s="8"/>
      <c r="AC3" s="15"/>
      <c r="AD3" s="12" t="s">
        <v>201</v>
      </c>
      <c r="AE3" s="211"/>
      <c r="AF3" s="202" t="s">
        <v>251</v>
      </c>
      <c r="AG3" s="202" t="s">
        <v>211</v>
      </c>
      <c r="AH3" s="202" t="s">
        <v>252</v>
      </c>
      <c r="AI3" s="202" t="s">
        <v>253</v>
      </c>
      <c r="AJ3" s="202" t="s">
        <v>254</v>
      </c>
      <c r="AK3" s="202" t="s">
        <v>255</v>
      </c>
      <c r="AL3" s="12" t="s">
        <v>204</v>
      </c>
      <c r="AM3" s="211"/>
      <c r="AN3" s="202" t="s">
        <v>256</v>
      </c>
      <c r="AO3" s="202" t="s">
        <v>257</v>
      </c>
      <c r="AP3" s="202" t="s">
        <v>258</v>
      </c>
      <c r="AQ3" s="12" t="s">
        <v>201</v>
      </c>
    </row>
    <row r="4" spans="1:43" ht="22.5" customHeight="1">
      <c r="A4" s="195"/>
      <c r="B4" s="197"/>
      <c r="C4" s="191"/>
      <c r="D4" s="11"/>
      <c r="E4" s="217"/>
      <c r="F4" s="217"/>
      <c r="G4" s="217"/>
      <c r="H4" s="217"/>
      <c r="I4" s="16"/>
      <c r="J4" s="218"/>
      <c r="K4" s="218"/>
      <c r="L4" s="218"/>
      <c r="M4" s="217"/>
      <c r="N4" s="203"/>
      <c r="O4" s="203"/>
      <c r="P4" s="12" t="s">
        <v>201</v>
      </c>
      <c r="Q4" s="6" t="s">
        <v>259</v>
      </c>
      <c r="R4" s="6" t="s">
        <v>260</v>
      </c>
      <c r="S4" s="6" t="s">
        <v>27</v>
      </c>
      <c r="T4" s="6" t="s">
        <v>28</v>
      </c>
      <c r="U4" s="6" t="s">
        <v>29</v>
      </c>
      <c r="V4" s="12" t="s">
        <v>201</v>
      </c>
      <c r="W4" s="6" t="s">
        <v>205</v>
      </c>
      <c r="X4" s="6" t="s">
        <v>231</v>
      </c>
      <c r="Y4" s="6" t="s">
        <v>206</v>
      </c>
      <c r="Z4" s="18" t="s">
        <v>238</v>
      </c>
      <c r="AA4" s="6" t="s">
        <v>207</v>
      </c>
      <c r="AB4" s="18" t="s">
        <v>269</v>
      </c>
      <c r="AC4" s="6" t="s">
        <v>232</v>
      </c>
      <c r="AD4" s="19"/>
      <c r="AE4" s="211"/>
      <c r="AF4" s="203"/>
      <c r="AG4" s="203"/>
      <c r="AH4" s="203"/>
      <c r="AI4" s="203"/>
      <c r="AJ4" s="203"/>
      <c r="AK4" s="203"/>
      <c r="AL4" s="19"/>
      <c r="AM4" s="211"/>
      <c r="AN4" s="203"/>
      <c r="AO4" s="203"/>
      <c r="AP4" s="203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8"/>
      <c r="K5" s="218"/>
      <c r="L5" s="218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1"/>
      <c r="AF5" s="17"/>
      <c r="AG5" s="17"/>
      <c r="AH5" s="17"/>
      <c r="AI5" s="17"/>
      <c r="AJ5" s="17"/>
      <c r="AK5" s="17"/>
      <c r="AL5" s="19"/>
      <c r="AM5" s="211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208</v>
      </c>
      <c r="E6" s="21" t="s">
        <v>208</v>
      </c>
      <c r="F6" s="22" t="s">
        <v>30</v>
      </c>
      <c r="G6" s="22" t="s">
        <v>30</v>
      </c>
      <c r="H6" s="22" t="s">
        <v>30</v>
      </c>
      <c r="I6" s="22" t="s">
        <v>30</v>
      </c>
      <c r="J6" s="23" t="s">
        <v>209</v>
      </c>
      <c r="K6" s="23" t="s">
        <v>209</v>
      </c>
      <c r="L6" s="23" t="s">
        <v>209</v>
      </c>
      <c r="M6" s="22" t="s">
        <v>30</v>
      </c>
      <c r="N6" s="22" t="s">
        <v>30</v>
      </c>
      <c r="O6" s="22" t="s">
        <v>30</v>
      </c>
      <c r="P6" s="22" t="s">
        <v>30</v>
      </c>
      <c r="Q6" s="22" t="s">
        <v>30</v>
      </c>
      <c r="R6" s="22" t="s">
        <v>30</v>
      </c>
      <c r="S6" s="22" t="s">
        <v>30</v>
      </c>
      <c r="T6" s="22" t="s">
        <v>30</v>
      </c>
      <c r="U6" s="22" t="s">
        <v>30</v>
      </c>
      <c r="V6" s="22" t="s">
        <v>30</v>
      </c>
      <c r="W6" s="22" t="s">
        <v>30</v>
      </c>
      <c r="X6" s="22" t="s">
        <v>30</v>
      </c>
      <c r="Y6" s="22" t="s">
        <v>30</v>
      </c>
      <c r="Z6" s="22" t="s">
        <v>30</v>
      </c>
      <c r="AA6" s="22" t="s">
        <v>30</v>
      </c>
      <c r="AB6" s="22" t="s">
        <v>30</v>
      </c>
      <c r="AC6" s="22" t="s">
        <v>30</v>
      </c>
      <c r="AD6" s="22" t="s">
        <v>30</v>
      </c>
      <c r="AE6" s="22" t="s">
        <v>31</v>
      </c>
      <c r="AF6" s="22" t="s">
        <v>30</v>
      </c>
      <c r="AG6" s="22" t="s">
        <v>30</v>
      </c>
      <c r="AH6" s="22" t="s">
        <v>30</v>
      </c>
      <c r="AI6" s="22" t="s">
        <v>30</v>
      </c>
      <c r="AJ6" s="22" t="s">
        <v>30</v>
      </c>
      <c r="AK6" s="22" t="s">
        <v>30</v>
      </c>
      <c r="AL6" s="22" t="s">
        <v>30</v>
      </c>
      <c r="AM6" s="22" t="s">
        <v>31</v>
      </c>
      <c r="AN6" s="22" t="s">
        <v>30</v>
      </c>
      <c r="AO6" s="22" t="s">
        <v>30</v>
      </c>
      <c r="AP6" s="22" t="s">
        <v>30</v>
      </c>
      <c r="AQ6" s="22" t="s">
        <v>30</v>
      </c>
    </row>
    <row r="7" spans="1:43" ht="13.5" customHeight="1">
      <c r="A7" s="182" t="s">
        <v>34</v>
      </c>
      <c r="B7" s="182" t="s">
        <v>35</v>
      </c>
      <c r="C7" s="184" t="s">
        <v>36</v>
      </c>
      <c r="D7" s="188">
        <v>448670</v>
      </c>
      <c r="E7" s="188">
        <v>448063</v>
      </c>
      <c r="F7" s="188">
        <f>'ごみ搬入量内訳'!H7</f>
        <v>162516</v>
      </c>
      <c r="G7" s="188">
        <f>'ごみ搬入量内訳'!AG7</f>
        <v>23498</v>
      </c>
      <c r="H7" s="188">
        <f>'ごみ搬入量内訳'!AH7</f>
        <v>133</v>
      </c>
      <c r="I7" s="188">
        <f aca="true" t="shared" si="0" ref="I7:I23">SUM(F7:H7)</f>
        <v>186147</v>
      </c>
      <c r="J7" s="188">
        <f aca="true" t="shared" si="1" ref="J7:J58">I7/D7/365*1000000</f>
        <v>1136.674573343254</v>
      </c>
      <c r="K7" s="188">
        <f>('ごみ搬入量内訳'!E7+'ごみ搬入量内訳'!AH7)/'ごみ処理概要'!D7/365*1000000</f>
        <v>738.1145675300303</v>
      </c>
      <c r="L7" s="188">
        <f>'ごみ搬入量内訳'!F7/'ごみ処理概要'!D7/365*1000000</f>
        <v>398.560005813224</v>
      </c>
      <c r="M7" s="188">
        <f>'資源化量内訳'!BP7</f>
        <v>9555</v>
      </c>
      <c r="N7" s="188">
        <f>'ごみ処理量内訳'!E7</f>
        <v>147088</v>
      </c>
      <c r="O7" s="188">
        <f>'ごみ処理量内訳'!L7</f>
        <v>15243</v>
      </c>
      <c r="P7" s="188">
        <f aca="true" t="shared" si="2" ref="P7:P23">SUM(Q7:U7)</f>
        <v>23683</v>
      </c>
      <c r="Q7" s="188">
        <f>'ごみ処理量内訳'!G7</f>
        <v>0</v>
      </c>
      <c r="R7" s="188">
        <f>'ごみ処理量内訳'!H7</f>
        <v>23671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12</v>
      </c>
      <c r="V7" s="188">
        <f aca="true" t="shared" si="3" ref="V7:V23">SUM(W7:AC7)</f>
        <v>0</v>
      </c>
      <c r="W7" s="188">
        <f>'資源化量内訳'!M7</f>
        <v>0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 aca="true" t="shared" si="4" ref="AD7:AD23">N7+O7+P7+V7</f>
        <v>186014</v>
      </c>
      <c r="AE7" s="189">
        <f aca="true" t="shared" si="5" ref="AE7:AE23">(N7+P7+V7)/AD7*100</f>
        <v>91.80545550334921</v>
      </c>
      <c r="AF7" s="188">
        <f>'資源化量内訳'!AB7</f>
        <v>0</v>
      </c>
      <c r="AG7" s="188">
        <f>'資源化量内訳'!AJ7</f>
        <v>0</v>
      </c>
      <c r="AH7" s="188">
        <f>'資源化量内訳'!AR7</f>
        <v>21069</v>
      </c>
      <c r="AI7" s="188">
        <f>'資源化量内訳'!AZ7</f>
        <v>0</v>
      </c>
      <c r="AJ7" s="188">
        <f>'資源化量内訳'!BH7</f>
        <v>0</v>
      </c>
      <c r="AK7" s="188" t="s">
        <v>326</v>
      </c>
      <c r="AL7" s="188">
        <f aca="true" t="shared" si="6" ref="AL7:AL23">SUM(AF7:AJ7)</f>
        <v>21069</v>
      </c>
      <c r="AM7" s="189">
        <f aca="true" t="shared" si="7" ref="AM7:AM23">(V7+AL7+M7)/(M7+AD7)*100</f>
        <v>15.65892344901288</v>
      </c>
      <c r="AN7" s="188">
        <f>'ごみ処理量内訳'!AC7</f>
        <v>15243</v>
      </c>
      <c r="AO7" s="188">
        <f>'ごみ処理量内訳'!AD7</f>
        <v>17203</v>
      </c>
      <c r="AP7" s="188">
        <f>'ごみ処理量内訳'!AE7</f>
        <v>2507</v>
      </c>
      <c r="AQ7" s="188">
        <f aca="true" t="shared" si="8" ref="AQ7:AQ23">SUM(AN7:AP7)</f>
        <v>34953</v>
      </c>
    </row>
    <row r="8" spans="1:43" ht="13.5" customHeight="1">
      <c r="A8" s="182" t="s">
        <v>34</v>
      </c>
      <c r="B8" s="182" t="s">
        <v>37</v>
      </c>
      <c r="C8" s="184" t="s">
        <v>38</v>
      </c>
      <c r="D8" s="188">
        <v>241736</v>
      </c>
      <c r="E8" s="188">
        <v>241736</v>
      </c>
      <c r="F8" s="188">
        <f>'ごみ搬入量内訳'!H8</f>
        <v>97924</v>
      </c>
      <c r="G8" s="188">
        <f>'ごみ搬入量内訳'!AG8</f>
        <v>1957</v>
      </c>
      <c r="H8" s="188">
        <f>'ごみ搬入量内訳'!AH8</f>
        <v>0</v>
      </c>
      <c r="I8" s="188">
        <f t="shared" si="0"/>
        <v>99881</v>
      </c>
      <c r="J8" s="188">
        <f t="shared" si="1"/>
        <v>1132.0058880037136</v>
      </c>
      <c r="K8" s="188">
        <f>('ごみ搬入量内訳'!E8+'ごみ搬入量内訳'!AH8)/'ごみ処理概要'!D8/365*1000000</f>
        <v>628.4337810386153</v>
      </c>
      <c r="L8" s="188">
        <f>'ごみ搬入量内訳'!F8/'ごみ処理概要'!D8/365*1000000</f>
        <v>503.57210696509856</v>
      </c>
      <c r="M8" s="188">
        <f>'資源化量内訳'!BP8</f>
        <v>8207</v>
      </c>
      <c r="N8" s="188">
        <f>'ごみ処理量内訳'!E8</f>
        <v>90890</v>
      </c>
      <c r="O8" s="188">
        <f>'ごみ処理量内訳'!L8</f>
        <v>216</v>
      </c>
      <c r="P8" s="188">
        <f t="shared" si="2"/>
        <v>8775</v>
      </c>
      <c r="Q8" s="188">
        <f>'ごみ処理量内訳'!G8</f>
        <v>5799</v>
      </c>
      <c r="R8" s="188">
        <f>'ごみ処理量内訳'!H8</f>
        <v>2976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0</v>
      </c>
      <c r="W8" s="188">
        <f>'資源化量内訳'!M8</f>
        <v>0</v>
      </c>
      <c r="X8" s="188">
        <f>'資源化量内訳'!N8</f>
        <v>0</v>
      </c>
      <c r="Y8" s="188">
        <f>'資源化量内訳'!O8</f>
        <v>0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 t="shared" si="4"/>
        <v>99881</v>
      </c>
      <c r="AE8" s="189">
        <f t="shared" si="5"/>
        <v>99.78374265375797</v>
      </c>
      <c r="AF8" s="188">
        <f>'資源化量内訳'!AB8</f>
        <v>0</v>
      </c>
      <c r="AG8" s="188">
        <f>'資源化量内訳'!AJ8</f>
        <v>1539</v>
      </c>
      <c r="AH8" s="188">
        <f>'資源化量内訳'!AR8</f>
        <v>2976</v>
      </c>
      <c r="AI8" s="188">
        <f>'資源化量内訳'!AZ8</f>
        <v>0</v>
      </c>
      <c r="AJ8" s="188">
        <f>'資源化量内訳'!BH8</f>
        <v>0</v>
      </c>
      <c r="AK8" s="188" t="s">
        <v>326</v>
      </c>
      <c r="AL8" s="188">
        <f t="shared" si="6"/>
        <v>4515</v>
      </c>
      <c r="AM8" s="189">
        <f t="shared" si="7"/>
        <v>11.770039227296277</v>
      </c>
      <c r="AN8" s="188">
        <f>'ごみ処理量内訳'!AC8</f>
        <v>216</v>
      </c>
      <c r="AO8" s="188">
        <f>'ごみ処理量内訳'!AD8</f>
        <v>14207</v>
      </c>
      <c r="AP8" s="188">
        <f>'ごみ処理量内訳'!AE8</f>
        <v>0</v>
      </c>
      <c r="AQ8" s="188">
        <f t="shared" si="8"/>
        <v>14423</v>
      </c>
    </row>
    <row r="9" spans="1:43" ht="13.5" customHeight="1">
      <c r="A9" s="182" t="s">
        <v>34</v>
      </c>
      <c r="B9" s="182" t="s">
        <v>39</v>
      </c>
      <c r="C9" s="184" t="s">
        <v>40</v>
      </c>
      <c r="D9" s="188">
        <v>39652</v>
      </c>
      <c r="E9" s="188">
        <v>39652</v>
      </c>
      <c r="F9" s="188">
        <f>'ごみ搬入量内訳'!H9</f>
        <v>15995</v>
      </c>
      <c r="G9" s="188">
        <f>'ごみ搬入量内訳'!AG9</f>
        <v>2349</v>
      </c>
      <c r="H9" s="188">
        <f>'ごみ搬入量内訳'!AH9</f>
        <v>0</v>
      </c>
      <c r="I9" s="188">
        <f t="shared" si="0"/>
        <v>18344</v>
      </c>
      <c r="J9" s="188">
        <f t="shared" si="1"/>
        <v>1267.465304311897</v>
      </c>
      <c r="K9" s="188">
        <f>('ごみ搬入量内訳'!E9+'ごみ搬入量内訳'!AH9)/'ごみ処理概要'!D9/365*1000000</f>
        <v>838.1135053043672</v>
      </c>
      <c r="L9" s="188">
        <f>'ごみ搬入量内訳'!F9/'ごみ処理概要'!D9/365*1000000</f>
        <v>429.3517990075299</v>
      </c>
      <c r="M9" s="188">
        <f>'資源化量内訳'!BP9</f>
        <v>1230</v>
      </c>
      <c r="N9" s="188">
        <f>'ごみ処理量内訳'!E9</f>
        <v>16369</v>
      </c>
      <c r="O9" s="188">
        <f>'ごみ処理量内訳'!L9</f>
        <v>0</v>
      </c>
      <c r="P9" s="188">
        <f t="shared" si="2"/>
        <v>1698</v>
      </c>
      <c r="Q9" s="188">
        <f>'ごみ処理量内訳'!G9</f>
        <v>0</v>
      </c>
      <c r="R9" s="188">
        <f>'ごみ処理量内訳'!H9</f>
        <v>1698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277</v>
      </c>
      <c r="W9" s="188">
        <f>'資源化量内訳'!M9</f>
        <v>22</v>
      </c>
      <c r="X9" s="188">
        <f>'資源化量内訳'!N9</f>
        <v>0</v>
      </c>
      <c r="Y9" s="188">
        <f>'資源化量内訳'!O9</f>
        <v>0</v>
      </c>
      <c r="Z9" s="188">
        <f>'資源化量内訳'!P9</f>
        <v>94</v>
      </c>
      <c r="AA9" s="188">
        <f>'資源化量内訳'!Q9</f>
        <v>161</v>
      </c>
      <c r="AB9" s="188">
        <f>'資源化量内訳'!R9</f>
        <v>0</v>
      </c>
      <c r="AC9" s="188">
        <f>'資源化量内訳'!S9</f>
        <v>0</v>
      </c>
      <c r="AD9" s="188">
        <f t="shared" si="4"/>
        <v>18344</v>
      </c>
      <c r="AE9" s="189">
        <f t="shared" si="5"/>
        <v>100</v>
      </c>
      <c r="AF9" s="188">
        <f>'資源化量内訳'!AB9</f>
        <v>0</v>
      </c>
      <c r="AG9" s="188">
        <f>'資源化量内訳'!AJ9</f>
        <v>0</v>
      </c>
      <c r="AH9" s="188">
        <f>'資源化量内訳'!AR9</f>
        <v>1188</v>
      </c>
      <c r="AI9" s="188">
        <f>'資源化量内訳'!AZ9</f>
        <v>0</v>
      </c>
      <c r="AJ9" s="188">
        <f>'資源化量内訳'!BH9</f>
        <v>0</v>
      </c>
      <c r="AK9" s="188" t="s">
        <v>326</v>
      </c>
      <c r="AL9" s="188">
        <f t="shared" si="6"/>
        <v>1188</v>
      </c>
      <c r="AM9" s="189">
        <f t="shared" si="7"/>
        <v>13.768264023704916</v>
      </c>
      <c r="AN9" s="188">
        <f>'ごみ処理量内訳'!AC9</f>
        <v>0</v>
      </c>
      <c r="AO9" s="188">
        <f>'ごみ処理量内訳'!AD9</f>
        <v>1752</v>
      </c>
      <c r="AP9" s="188">
        <f>'ごみ処理量内訳'!AE9</f>
        <v>486</v>
      </c>
      <c r="AQ9" s="188">
        <f t="shared" si="8"/>
        <v>2238</v>
      </c>
    </row>
    <row r="10" spans="1:43" ht="13.5" customHeight="1">
      <c r="A10" s="182" t="s">
        <v>34</v>
      </c>
      <c r="B10" s="182" t="s">
        <v>41</v>
      </c>
      <c r="C10" s="184" t="s">
        <v>210</v>
      </c>
      <c r="D10" s="188">
        <v>145038</v>
      </c>
      <c r="E10" s="188">
        <v>145038</v>
      </c>
      <c r="F10" s="188">
        <f>'ごみ搬入量内訳'!H10</f>
        <v>49908</v>
      </c>
      <c r="G10" s="188">
        <f>'ごみ搬入量内訳'!AG10</f>
        <v>5682</v>
      </c>
      <c r="H10" s="188">
        <f>'ごみ搬入量内訳'!AH10</f>
        <v>0</v>
      </c>
      <c r="I10" s="188">
        <f t="shared" si="0"/>
        <v>55590</v>
      </c>
      <c r="J10" s="188">
        <f t="shared" si="1"/>
        <v>1050.0790817786628</v>
      </c>
      <c r="K10" s="188">
        <f>('ごみ搬入量内訳'!E10+'ごみ搬入量内訳'!AH10)/'ごみ処理概要'!D10/365*1000000</f>
        <v>623.8894030038797</v>
      </c>
      <c r="L10" s="188">
        <f>'ごみ搬入量内訳'!F10/'ごみ処理概要'!D10/365*1000000</f>
        <v>426.1896787747831</v>
      </c>
      <c r="M10" s="188">
        <f>'資源化量内訳'!BP10</f>
        <v>2162</v>
      </c>
      <c r="N10" s="188">
        <f>'ごみ処理量内訳'!E10</f>
        <v>51150</v>
      </c>
      <c r="O10" s="188">
        <f>'ごみ処理量内訳'!L10</f>
        <v>58</v>
      </c>
      <c r="P10" s="188">
        <f t="shared" si="2"/>
        <v>3587</v>
      </c>
      <c r="Q10" s="188">
        <f>'ごみ処理量内訳'!G10</f>
        <v>0</v>
      </c>
      <c r="R10" s="188">
        <f>'ごみ処理量内訳'!H10</f>
        <v>3587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795</v>
      </c>
      <c r="W10" s="188">
        <f>'資源化量内訳'!M10</f>
        <v>325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239</v>
      </c>
      <c r="AA10" s="188">
        <f>'資源化量内訳'!Q10</f>
        <v>50</v>
      </c>
      <c r="AB10" s="188">
        <f>'資源化量内訳'!R10</f>
        <v>39</v>
      </c>
      <c r="AC10" s="188">
        <f>'資源化量内訳'!S10</f>
        <v>142</v>
      </c>
      <c r="AD10" s="188">
        <f t="shared" si="4"/>
        <v>55590</v>
      </c>
      <c r="AE10" s="189">
        <f t="shared" si="5"/>
        <v>99.8956646878935</v>
      </c>
      <c r="AF10" s="188">
        <f>'資源化量内訳'!AB10</f>
        <v>2336</v>
      </c>
      <c r="AG10" s="188">
        <f>'資源化量内訳'!AJ10</f>
        <v>0</v>
      </c>
      <c r="AH10" s="188">
        <f>'資源化量内訳'!AR10</f>
        <v>2299</v>
      </c>
      <c r="AI10" s="188">
        <f>'資源化量内訳'!AZ10</f>
        <v>0</v>
      </c>
      <c r="AJ10" s="188">
        <f>'資源化量内訳'!BH10</f>
        <v>0</v>
      </c>
      <c r="AK10" s="188" t="s">
        <v>326</v>
      </c>
      <c r="AL10" s="188">
        <f t="shared" si="6"/>
        <v>4635</v>
      </c>
      <c r="AM10" s="189">
        <f t="shared" si="7"/>
        <v>13.145865078265686</v>
      </c>
      <c r="AN10" s="188">
        <f>'ごみ処理量内訳'!AC10</f>
        <v>58</v>
      </c>
      <c r="AO10" s="188">
        <f>'ごみ処理量内訳'!AD10</f>
        <v>2005</v>
      </c>
      <c r="AP10" s="188">
        <f>'ごみ処理量内訳'!AE10</f>
        <v>1027</v>
      </c>
      <c r="AQ10" s="188">
        <f t="shared" si="8"/>
        <v>3090</v>
      </c>
    </row>
    <row r="11" spans="1:43" ht="13.5" customHeight="1">
      <c r="A11" s="182" t="s">
        <v>34</v>
      </c>
      <c r="B11" s="182" t="s">
        <v>42</v>
      </c>
      <c r="C11" s="184" t="s">
        <v>43</v>
      </c>
      <c r="D11" s="188">
        <v>88842</v>
      </c>
      <c r="E11" s="188">
        <v>88842</v>
      </c>
      <c r="F11" s="188">
        <f>'ごみ搬入量内訳'!H11</f>
        <v>24565</v>
      </c>
      <c r="G11" s="188">
        <f>'ごみ搬入量内訳'!AG11</f>
        <v>4072</v>
      </c>
      <c r="H11" s="188">
        <f>'ごみ搬入量内訳'!AH11</f>
        <v>0</v>
      </c>
      <c r="I11" s="188">
        <f t="shared" si="0"/>
        <v>28637</v>
      </c>
      <c r="J11" s="188">
        <f t="shared" si="1"/>
        <v>883.1131024355072</v>
      </c>
      <c r="K11" s="188">
        <f>('ごみ搬入量内訳'!E11+'ごみ搬入量内訳'!AH11)/'ごみ処理概要'!D11/365*1000000</f>
        <v>597.0272606471146</v>
      </c>
      <c r="L11" s="188">
        <f>'ごみ搬入量内訳'!F11/'ごみ処理概要'!D11/365*1000000</f>
        <v>286.08584178839266</v>
      </c>
      <c r="M11" s="188">
        <f>'資源化量内訳'!BP11</f>
        <v>3148</v>
      </c>
      <c r="N11" s="188">
        <f>'ごみ処理量内訳'!E11</f>
        <v>23593</v>
      </c>
      <c r="O11" s="188">
        <f>'ごみ処理量内訳'!L11</f>
        <v>0</v>
      </c>
      <c r="P11" s="188">
        <f t="shared" si="2"/>
        <v>2987</v>
      </c>
      <c r="Q11" s="188">
        <f>'ごみ処理量内訳'!G11</f>
        <v>1960</v>
      </c>
      <c r="R11" s="188">
        <f>'ごみ処理量内訳'!H11</f>
        <v>939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88</v>
      </c>
      <c r="V11" s="188">
        <f t="shared" si="3"/>
        <v>2057</v>
      </c>
      <c r="W11" s="188">
        <f>'資源化量内訳'!M11</f>
        <v>984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180</v>
      </c>
      <c r="AA11" s="188">
        <f>'資源化量内訳'!Q11</f>
        <v>519</v>
      </c>
      <c r="AB11" s="188">
        <f>'資源化量内訳'!R11</f>
        <v>330</v>
      </c>
      <c r="AC11" s="188">
        <f>'資源化量内訳'!S11</f>
        <v>44</v>
      </c>
      <c r="AD11" s="188">
        <f t="shared" si="4"/>
        <v>28637</v>
      </c>
      <c r="AE11" s="189">
        <f t="shared" si="5"/>
        <v>100</v>
      </c>
      <c r="AF11" s="188">
        <f>'資源化量内訳'!AB11</f>
        <v>0</v>
      </c>
      <c r="AG11" s="188">
        <f>'資源化量内訳'!AJ11</f>
        <v>456</v>
      </c>
      <c r="AH11" s="188">
        <f>'資源化量内訳'!AR11</f>
        <v>645</v>
      </c>
      <c r="AI11" s="188">
        <f>'資源化量内訳'!AZ11</f>
        <v>0</v>
      </c>
      <c r="AJ11" s="188">
        <f>'資源化量内訳'!BH11</f>
        <v>0</v>
      </c>
      <c r="AK11" s="188" t="s">
        <v>326</v>
      </c>
      <c r="AL11" s="188">
        <f t="shared" si="6"/>
        <v>1101</v>
      </c>
      <c r="AM11" s="189">
        <f t="shared" si="7"/>
        <v>19.839546956111374</v>
      </c>
      <c r="AN11" s="188">
        <f>'ごみ処理量内訳'!AC11</f>
        <v>0</v>
      </c>
      <c r="AO11" s="188">
        <f>'ごみ処理量内訳'!AD11</f>
        <v>2597</v>
      </c>
      <c r="AP11" s="188">
        <f>'ごみ処理量内訳'!AE11</f>
        <v>616</v>
      </c>
      <c r="AQ11" s="188">
        <f t="shared" si="8"/>
        <v>3213</v>
      </c>
    </row>
    <row r="12" spans="1:43" ht="13.5" customHeight="1">
      <c r="A12" s="182" t="s">
        <v>34</v>
      </c>
      <c r="B12" s="182" t="s">
        <v>44</v>
      </c>
      <c r="C12" s="184" t="s">
        <v>45</v>
      </c>
      <c r="D12" s="188">
        <v>23532</v>
      </c>
      <c r="E12" s="188">
        <v>23532</v>
      </c>
      <c r="F12" s="188">
        <f>'ごみ搬入量内訳'!H12</f>
        <v>5651</v>
      </c>
      <c r="G12" s="188">
        <f>'ごみ搬入量内訳'!AG12</f>
        <v>382</v>
      </c>
      <c r="H12" s="188">
        <f>'ごみ搬入量内訳'!AH12</f>
        <v>588</v>
      </c>
      <c r="I12" s="188">
        <f t="shared" si="0"/>
        <v>6621</v>
      </c>
      <c r="J12" s="188">
        <f t="shared" si="1"/>
        <v>770.8535622725335</v>
      </c>
      <c r="K12" s="188">
        <f>('ごみ搬入量内訳'!E12+'ごみ搬入量内訳'!AH12)/'ごみ処理概要'!D12/365*1000000</f>
        <v>620.1989014085162</v>
      </c>
      <c r="L12" s="188">
        <f>'ごみ搬入量内訳'!F12/'ごみ処理概要'!D12/365*1000000</f>
        <v>150.65466086401727</v>
      </c>
      <c r="M12" s="188">
        <f>'資源化量内訳'!BP12</f>
        <v>253</v>
      </c>
      <c r="N12" s="188">
        <f>'ごみ処理量内訳'!E12</f>
        <v>5723</v>
      </c>
      <c r="O12" s="188">
        <f>'ごみ処理量内訳'!L12</f>
        <v>0</v>
      </c>
      <c r="P12" s="188">
        <f t="shared" si="2"/>
        <v>310</v>
      </c>
      <c r="Q12" s="188">
        <f>'ごみ処理量内訳'!G12</f>
        <v>0</v>
      </c>
      <c r="R12" s="188">
        <f>'ごみ処理量内訳'!H12</f>
        <v>310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0</v>
      </c>
      <c r="W12" s="188">
        <f>'資源化量内訳'!M12</f>
        <v>0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0</v>
      </c>
      <c r="AD12" s="188">
        <f t="shared" si="4"/>
        <v>6033</v>
      </c>
      <c r="AE12" s="189">
        <f t="shared" si="5"/>
        <v>100</v>
      </c>
      <c r="AF12" s="188">
        <f>'資源化量内訳'!AB12</f>
        <v>0</v>
      </c>
      <c r="AG12" s="188">
        <f>'資源化量内訳'!AJ12</f>
        <v>0</v>
      </c>
      <c r="AH12" s="188">
        <f>'資源化量内訳'!AR12</f>
        <v>310</v>
      </c>
      <c r="AI12" s="188">
        <f>'資源化量内訳'!AZ12</f>
        <v>0</v>
      </c>
      <c r="AJ12" s="188">
        <f>'資源化量内訳'!BH12</f>
        <v>0</v>
      </c>
      <c r="AK12" s="188" t="s">
        <v>326</v>
      </c>
      <c r="AL12" s="188">
        <f t="shared" si="6"/>
        <v>310</v>
      </c>
      <c r="AM12" s="189">
        <f t="shared" si="7"/>
        <v>8.95641107222399</v>
      </c>
      <c r="AN12" s="188">
        <f>'ごみ処理量内訳'!AC12</f>
        <v>0</v>
      </c>
      <c r="AO12" s="188">
        <f>'ごみ処理量内訳'!AD12</f>
        <v>108</v>
      </c>
      <c r="AP12" s="188">
        <f>'ごみ処理量内訳'!AE12</f>
        <v>0</v>
      </c>
      <c r="AQ12" s="188">
        <f t="shared" si="8"/>
        <v>108</v>
      </c>
    </row>
    <row r="13" spans="1:43" ht="13.5" customHeight="1">
      <c r="A13" s="182" t="s">
        <v>34</v>
      </c>
      <c r="B13" s="182" t="s">
        <v>46</v>
      </c>
      <c r="C13" s="184" t="s">
        <v>47</v>
      </c>
      <c r="D13" s="188">
        <v>21999</v>
      </c>
      <c r="E13" s="188">
        <v>21999</v>
      </c>
      <c r="F13" s="188">
        <f>'ごみ搬入量内訳'!H13</f>
        <v>5306</v>
      </c>
      <c r="G13" s="188">
        <f>'ごみ搬入量内訳'!AG13</f>
        <v>400</v>
      </c>
      <c r="H13" s="188">
        <f>'ごみ搬入量内訳'!AH13</f>
        <v>0</v>
      </c>
      <c r="I13" s="188">
        <f t="shared" si="0"/>
        <v>5706</v>
      </c>
      <c r="J13" s="188">
        <f t="shared" si="1"/>
        <v>710.6176059061215</v>
      </c>
      <c r="K13" s="188">
        <f>('ごみ搬入量内訳'!E13+'ごみ搬入量内訳'!AH13)/'ごみ処理概要'!D13/365*1000000</f>
        <v>634.399944704834</v>
      </c>
      <c r="L13" s="188">
        <f>'ごみ搬入量内訳'!F13/'ごみ処理概要'!D13/365*1000000</f>
        <v>76.21766120128748</v>
      </c>
      <c r="M13" s="188">
        <f>'資源化量内訳'!BP13</f>
        <v>381</v>
      </c>
      <c r="N13" s="188">
        <f>'ごみ処理量内訳'!E13</f>
        <v>5463</v>
      </c>
      <c r="O13" s="188">
        <f>'ごみ処理量内訳'!L13</f>
        <v>0</v>
      </c>
      <c r="P13" s="188">
        <f t="shared" si="2"/>
        <v>243</v>
      </c>
      <c r="Q13" s="188">
        <f>'ごみ処理量内訳'!G13</f>
        <v>0</v>
      </c>
      <c r="R13" s="188">
        <f>'ごみ処理量内訳'!H13</f>
        <v>243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0</v>
      </c>
      <c r="W13" s="188">
        <f>'資源化量内訳'!M13</f>
        <v>0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5706</v>
      </c>
      <c r="AE13" s="189">
        <f t="shared" si="5"/>
        <v>100</v>
      </c>
      <c r="AF13" s="188">
        <f>'資源化量内訳'!AB13</f>
        <v>0</v>
      </c>
      <c r="AG13" s="188">
        <f>'資源化量内訳'!AJ13</f>
        <v>0</v>
      </c>
      <c r="AH13" s="188">
        <f>'資源化量内訳'!AR13</f>
        <v>243</v>
      </c>
      <c r="AI13" s="188">
        <f>'資源化量内訳'!AZ13</f>
        <v>0</v>
      </c>
      <c r="AJ13" s="188">
        <f>'資源化量内訳'!BH13</f>
        <v>0</v>
      </c>
      <c r="AK13" s="188" t="s">
        <v>326</v>
      </c>
      <c r="AL13" s="188">
        <f t="shared" si="6"/>
        <v>243</v>
      </c>
      <c r="AM13" s="189">
        <f t="shared" si="7"/>
        <v>10.251355347461804</v>
      </c>
      <c r="AN13" s="188">
        <f>'ごみ処理量内訳'!AC13</f>
        <v>0</v>
      </c>
      <c r="AO13" s="188">
        <f>'ごみ処理量内訳'!AD13</f>
        <v>111</v>
      </c>
      <c r="AP13" s="188">
        <f>'ごみ処理量内訳'!AE13</f>
        <v>0</v>
      </c>
      <c r="AQ13" s="188">
        <f t="shared" si="8"/>
        <v>111</v>
      </c>
    </row>
    <row r="14" spans="1:43" ht="13.5" customHeight="1">
      <c r="A14" s="182" t="s">
        <v>34</v>
      </c>
      <c r="B14" s="182" t="s">
        <v>22</v>
      </c>
      <c r="C14" s="184" t="s">
        <v>23</v>
      </c>
      <c r="D14" s="188">
        <v>40590</v>
      </c>
      <c r="E14" s="188">
        <v>40590</v>
      </c>
      <c r="F14" s="188">
        <f>'ごみ搬入量内訳'!H14</f>
        <v>12692</v>
      </c>
      <c r="G14" s="188">
        <f>'ごみ搬入量内訳'!AG14</f>
        <v>2756</v>
      </c>
      <c r="H14" s="188">
        <f>'ごみ搬入量内訳'!AH14</f>
        <v>0</v>
      </c>
      <c r="I14" s="188">
        <f t="shared" si="0"/>
        <v>15448</v>
      </c>
      <c r="J14" s="188">
        <f t="shared" si="1"/>
        <v>1042.7023323782428</v>
      </c>
      <c r="K14" s="188">
        <f>('ごみ搬入量内訳'!E14+'ごみ搬入量内訳'!AH14)/'ごみ処理概要'!D14/365*1000000</f>
        <v>865.1162476755527</v>
      </c>
      <c r="L14" s="188">
        <f>'ごみ搬入量内訳'!F14/'ごみ処理概要'!D14/365*1000000</f>
        <v>177.58608470269013</v>
      </c>
      <c r="M14" s="188">
        <f>'資源化量内訳'!BP14</f>
        <v>0</v>
      </c>
      <c r="N14" s="188">
        <f>'ごみ処理量内訳'!E14</f>
        <v>9909</v>
      </c>
      <c r="O14" s="188">
        <f>'ごみ処理量内訳'!L14</f>
        <v>2974</v>
      </c>
      <c r="P14" s="188">
        <f t="shared" si="2"/>
        <v>2565</v>
      </c>
      <c r="Q14" s="188">
        <f>'ごみ処理量内訳'!G14</f>
        <v>0</v>
      </c>
      <c r="R14" s="188">
        <f>'ごみ処理量内訳'!H14</f>
        <v>2565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0</v>
      </c>
      <c r="W14" s="188">
        <f>'資源化量内訳'!M14</f>
        <v>0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15448</v>
      </c>
      <c r="AE14" s="189">
        <f t="shared" si="5"/>
        <v>80.74831693423097</v>
      </c>
      <c r="AF14" s="188">
        <f>'資源化量内訳'!AB14</f>
        <v>0</v>
      </c>
      <c r="AG14" s="188">
        <f>'資源化量内訳'!AJ14</f>
        <v>0</v>
      </c>
      <c r="AH14" s="188">
        <f>'資源化量内訳'!AR14</f>
        <v>1946</v>
      </c>
      <c r="AI14" s="188">
        <f>'資源化量内訳'!AZ14</f>
        <v>0</v>
      </c>
      <c r="AJ14" s="188">
        <f>'資源化量内訳'!BH14</f>
        <v>0</v>
      </c>
      <c r="AK14" s="188" t="s">
        <v>326</v>
      </c>
      <c r="AL14" s="188">
        <f t="shared" si="6"/>
        <v>1946</v>
      </c>
      <c r="AM14" s="189">
        <f t="shared" si="7"/>
        <v>12.59709994821336</v>
      </c>
      <c r="AN14" s="188">
        <f>'ごみ処理量内訳'!AC14</f>
        <v>2974</v>
      </c>
      <c r="AO14" s="188">
        <f>'ごみ処理量内訳'!AD14</f>
        <v>203</v>
      </c>
      <c r="AP14" s="188">
        <f>'ごみ処理量内訳'!AE14</f>
        <v>401</v>
      </c>
      <c r="AQ14" s="188">
        <f t="shared" si="8"/>
        <v>3578</v>
      </c>
    </row>
    <row r="15" spans="1:43" ht="13.5" customHeight="1">
      <c r="A15" s="182" t="s">
        <v>34</v>
      </c>
      <c r="B15" s="182" t="s">
        <v>24</v>
      </c>
      <c r="C15" s="184" t="s">
        <v>25</v>
      </c>
      <c r="D15" s="188">
        <v>33165</v>
      </c>
      <c r="E15" s="188">
        <v>33165</v>
      </c>
      <c r="F15" s="188">
        <f>'ごみ搬入量内訳'!H15</f>
        <v>7718</v>
      </c>
      <c r="G15" s="188">
        <f>'ごみ搬入量内訳'!AG15</f>
        <v>2837</v>
      </c>
      <c r="H15" s="188">
        <f>'ごみ搬入量内訳'!AH15</f>
        <v>0</v>
      </c>
      <c r="I15" s="188">
        <f t="shared" si="0"/>
        <v>10555</v>
      </c>
      <c r="J15" s="188">
        <f t="shared" si="1"/>
        <v>871.937531107435</v>
      </c>
      <c r="K15" s="188">
        <f>('ごみ搬入量内訳'!E15+'ごみ搬入量内訳'!AH15)/'ごみ処理概要'!D15/365*1000000</f>
        <v>629.8106809249725</v>
      </c>
      <c r="L15" s="188">
        <f>'ごみ搬入量内訳'!F15/'ごみ処理概要'!D15/365*1000000</f>
        <v>242.12685018246253</v>
      </c>
      <c r="M15" s="188">
        <f>'資源化量内訳'!BP15</f>
        <v>0</v>
      </c>
      <c r="N15" s="188">
        <f>'ごみ処理量内訳'!E15</f>
        <v>6808</v>
      </c>
      <c r="O15" s="188">
        <f>'ごみ処理量内訳'!L15</f>
        <v>0</v>
      </c>
      <c r="P15" s="188">
        <f t="shared" si="2"/>
        <v>1728</v>
      </c>
      <c r="Q15" s="188">
        <f>'ごみ処理量内訳'!G15</f>
        <v>282</v>
      </c>
      <c r="R15" s="188">
        <f>'ごみ処理量内訳'!H15</f>
        <v>1446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2019</v>
      </c>
      <c r="W15" s="188">
        <f>'資源化量内訳'!M15</f>
        <v>1986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33</v>
      </c>
      <c r="AC15" s="188">
        <f>'資源化量内訳'!S15</f>
        <v>0</v>
      </c>
      <c r="AD15" s="188">
        <f t="shared" si="4"/>
        <v>10555</v>
      </c>
      <c r="AE15" s="189">
        <f t="shared" si="5"/>
        <v>100</v>
      </c>
      <c r="AF15" s="188">
        <f>'資源化量内訳'!AB15</f>
        <v>0</v>
      </c>
      <c r="AG15" s="188">
        <f>'資源化量内訳'!AJ15</f>
        <v>282</v>
      </c>
      <c r="AH15" s="188">
        <f>'資源化量内訳'!AR15</f>
        <v>602</v>
      </c>
      <c r="AI15" s="188">
        <f>'資源化量内訳'!AZ15</f>
        <v>0</v>
      </c>
      <c r="AJ15" s="188">
        <f>'資源化量内訳'!BH15</f>
        <v>0</v>
      </c>
      <c r="AK15" s="188" t="s">
        <v>326</v>
      </c>
      <c r="AL15" s="188">
        <f t="shared" si="6"/>
        <v>884</v>
      </c>
      <c r="AM15" s="189">
        <f t="shared" si="7"/>
        <v>27.5035528185694</v>
      </c>
      <c r="AN15" s="188">
        <f>'ごみ処理量内訳'!AC15</f>
        <v>0</v>
      </c>
      <c r="AO15" s="188">
        <f>'ごみ処理量内訳'!AD15</f>
        <v>1014</v>
      </c>
      <c r="AP15" s="188">
        <f>'ごみ処理量内訳'!AE15</f>
        <v>43</v>
      </c>
      <c r="AQ15" s="188">
        <f t="shared" si="8"/>
        <v>1057</v>
      </c>
    </row>
    <row r="16" spans="1:43" ht="13.5" customHeight="1">
      <c r="A16" s="182" t="s">
        <v>34</v>
      </c>
      <c r="B16" s="182" t="s">
        <v>18</v>
      </c>
      <c r="C16" s="184" t="s">
        <v>19</v>
      </c>
      <c r="D16" s="188">
        <v>47631</v>
      </c>
      <c r="E16" s="188">
        <v>47342</v>
      </c>
      <c r="F16" s="188">
        <f>'ごみ搬入量内訳'!H16</f>
        <v>13736</v>
      </c>
      <c r="G16" s="188">
        <f>'ごみ搬入量内訳'!AG16</f>
        <v>3689</v>
      </c>
      <c r="H16" s="188">
        <f>'ごみ搬入量内訳'!AH16</f>
        <v>45</v>
      </c>
      <c r="I16" s="188">
        <f t="shared" si="0"/>
        <v>17470</v>
      </c>
      <c r="J16" s="188">
        <f t="shared" si="1"/>
        <v>1004.8710650339093</v>
      </c>
      <c r="K16" s="188">
        <f>('ごみ搬入量内訳'!E16+'ごみ搬入量内訳'!AH16)/'ごみ処理概要'!D16/365*1000000</f>
        <v>783.8799584591939</v>
      </c>
      <c r="L16" s="188">
        <f>'ごみ搬入量内訳'!F16/'ごみ処理概要'!D16/365*1000000</f>
        <v>220.99110657471553</v>
      </c>
      <c r="M16" s="188">
        <f>'資源化量内訳'!BP16</f>
        <v>54</v>
      </c>
      <c r="N16" s="188">
        <f>'ごみ処理量内訳'!E16</f>
        <v>14116</v>
      </c>
      <c r="O16" s="188">
        <f>'ごみ処理量内訳'!L16</f>
        <v>1035</v>
      </c>
      <c r="P16" s="188">
        <f t="shared" si="2"/>
        <v>2274</v>
      </c>
      <c r="Q16" s="188">
        <f>'ごみ処理量内訳'!G16</f>
        <v>492</v>
      </c>
      <c r="R16" s="188">
        <f>'ごみ処理量内訳'!H16</f>
        <v>1782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0</v>
      </c>
      <c r="W16" s="188">
        <f>'資源化量内訳'!M16</f>
        <v>0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0</v>
      </c>
      <c r="AD16" s="188">
        <f t="shared" si="4"/>
        <v>17425</v>
      </c>
      <c r="AE16" s="189">
        <f t="shared" si="5"/>
        <v>94.06025824964132</v>
      </c>
      <c r="AF16" s="188">
        <f>'資源化量内訳'!AB16</f>
        <v>437</v>
      </c>
      <c r="AG16" s="188">
        <f>'資源化量内訳'!AJ16</f>
        <v>381</v>
      </c>
      <c r="AH16" s="188">
        <f>'資源化量内訳'!AR16</f>
        <v>1472</v>
      </c>
      <c r="AI16" s="188">
        <f>'資源化量内訳'!AZ16</f>
        <v>0</v>
      </c>
      <c r="AJ16" s="188">
        <f>'資源化量内訳'!BH16</f>
        <v>0</v>
      </c>
      <c r="AK16" s="188" t="s">
        <v>326</v>
      </c>
      <c r="AL16" s="188">
        <f t="shared" si="6"/>
        <v>2290</v>
      </c>
      <c r="AM16" s="189">
        <f t="shared" si="7"/>
        <v>13.41037816808742</v>
      </c>
      <c r="AN16" s="188">
        <f>'ごみ処理量内訳'!AC16</f>
        <v>1035</v>
      </c>
      <c r="AO16" s="188">
        <f>'ごみ処理量内訳'!AD16</f>
        <v>1206</v>
      </c>
      <c r="AP16" s="188">
        <f>'ごみ処理量内訳'!AE16</f>
        <v>84</v>
      </c>
      <c r="AQ16" s="188">
        <f t="shared" si="8"/>
        <v>2325</v>
      </c>
    </row>
    <row r="17" spans="1:43" ht="13.5" customHeight="1">
      <c r="A17" s="182" t="s">
        <v>34</v>
      </c>
      <c r="B17" s="182" t="s">
        <v>48</v>
      </c>
      <c r="C17" s="184" t="s">
        <v>49</v>
      </c>
      <c r="D17" s="188">
        <v>42922</v>
      </c>
      <c r="E17" s="188">
        <v>42922</v>
      </c>
      <c r="F17" s="188">
        <f>'ごみ搬入量内訳'!H17</f>
        <v>10526</v>
      </c>
      <c r="G17" s="188">
        <f>'ごみ搬入量内訳'!AG17</f>
        <v>1341</v>
      </c>
      <c r="H17" s="188">
        <f>'ごみ搬入量内訳'!AH17</f>
        <v>0</v>
      </c>
      <c r="I17" s="188">
        <f t="shared" si="0"/>
        <v>11867</v>
      </c>
      <c r="J17" s="188">
        <f t="shared" si="1"/>
        <v>757.474692864342</v>
      </c>
      <c r="K17" s="188">
        <f>('ごみ搬入量内訳'!E17+'ごみ搬入量内訳'!AH17)/'ごみ処理概要'!D17/365*1000000</f>
        <v>671.8782014906939</v>
      </c>
      <c r="L17" s="188">
        <f>'ごみ搬入量内訳'!F17/'ごみ処理概要'!D17/365*1000000</f>
        <v>85.59649137364815</v>
      </c>
      <c r="M17" s="188">
        <f>'資源化量内訳'!BP17</f>
        <v>236</v>
      </c>
      <c r="N17" s="188">
        <f>'ごみ処理量内訳'!E17</f>
        <v>8793</v>
      </c>
      <c r="O17" s="188">
        <f>'ごみ処理量内訳'!L17</f>
        <v>0</v>
      </c>
      <c r="P17" s="188">
        <f t="shared" si="2"/>
        <v>1266</v>
      </c>
      <c r="Q17" s="188">
        <f>'ごみ処理量内訳'!G17</f>
        <v>1047</v>
      </c>
      <c r="R17" s="188">
        <f>'ごみ処理量内訳'!H17</f>
        <v>219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1808</v>
      </c>
      <c r="W17" s="188">
        <f>'資源化量内訳'!M17</f>
        <v>1151</v>
      </c>
      <c r="X17" s="188">
        <f>'資源化量内訳'!N17</f>
        <v>77</v>
      </c>
      <c r="Y17" s="188">
        <f>'資源化量内訳'!O17</f>
        <v>206</v>
      </c>
      <c r="Z17" s="188">
        <f>'資源化量内訳'!P17</f>
        <v>65</v>
      </c>
      <c r="AA17" s="188">
        <f>'資源化量内訳'!Q17</f>
        <v>239</v>
      </c>
      <c r="AB17" s="188">
        <f>'資源化量内訳'!R17</f>
        <v>70</v>
      </c>
      <c r="AC17" s="188">
        <f>'資源化量内訳'!S17</f>
        <v>0</v>
      </c>
      <c r="AD17" s="188">
        <f t="shared" si="4"/>
        <v>11867</v>
      </c>
      <c r="AE17" s="189">
        <f t="shared" si="5"/>
        <v>100</v>
      </c>
      <c r="AF17" s="188">
        <f>'資源化量内訳'!AB17</f>
        <v>0</v>
      </c>
      <c r="AG17" s="188">
        <f>'資源化量内訳'!AJ17</f>
        <v>231</v>
      </c>
      <c r="AH17" s="188">
        <f>'資源化量内訳'!AR17</f>
        <v>199</v>
      </c>
      <c r="AI17" s="188">
        <f>'資源化量内訳'!AZ17</f>
        <v>0</v>
      </c>
      <c r="AJ17" s="188">
        <f>'資源化量内訳'!BH17</f>
        <v>0</v>
      </c>
      <c r="AK17" s="188" t="s">
        <v>326</v>
      </c>
      <c r="AL17" s="188">
        <f t="shared" si="6"/>
        <v>430</v>
      </c>
      <c r="AM17" s="189">
        <f t="shared" si="7"/>
        <v>20.44121292241593</v>
      </c>
      <c r="AN17" s="188">
        <f>'ごみ処理量内訳'!AC17</f>
        <v>0</v>
      </c>
      <c r="AO17" s="188">
        <f>'ごみ処理量内訳'!AD17</f>
        <v>1473</v>
      </c>
      <c r="AP17" s="188">
        <f>'ごみ処理量内訳'!AE17</f>
        <v>0</v>
      </c>
      <c r="AQ17" s="188">
        <f t="shared" si="8"/>
        <v>1473</v>
      </c>
    </row>
    <row r="18" spans="1:43" ht="13.5" customHeight="1">
      <c r="A18" s="182" t="s">
        <v>34</v>
      </c>
      <c r="B18" s="182" t="s">
        <v>50</v>
      </c>
      <c r="C18" s="184" t="s">
        <v>51</v>
      </c>
      <c r="D18" s="188">
        <v>29318</v>
      </c>
      <c r="E18" s="188">
        <v>29318</v>
      </c>
      <c r="F18" s="188">
        <f>'ごみ搬入量内訳'!H18</f>
        <v>6683</v>
      </c>
      <c r="G18" s="188">
        <f>'ごみ搬入量内訳'!AG18</f>
        <v>1163</v>
      </c>
      <c r="H18" s="188">
        <f>'ごみ搬入量内訳'!AH18</f>
        <v>0</v>
      </c>
      <c r="I18" s="188">
        <f t="shared" si="0"/>
        <v>7846</v>
      </c>
      <c r="J18" s="188">
        <f t="shared" si="1"/>
        <v>733.1977082665566</v>
      </c>
      <c r="K18" s="188">
        <f>('ごみ搬入量内訳'!E18+'ごみ搬入量内訳'!AH18)/'ごみ処理概要'!D18/365*1000000</f>
        <v>624.5169875535811</v>
      </c>
      <c r="L18" s="188">
        <f>'ごみ搬入量内訳'!F18/'ごみ処理概要'!D18/365*1000000</f>
        <v>108.68072071297543</v>
      </c>
      <c r="M18" s="188">
        <f>'資源化量内訳'!BP18</f>
        <v>630</v>
      </c>
      <c r="N18" s="188">
        <f>'ごみ処理量内訳'!E18</f>
        <v>6266</v>
      </c>
      <c r="O18" s="188">
        <f>'ごみ処理量内訳'!L18</f>
        <v>0</v>
      </c>
      <c r="P18" s="188">
        <f t="shared" si="2"/>
        <v>1580</v>
      </c>
      <c r="Q18" s="188">
        <f>'ごみ処理量内訳'!G18</f>
        <v>667</v>
      </c>
      <c r="R18" s="188">
        <f>'ごみ処理量内訳'!H18</f>
        <v>913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0</v>
      </c>
      <c r="W18" s="188">
        <f>'資源化量内訳'!M18</f>
        <v>0</v>
      </c>
      <c r="X18" s="188">
        <f>'資源化量内訳'!N18</f>
        <v>0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0</v>
      </c>
      <c r="AD18" s="188">
        <f t="shared" si="4"/>
        <v>7846</v>
      </c>
      <c r="AE18" s="189">
        <f t="shared" si="5"/>
        <v>100</v>
      </c>
      <c r="AF18" s="188">
        <f>'資源化量内訳'!AB18</f>
        <v>0</v>
      </c>
      <c r="AG18" s="188">
        <f>'資源化量内訳'!AJ18</f>
        <v>143</v>
      </c>
      <c r="AH18" s="188">
        <f>'資源化量内訳'!AR18</f>
        <v>828</v>
      </c>
      <c r="AI18" s="188">
        <f>'資源化量内訳'!AZ18</f>
        <v>0</v>
      </c>
      <c r="AJ18" s="188">
        <f>'資源化量内訳'!BH18</f>
        <v>0</v>
      </c>
      <c r="AK18" s="188" t="s">
        <v>326</v>
      </c>
      <c r="AL18" s="188">
        <f t="shared" si="6"/>
        <v>971</v>
      </c>
      <c r="AM18" s="189">
        <f t="shared" si="7"/>
        <v>18.8886267107126</v>
      </c>
      <c r="AN18" s="188">
        <f>'ごみ処理量内訳'!AC18</f>
        <v>0</v>
      </c>
      <c r="AO18" s="188">
        <f>'ごみ処理量内訳'!AD18</f>
        <v>1051</v>
      </c>
      <c r="AP18" s="188">
        <f>'ごみ処理量内訳'!AE18</f>
        <v>0</v>
      </c>
      <c r="AQ18" s="188">
        <f t="shared" si="8"/>
        <v>1051</v>
      </c>
    </row>
    <row r="19" spans="1:43" ht="13.5" customHeight="1">
      <c r="A19" s="182" t="s">
        <v>34</v>
      </c>
      <c r="B19" s="182" t="s">
        <v>52</v>
      </c>
      <c r="C19" s="184" t="s">
        <v>53</v>
      </c>
      <c r="D19" s="188">
        <v>13014</v>
      </c>
      <c r="E19" s="188">
        <v>13014</v>
      </c>
      <c r="F19" s="188">
        <f>'ごみ搬入量内訳'!H19</f>
        <v>2662</v>
      </c>
      <c r="G19" s="188">
        <f>'ごみ搬入量内訳'!AG19</f>
        <v>431</v>
      </c>
      <c r="H19" s="188">
        <f>'ごみ搬入量内訳'!AH19</f>
        <v>0</v>
      </c>
      <c r="I19" s="188">
        <f t="shared" si="0"/>
        <v>3093</v>
      </c>
      <c r="J19" s="188">
        <f t="shared" si="1"/>
        <v>651.1428156400588</v>
      </c>
      <c r="K19" s="188">
        <f>('ごみ搬入量内訳'!E19+'ごみ搬入量内訳'!AH19)/'ごみ処理概要'!D19/365*1000000</f>
        <v>560.408074760374</v>
      </c>
      <c r="L19" s="188">
        <f>'ごみ搬入量内訳'!F19/'ごみ処理概要'!D19/365*1000000</f>
        <v>90.73474087968489</v>
      </c>
      <c r="M19" s="188">
        <f>'資源化量内訳'!BP19</f>
        <v>172</v>
      </c>
      <c r="N19" s="188">
        <f>'ごみ処理量内訳'!E19</f>
        <v>2375</v>
      </c>
      <c r="O19" s="188">
        <f>'ごみ処理量内訳'!L19</f>
        <v>0</v>
      </c>
      <c r="P19" s="188">
        <f t="shared" si="2"/>
        <v>718</v>
      </c>
      <c r="Q19" s="188">
        <f>'ごみ処理量内訳'!G19</f>
        <v>354</v>
      </c>
      <c r="R19" s="188">
        <f>'ごみ処理量内訳'!H19</f>
        <v>364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0</v>
      </c>
      <c r="W19" s="188">
        <f>'資源化量内訳'!M19</f>
        <v>0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4"/>
        <v>3093</v>
      </c>
      <c r="AE19" s="189">
        <f t="shared" si="5"/>
        <v>100</v>
      </c>
      <c r="AF19" s="188">
        <f>'資源化量内訳'!AB19</f>
        <v>0</v>
      </c>
      <c r="AG19" s="188">
        <f>'資源化量内訳'!AJ19</f>
        <v>81</v>
      </c>
      <c r="AH19" s="188">
        <f>'資源化量内訳'!AR19</f>
        <v>330</v>
      </c>
      <c r="AI19" s="188">
        <f>'資源化量内訳'!AZ19</f>
        <v>0</v>
      </c>
      <c r="AJ19" s="188">
        <f>'資源化量内訳'!BH19</f>
        <v>0</v>
      </c>
      <c r="AK19" s="188" t="s">
        <v>326</v>
      </c>
      <c r="AL19" s="188">
        <f t="shared" si="6"/>
        <v>411</v>
      </c>
      <c r="AM19" s="189">
        <f t="shared" si="7"/>
        <v>17.85604900459418</v>
      </c>
      <c r="AN19" s="188">
        <f>'ごみ処理量内訳'!AC19</f>
        <v>0</v>
      </c>
      <c r="AO19" s="188">
        <f>'ごみ処理量内訳'!AD19</f>
        <v>410</v>
      </c>
      <c r="AP19" s="188">
        <f>'ごみ処理量内訳'!AE19</f>
        <v>0</v>
      </c>
      <c r="AQ19" s="188">
        <f t="shared" si="8"/>
        <v>410</v>
      </c>
    </row>
    <row r="20" spans="1:43" ht="13.5" customHeight="1">
      <c r="A20" s="182" t="s">
        <v>34</v>
      </c>
      <c r="B20" s="182" t="s">
        <v>54</v>
      </c>
      <c r="C20" s="184" t="s">
        <v>55</v>
      </c>
      <c r="D20" s="188">
        <v>9797</v>
      </c>
      <c r="E20" s="188">
        <v>9797</v>
      </c>
      <c r="F20" s="188">
        <f>'ごみ搬入量内訳'!H20</f>
        <v>1609</v>
      </c>
      <c r="G20" s="188">
        <f>'ごみ搬入量内訳'!AG20</f>
        <v>682</v>
      </c>
      <c r="H20" s="188">
        <f>'ごみ搬入量内訳'!AH20</f>
        <v>0</v>
      </c>
      <c r="I20" s="188">
        <f t="shared" si="0"/>
        <v>2291</v>
      </c>
      <c r="J20" s="188">
        <f t="shared" si="1"/>
        <v>640.6769754789347</v>
      </c>
      <c r="K20" s="188">
        <f>('ごみ搬入量内訳'!E20+'ごみ搬入量内訳'!AH20)/'ごみ処理概要'!D20/365*1000000</f>
        <v>449.95602511811694</v>
      </c>
      <c r="L20" s="188">
        <f>'ごみ搬入量内訳'!F20/'ごみ処理概要'!D20/365*1000000</f>
        <v>190.72095036081777</v>
      </c>
      <c r="M20" s="188">
        <f>'資源化量内訳'!BP20</f>
        <v>0</v>
      </c>
      <c r="N20" s="188">
        <f>'ごみ処理量内訳'!E20</f>
        <v>1783</v>
      </c>
      <c r="O20" s="188">
        <f>'ごみ処理量内訳'!L20</f>
        <v>0</v>
      </c>
      <c r="P20" s="188">
        <f t="shared" si="2"/>
        <v>508</v>
      </c>
      <c r="Q20" s="188">
        <f>'ごみ処理量内訳'!G20</f>
        <v>179</v>
      </c>
      <c r="R20" s="188">
        <f>'ごみ処理量内訳'!H20</f>
        <v>329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0</v>
      </c>
      <c r="W20" s="188">
        <f>'資源化量内訳'!M20</f>
        <v>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2291</v>
      </c>
      <c r="AE20" s="189">
        <f t="shared" si="5"/>
        <v>100</v>
      </c>
      <c r="AF20" s="188">
        <f>'資源化量内訳'!AB20</f>
        <v>0</v>
      </c>
      <c r="AG20" s="188">
        <f>'資源化量内訳'!AJ20</f>
        <v>0</v>
      </c>
      <c r="AH20" s="188">
        <f>'資源化量内訳'!AR20</f>
        <v>315</v>
      </c>
      <c r="AI20" s="188">
        <f>'資源化量内訳'!AZ20</f>
        <v>0</v>
      </c>
      <c r="AJ20" s="188">
        <f>'資源化量内訳'!BH20</f>
        <v>0</v>
      </c>
      <c r="AK20" s="188" t="s">
        <v>326</v>
      </c>
      <c r="AL20" s="188">
        <f t="shared" si="6"/>
        <v>315</v>
      </c>
      <c r="AM20" s="189">
        <f t="shared" si="7"/>
        <v>13.749454386730687</v>
      </c>
      <c r="AN20" s="188">
        <f>'ごみ処理量内訳'!AC20</f>
        <v>0</v>
      </c>
      <c r="AO20" s="188">
        <f>'ごみ処理量内訳'!AD20</f>
        <v>209</v>
      </c>
      <c r="AP20" s="188">
        <f>'ごみ処理量内訳'!AE20</f>
        <v>127</v>
      </c>
      <c r="AQ20" s="188">
        <f t="shared" si="8"/>
        <v>336</v>
      </c>
    </row>
    <row r="21" spans="1:43" ht="13.5" customHeight="1">
      <c r="A21" s="182" t="s">
        <v>34</v>
      </c>
      <c r="B21" s="182" t="s">
        <v>56</v>
      </c>
      <c r="C21" s="184" t="s">
        <v>32</v>
      </c>
      <c r="D21" s="188">
        <v>9179</v>
      </c>
      <c r="E21" s="188">
        <v>9179</v>
      </c>
      <c r="F21" s="188">
        <f>'ごみ搬入量内訳'!H21</f>
        <v>1709</v>
      </c>
      <c r="G21" s="188">
        <f>'ごみ搬入量内訳'!AG21</f>
        <v>290</v>
      </c>
      <c r="H21" s="188">
        <f>'ごみ搬入量内訳'!AH21</f>
        <v>0</v>
      </c>
      <c r="I21" s="188">
        <f t="shared" si="0"/>
        <v>1999</v>
      </c>
      <c r="J21" s="188">
        <f t="shared" si="1"/>
        <v>596.6567522352242</v>
      </c>
      <c r="K21" s="188">
        <f>('ごみ搬入量内訳'!E21+'ごみ搬入量内訳'!AH21)/'ごみ処理概要'!D21/365*1000000</f>
        <v>510.0982439069525</v>
      </c>
      <c r="L21" s="188">
        <f>'ごみ搬入量内訳'!F21/'ごみ処理概要'!D21/365*1000000</f>
        <v>86.55850832827166</v>
      </c>
      <c r="M21" s="188">
        <f>'資源化量内訳'!BP21</f>
        <v>0</v>
      </c>
      <c r="N21" s="188">
        <f>'ごみ処理量内訳'!E21</f>
        <v>1635</v>
      </c>
      <c r="O21" s="188">
        <f>'ごみ処理量内訳'!L21</f>
        <v>0</v>
      </c>
      <c r="P21" s="188">
        <f t="shared" si="2"/>
        <v>364</v>
      </c>
      <c r="Q21" s="188">
        <f>'ごみ処理量内訳'!G21</f>
        <v>110</v>
      </c>
      <c r="R21" s="188">
        <f>'ごみ処理量内訳'!H21</f>
        <v>254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0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1999</v>
      </c>
      <c r="AE21" s="189">
        <f t="shared" si="5"/>
        <v>100</v>
      </c>
      <c r="AF21" s="188">
        <f>'資源化量内訳'!AB21</f>
        <v>0</v>
      </c>
      <c r="AG21" s="188">
        <f>'資源化量内訳'!AJ21</f>
        <v>110</v>
      </c>
      <c r="AH21" s="188">
        <f>'資源化量内訳'!AR21</f>
        <v>246</v>
      </c>
      <c r="AI21" s="188">
        <f>'資源化量内訳'!AZ21</f>
        <v>0</v>
      </c>
      <c r="AJ21" s="188">
        <f>'資源化量内訳'!BH21</f>
        <v>0</v>
      </c>
      <c r="AK21" s="188" t="s">
        <v>326</v>
      </c>
      <c r="AL21" s="188">
        <f t="shared" si="6"/>
        <v>356</v>
      </c>
      <c r="AM21" s="189">
        <f t="shared" si="7"/>
        <v>17.808904452226113</v>
      </c>
      <c r="AN21" s="188">
        <f>'ごみ処理量内訳'!AC21</f>
        <v>0</v>
      </c>
      <c r="AO21" s="188">
        <f>'ごみ処理量内訳'!AD21</f>
        <v>219</v>
      </c>
      <c r="AP21" s="188">
        <f>'ごみ処理量内訳'!AE21</f>
        <v>0</v>
      </c>
      <c r="AQ21" s="188">
        <f t="shared" si="8"/>
        <v>219</v>
      </c>
    </row>
    <row r="22" spans="1:43" ht="13.5" customHeight="1">
      <c r="A22" s="182" t="s">
        <v>34</v>
      </c>
      <c r="B22" s="182" t="s">
        <v>57</v>
      </c>
      <c r="C22" s="184" t="s">
        <v>273</v>
      </c>
      <c r="D22" s="188">
        <v>5858</v>
      </c>
      <c r="E22" s="188">
        <v>5858</v>
      </c>
      <c r="F22" s="188">
        <f>'ごみ搬入量内訳'!H22</f>
        <v>1368</v>
      </c>
      <c r="G22" s="188">
        <f>'ごみ搬入量内訳'!AG22</f>
        <v>93</v>
      </c>
      <c r="H22" s="188">
        <f>'ごみ搬入量内訳'!AH22</f>
        <v>0</v>
      </c>
      <c r="I22" s="188">
        <f t="shared" si="0"/>
        <v>1461</v>
      </c>
      <c r="J22" s="188">
        <f t="shared" si="1"/>
        <v>683.2945930398424</v>
      </c>
      <c r="K22" s="188">
        <f>('ごみ搬入量内訳'!E22+'ごみ搬入量内訳'!AH22)/'ごみ処理概要'!D22/365*1000000</f>
        <v>423.72683182347527</v>
      </c>
      <c r="L22" s="188">
        <f>'ごみ搬入量内訳'!F22/'ごみ処理概要'!D22/365*1000000</f>
        <v>259.5677612163673</v>
      </c>
      <c r="M22" s="188">
        <f>'資源化量内訳'!BP22</f>
        <v>98</v>
      </c>
      <c r="N22" s="188">
        <f>'ごみ処理量内訳'!E22</f>
        <v>1183</v>
      </c>
      <c r="O22" s="188">
        <f>'ごみ処理量内訳'!L22</f>
        <v>0</v>
      </c>
      <c r="P22" s="188">
        <f t="shared" si="2"/>
        <v>0</v>
      </c>
      <c r="Q22" s="188">
        <f>'ごみ処理量内訳'!G22</f>
        <v>0</v>
      </c>
      <c r="R22" s="188">
        <f>'ごみ処理量内訳'!H22</f>
        <v>0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278</v>
      </c>
      <c r="W22" s="188">
        <f>'資源化量内訳'!M22</f>
        <v>0</v>
      </c>
      <c r="X22" s="188">
        <f>'資源化量内訳'!N22</f>
        <v>52</v>
      </c>
      <c r="Y22" s="188">
        <f>'資源化量内訳'!O22</f>
        <v>41</v>
      </c>
      <c r="Z22" s="188">
        <f>'資源化量内訳'!P22</f>
        <v>20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165</v>
      </c>
      <c r="AD22" s="188">
        <f t="shared" si="4"/>
        <v>1461</v>
      </c>
      <c r="AE22" s="189">
        <f t="shared" si="5"/>
        <v>100</v>
      </c>
      <c r="AF22" s="188">
        <f>'資源化量内訳'!AB22</f>
        <v>0</v>
      </c>
      <c r="AG22" s="188">
        <f>'資源化量内訳'!AJ22</f>
        <v>0</v>
      </c>
      <c r="AH22" s="188">
        <f>'資源化量内訳'!AR22</f>
        <v>0</v>
      </c>
      <c r="AI22" s="188">
        <f>'資源化量内訳'!AZ22</f>
        <v>0</v>
      </c>
      <c r="AJ22" s="188">
        <f>'資源化量内訳'!BH22</f>
        <v>0</v>
      </c>
      <c r="AK22" s="188" t="s">
        <v>326</v>
      </c>
      <c r="AL22" s="188">
        <f t="shared" si="6"/>
        <v>0</v>
      </c>
      <c r="AM22" s="189">
        <f t="shared" si="7"/>
        <v>24.118024374599102</v>
      </c>
      <c r="AN22" s="188">
        <f>'ごみ処理量内訳'!AC22</f>
        <v>0</v>
      </c>
      <c r="AO22" s="188">
        <f>'ごみ処理量内訳'!AD22</f>
        <v>5</v>
      </c>
      <c r="AP22" s="188">
        <f>'ごみ処理量内訳'!AE22</f>
        <v>0</v>
      </c>
      <c r="AQ22" s="188">
        <f t="shared" si="8"/>
        <v>5</v>
      </c>
    </row>
    <row r="23" spans="1:43" ht="13.5" customHeight="1">
      <c r="A23" s="182" t="s">
        <v>34</v>
      </c>
      <c r="B23" s="182" t="s">
        <v>58</v>
      </c>
      <c r="C23" s="184" t="s">
        <v>59</v>
      </c>
      <c r="D23" s="188">
        <v>2212</v>
      </c>
      <c r="E23" s="188">
        <v>2212</v>
      </c>
      <c r="F23" s="188">
        <f>'ごみ搬入量内訳'!H23</f>
        <v>839</v>
      </c>
      <c r="G23" s="188">
        <f>'ごみ搬入量内訳'!AG23</f>
        <v>94</v>
      </c>
      <c r="H23" s="188">
        <f>'ごみ搬入量内訳'!AH23</f>
        <v>0</v>
      </c>
      <c r="I23" s="188">
        <f t="shared" si="0"/>
        <v>933</v>
      </c>
      <c r="J23" s="188">
        <f t="shared" si="1"/>
        <v>1155.58968515445</v>
      </c>
      <c r="K23" s="188">
        <f>('ごみ搬入量内訳'!E23+'ごみ搬入量内訳'!AH23)/'ごみ処理概要'!D23/365*1000000</f>
        <v>832.3218311080284</v>
      </c>
      <c r="L23" s="188">
        <f>'ごみ搬入量内訳'!F23/'ごみ処理概要'!D23/365*1000000</f>
        <v>323.26785404642175</v>
      </c>
      <c r="M23" s="188">
        <f>'資源化量内訳'!BP23</f>
        <v>0</v>
      </c>
      <c r="N23" s="188">
        <f>'ごみ処理量内訳'!E23</f>
        <v>841</v>
      </c>
      <c r="O23" s="188">
        <f>'ごみ処理量内訳'!L23</f>
        <v>60</v>
      </c>
      <c r="P23" s="188">
        <f t="shared" si="2"/>
        <v>0</v>
      </c>
      <c r="Q23" s="188">
        <f>'ごみ処理量内訳'!G23</f>
        <v>0</v>
      </c>
      <c r="R23" s="188">
        <f>'ごみ処理量内訳'!H23</f>
        <v>0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32</v>
      </c>
      <c r="W23" s="188">
        <f>'資源化量内訳'!M23</f>
        <v>0</v>
      </c>
      <c r="X23" s="188">
        <f>'資源化量内訳'!N23</f>
        <v>0</v>
      </c>
      <c r="Y23" s="188">
        <f>'資源化量内訳'!O23</f>
        <v>12</v>
      </c>
      <c r="Z23" s="188">
        <f>'資源化量内訳'!P23</f>
        <v>20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933</v>
      </c>
      <c r="AE23" s="189">
        <f t="shared" si="5"/>
        <v>93.56913183279742</v>
      </c>
      <c r="AF23" s="188">
        <f>'資源化量内訳'!AB23</f>
        <v>48</v>
      </c>
      <c r="AG23" s="188">
        <f>'資源化量内訳'!AJ23</f>
        <v>0</v>
      </c>
      <c r="AH23" s="188">
        <f>'資源化量内訳'!AR23</f>
        <v>0</v>
      </c>
      <c r="AI23" s="188">
        <f>'資源化量内訳'!AZ23</f>
        <v>0</v>
      </c>
      <c r="AJ23" s="188">
        <f>'資源化量内訳'!BH23</f>
        <v>0</v>
      </c>
      <c r="AK23" s="188" t="s">
        <v>326</v>
      </c>
      <c r="AL23" s="188">
        <f t="shared" si="6"/>
        <v>48</v>
      </c>
      <c r="AM23" s="189">
        <f t="shared" si="7"/>
        <v>8.57449088960343</v>
      </c>
      <c r="AN23" s="188">
        <f>'ごみ処理量内訳'!AC23</f>
        <v>60</v>
      </c>
      <c r="AO23" s="188">
        <f>'ごみ処理量内訳'!AD23</f>
        <v>1</v>
      </c>
      <c r="AP23" s="188">
        <f>'ごみ処理量内訳'!AE23</f>
        <v>0</v>
      </c>
      <c r="AQ23" s="188">
        <f t="shared" si="8"/>
        <v>61</v>
      </c>
    </row>
    <row r="24" spans="1:43" ht="13.5" customHeight="1">
      <c r="A24" s="182" t="s">
        <v>34</v>
      </c>
      <c r="B24" s="182" t="s">
        <v>60</v>
      </c>
      <c r="C24" s="184" t="s">
        <v>61</v>
      </c>
      <c r="D24" s="188">
        <v>7845</v>
      </c>
      <c r="E24" s="188">
        <v>7845</v>
      </c>
      <c r="F24" s="188">
        <f>'ごみ搬入量内訳'!H24</f>
        <v>1857</v>
      </c>
      <c r="G24" s="188">
        <f>'ごみ搬入量内訳'!AG24</f>
        <v>65</v>
      </c>
      <c r="H24" s="188">
        <f>'ごみ搬入量内訳'!AH24</f>
        <v>0</v>
      </c>
      <c r="I24" s="188">
        <f aca="true" t="shared" si="9" ref="I24:I57">SUM(F24:H24)</f>
        <v>1922</v>
      </c>
      <c r="J24" s="188">
        <f t="shared" si="1"/>
        <v>671.2241459091822</v>
      </c>
      <c r="K24" s="188">
        <f>('ごみ搬入量内訳'!E24+'ごみ搬入量内訳'!AH24)/'ごみ処理概要'!D24/365*1000000</f>
        <v>648.5240577280704</v>
      </c>
      <c r="L24" s="188">
        <f>'ごみ搬入量内訳'!F24/'ごみ処理概要'!D24/365*1000000</f>
        <v>22.700088181111777</v>
      </c>
      <c r="M24" s="188">
        <f>'資源化量内訳'!BP24</f>
        <v>0</v>
      </c>
      <c r="N24" s="188">
        <f>'ごみ処理量内訳'!E24</f>
        <v>1394</v>
      </c>
      <c r="O24" s="188">
        <f>'ごみ処理量内訳'!L24</f>
        <v>0</v>
      </c>
      <c r="P24" s="188">
        <f aca="true" t="shared" si="10" ref="P24:P57">SUM(Q24:U24)</f>
        <v>313</v>
      </c>
      <c r="Q24" s="188">
        <f>'ごみ処理量内訳'!G24</f>
        <v>0</v>
      </c>
      <c r="R24" s="188">
        <f>'ごみ処理量内訳'!H24</f>
        <v>313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aca="true" t="shared" si="11" ref="V24:V57">SUM(W24:AC24)</f>
        <v>215</v>
      </c>
      <c r="W24" s="188">
        <f>'資源化量内訳'!M24</f>
        <v>97</v>
      </c>
      <c r="X24" s="188">
        <f>'資源化量内訳'!N24</f>
        <v>66</v>
      </c>
      <c r="Y24" s="188">
        <f>'資源化量内訳'!O24</f>
        <v>36</v>
      </c>
      <c r="Z24" s="188">
        <f>'資源化量内訳'!P24</f>
        <v>16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aca="true" t="shared" si="12" ref="AD24:AD57">N24+O24+P24+V24</f>
        <v>1922</v>
      </c>
      <c r="AE24" s="189">
        <f aca="true" t="shared" si="13" ref="AE24:AE58">(N24+P24+V24)/AD24*100</f>
        <v>100</v>
      </c>
      <c r="AF24" s="188">
        <f>'資源化量内訳'!AB24</f>
        <v>0</v>
      </c>
      <c r="AG24" s="188">
        <f>'資源化量内訳'!AJ24</f>
        <v>0</v>
      </c>
      <c r="AH24" s="188">
        <f>'資源化量内訳'!AR24</f>
        <v>215</v>
      </c>
      <c r="AI24" s="188">
        <f>'資源化量内訳'!AZ24</f>
        <v>0</v>
      </c>
      <c r="AJ24" s="188">
        <f>'資源化量内訳'!BH24</f>
        <v>0</v>
      </c>
      <c r="AK24" s="188" t="s">
        <v>326</v>
      </c>
      <c r="AL24" s="188">
        <f aca="true" t="shared" si="14" ref="AL24:AL57">SUM(AF24:AJ24)</f>
        <v>215</v>
      </c>
      <c r="AM24" s="189">
        <f aca="true" t="shared" si="15" ref="AM24:AM57">(V24+AL24+M24)/(M24+AD24)*100</f>
        <v>22.372528616024976</v>
      </c>
      <c r="AN24" s="188">
        <f>'ごみ処理量内訳'!AC24</f>
        <v>0</v>
      </c>
      <c r="AO24" s="188">
        <f>'ごみ処理量内訳'!AD24</f>
        <v>527</v>
      </c>
      <c r="AP24" s="188">
        <f>'ごみ処理量内訳'!AE24</f>
        <v>50</v>
      </c>
      <c r="AQ24" s="188">
        <f aca="true" t="shared" si="16" ref="AQ24:AQ57">SUM(AN24:AP24)</f>
        <v>577</v>
      </c>
    </row>
    <row r="25" spans="1:43" ht="13.5" customHeight="1">
      <c r="A25" s="182" t="s">
        <v>34</v>
      </c>
      <c r="B25" s="182" t="s">
        <v>62</v>
      </c>
      <c r="C25" s="184" t="s">
        <v>63</v>
      </c>
      <c r="D25" s="188">
        <v>9790</v>
      </c>
      <c r="E25" s="188">
        <v>9790</v>
      </c>
      <c r="F25" s="188">
        <f>'ごみ搬入量内訳'!H25</f>
        <v>1364</v>
      </c>
      <c r="G25" s="188">
        <f>'ごみ搬入量内訳'!AG25</f>
        <v>669</v>
      </c>
      <c r="H25" s="188">
        <f>'ごみ搬入量内訳'!AH25</f>
        <v>0</v>
      </c>
      <c r="I25" s="188">
        <f t="shared" si="9"/>
        <v>2033</v>
      </c>
      <c r="J25" s="188">
        <f t="shared" si="1"/>
        <v>568.9339135545077</v>
      </c>
      <c r="K25" s="188">
        <f>('ごみ搬入量内訳'!E25+'ごみ搬入量内訳'!AH25)/'ごみ処理概要'!D25/365*1000000</f>
        <v>416.4159682091035</v>
      </c>
      <c r="L25" s="188">
        <f>'ごみ搬入量内訳'!F25/'ごみ処理概要'!D25/365*1000000</f>
        <v>152.5179453454042</v>
      </c>
      <c r="M25" s="188">
        <f>'資源化量内訳'!BP25</f>
        <v>50</v>
      </c>
      <c r="N25" s="188">
        <f>'ごみ処理量内訳'!E25</f>
        <v>1709</v>
      </c>
      <c r="O25" s="188">
        <f>'ごみ処理量内訳'!L25</f>
        <v>0</v>
      </c>
      <c r="P25" s="188">
        <f t="shared" si="10"/>
        <v>53</v>
      </c>
      <c r="Q25" s="188">
        <f>'ごみ処理量内訳'!G25</f>
        <v>0</v>
      </c>
      <c r="R25" s="188">
        <f>'ごみ処理量内訳'!H25</f>
        <v>53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11"/>
        <v>271</v>
      </c>
      <c r="W25" s="188">
        <f>'資源化量内訳'!M25</f>
        <v>67</v>
      </c>
      <c r="X25" s="188">
        <f>'資源化量内訳'!N25</f>
        <v>107</v>
      </c>
      <c r="Y25" s="188">
        <f>'資源化量内訳'!O25</f>
        <v>79</v>
      </c>
      <c r="Z25" s="188">
        <f>'資源化量内訳'!P25</f>
        <v>15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3</v>
      </c>
      <c r="AD25" s="188">
        <f t="shared" si="12"/>
        <v>2033</v>
      </c>
      <c r="AE25" s="189">
        <f t="shared" si="13"/>
        <v>100</v>
      </c>
      <c r="AF25" s="188">
        <f>'資源化量内訳'!AB25</f>
        <v>0</v>
      </c>
      <c r="AG25" s="188">
        <f>'資源化量内訳'!AJ25</f>
        <v>0</v>
      </c>
      <c r="AH25" s="188">
        <f>'資源化量内訳'!AR25</f>
        <v>24</v>
      </c>
      <c r="AI25" s="188">
        <f>'資源化量内訳'!AZ25</f>
        <v>0</v>
      </c>
      <c r="AJ25" s="188">
        <f>'資源化量内訳'!BH25</f>
        <v>0</v>
      </c>
      <c r="AK25" s="188" t="s">
        <v>326</v>
      </c>
      <c r="AL25" s="188">
        <f t="shared" si="14"/>
        <v>24</v>
      </c>
      <c r="AM25" s="189">
        <f t="shared" si="15"/>
        <v>16.56265002400384</v>
      </c>
      <c r="AN25" s="188">
        <f>'ごみ処理量内訳'!AC25</f>
        <v>0</v>
      </c>
      <c r="AO25" s="188">
        <f>'ごみ処理量内訳'!AD25</f>
        <v>236</v>
      </c>
      <c r="AP25" s="188">
        <f>'ごみ処理量内訳'!AE25</f>
        <v>29</v>
      </c>
      <c r="AQ25" s="188">
        <f t="shared" si="16"/>
        <v>265</v>
      </c>
    </row>
    <row r="26" spans="1:43" ht="13.5" customHeight="1">
      <c r="A26" s="182" t="s">
        <v>34</v>
      </c>
      <c r="B26" s="182" t="s">
        <v>64</v>
      </c>
      <c r="C26" s="184" t="s">
        <v>65</v>
      </c>
      <c r="D26" s="188">
        <v>15579</v>
      </c>
      <c r="E26" s="188">
        <v>15579</v>
      </c>
      <c r="F26" s="188">
        <f>'ごみ搬入量内訳'!H26</f>
        <v>3277</v>
      </c>
      <c r="G26" s="188">
        <f>'ごみ搬入量内訳'!AG26</f>
        <v>1166</v>
      </c>
      <c r="H26" s="188">
        <f>'ごみ搬入量内訳'!AH26</f>
        <v>0</v>
      </c>
      <c r="I26" s="188">
        <f t="shared" si="9"/>
        <v>4443</v>
      </c>
      <c r="J26" s="188">
        <f t="shared" si="1"/>
        <v>781.346860499777</v>
      </c>
      <c r="K26" s="188">
        <f>('ごみ搬入量内訳'!E26+'ごみ搬入量内訳'!AH26)/'ごみ処理概要'!D26/365*1000000</f>
        <v>571.7215042729632</v>
      </c>
      <c r="L26" s="188">
        <f>'ごみ搬入量内訳'!F26/'ごみ処理概要'!D26/365*1000000</f>
        <v>209.62535622681392</v>
      </c>
      <c r="M26" s="188">
        <f>'資源化量内訳'!BP26</f>
        <v>240</v>
      </c>
      <c r="N26" s="188">
        <f>'ごみ処理量内訳'!E26</f>
        <v>3733</v>
      </c>
      <c r="O26" s="188">
        <f>'ごみ処理量内訳'!L26</f>
        <v>0</v>
      </c>
      <c r="P26" s="188">
        <f t="shared" si="10"/>
        <v>117</v>
      </c>
      <c r="Q26" s="188">
        <f>'ごみ処理量内訳'!G26</f>
        <v>0</v>
      </c>
      <c r="R26" s="188">
        <f>'ごみ処理量内訳'!H26</f>
        <v>117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11"/>
        <v>593</v>
      </c>
      <c r="W26" s="188">
        <f>'資源化量内訳'!M26</f>
        <v>146</v>
      </c>
      <c r="X26" s="188">
        <f>'資源化量内訳'!N26</f>
        <v>234</v>
      </c>
      <c r="Y26" s="188">
        <f>'資源化量内訳'!O26</f>
        <v>172</v>
      </c>
      <c r="Z26" s="188">
        <f>'資源化量内訳'!P26</f>
        <v>34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7</v>
      </c>
      <c r="AD26" s="188">
        <f t="shared" si="12"/>
        <v>4443</v>
      </c>
      <c r="AE26" s="189">
        <f t="shared" si="13"/>
        <v>100</v>
      </c>
      <c r="AF26" s="188">
        <f>'資源化量内訳'!AB26</f>
        <v>0</v>
      </c>
      <c r="AG26" s="188">
        <f>'資源化量内訳'!AJ26</f>
        <v>0</v>
      </c>
      <c r="AH26" s="188">
        <f>'資源化量内訳'!AR26</f>
        <v>52</v>
      </c>
      <c r="AI26" s="188">
        <f>'資源化量内訳'!AZ26</f>
        <v>0</v>
      </c>
      <c r="AJ26" s="188">
        <f>'資源化量内訳'!BH26</f>
        <v>0</v>
      </c>
      <c r="AK26" s="188" t="s">
        <v>326</v>
      </c>
      <c r="AL26" s="188">
        <f t="shared" si="14"/>
        <v>52</v>
      </c>
      <c r="AM26" s="189">
        <f t="shared" si="15"/>
        <v>18.898142216527866</v>
      </c>
      <c r="AN26" s="188">
        <f>'ごみ処理量内訳'!AC26</f>
        <v>0</v>
      </c>
      <c r="AO26" s="188">
        <f>'ごみ処理量内訳'!AD26</f>
        <v>515</v>
      </c>
      <c r="AP26" s="188">
        <f>'ごみ処理量内訳'!AE26</f>
        <v>65</v>
      </c>
      <c r="AQ26" s="188">
        <f t="shared" si="16"/>
        <v>580</v>
      </c>
    </row>
    <row r="27" spans="1:43" ht="13.5" customHeight="1">
      <c r="A27" s="182" t="s">
        <v>34</v>
      </c>
      <c r="B27" s="182" t="s">
        <v>66</v>
      </c>
      <c r="C27" s="184" t="s">
        <v>67</v>
      </c>
      <c r="D27" s="188">
        <v>15684</v>
      </c>
      <c r="E27" s="188">
        <v>15684</v>
      </c>
      <c r="F27" s="188">
        <f>'ごみ搬入量内訳'!H27</f>
        <v>2604</v>
      </c>
      <c r="G27" s="188">
        <f>'ごみ搬入量内訳'!AG27</f>
        <v>1111</v>
      </c>
      <c r="H27" s="188">
        <f>'ごみ搬入量内訳'!AH27</f>
        <v>0</v>
      </c>
      <c r="I27" s="188">
        <f t="shared" si="9"/>
        <v>3715</v>
      </c>
      <c r="J27" s="188">
        <f t="shared" si="1"/>
        <v>648.946837017395</v>
      </c>
      <c r="K27" s="188">
        <f>('ごみ搬入量内訳'!E27+'ごみ搬入量内訳'!AH27)/'ごみ処理概要'!D27/365*1000000</f>
        <v>474.78802234543184</v>
      </c>
      <c r="L27" s="188">
        <f>'ごみ搬入量内訳'!F27/'ごみ処理概要'!D27/365*1000000</f>
        <v>174.15881467196306</v>
      </c>
      <c r="M27" s="188">
        <f>'資源化量内訳'!BP27</f>
        <v>78</v>
      </c>
      <c r="N27" s="188">
        <f>'ごみ処理量内訳'!E27</f>
        <v>3122</v>
      </c>
      <c r="O27" s="188">
        <f>'ごみ処理量内訳'!L27</f>
        <v>0</v>
      </c>
      <c r="P27" s="188">
        <f t="shared" si="10"/>
        <v>97</v>
      </c>
      <c r="Q27" s="188">
        <f>'ごみ処理量内訳'!G27</f>
        <v>0</v>
      </c>
      <c r="R27" s="188">
        <f>'ごみ処理量内訳'!H27</f>
        <v>97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11"/>
        <v>496</v>
      </c>
      <c r="W27" s="188">
        <f>'資源化量内訳'!M27</f>
        <v>122</v>
      </c>
      <c r="X27" s="188">
        <f>'資源化量内訳'!N27</f>
        <v>195</v>
      </c>
      <c r="Y27" s="188">
        <f>'資源化量内訳'!O27</f>
        <v>144</v>
      </c>
      <c r="Z27" s="188">
        <f>'資源化量内訳'!P27</f>
        <v>29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6</v>
      </c>
      <c r="AD27" s="188">
        <f t="shared" si="12"/>
        <v>3715</v>
      </c>
      <c r="AE27" s="189">
        <f t="shared" si="13"/>
        <v>100</v>
      </c>
      <c r="AF27" s="188">
        <f>'資源化量内訳'!AB27</f>
        <v>0</v>
      </c>
      <c r="AG27" s="188">
        <f>'資源化量内訳'!AJ27</f>
        <v>0</v>
      </c>
      <c r="AH27" s="188">
        <f>'資源化量内訳'!AR27</f>
        <v>43</v>
      </c>
      <c r="AI27" s="188">
        <f>'資源化量内訳'!AZ27</f>
        <v>0</v>
      </c>
      <c r="AJ27" s="188">
        <f>'資源化量内訳'!BH27</f>
        <v>0</v>
      </c>
      <c r="AK27" s="188" t="s">
        <v>326</v>
      </c>
      <c r="AL27" s="188">
        <f t="shared" si="14"/>
        <v>43</v>
      </c>
      <c r="AM27" s="189">
        <f t="shared" si="15"/>
        <v>16.266807276562087</v>
      </c>
      <c r="AN27" s="188">
        <f>'ごみ処理量内訳'!AC27</f>
        <v>0</v>
      </c>
      <c r="AO27" s="188">
        <f>'ごみ処理量内訳'!AD27</f>
        <v>431</v>
      </c>
      <c r="AP27" s="188">
        <f>'ごみ処理量内訳'!AE27</f>
        <v>54</v>
      </c>
      <c r="AQ27" s="188">
        <f t="shared" si="16"/>
        <v>485</v>
      </c>
    </row>
    <row r="28" spans="1:43" ht="13.5" customHeight="1">
      <c r="A28" s="182" t="s">
        <v>34</v>
      </c>
      <c r="B28" s="182" t="s">
        <v>68</v>
      </c>
      <c r="C28" s="184" t="s">
        <v>33</v>
      </c>
      <c r="D28" s="188">
        <v>12178</v>
      </c>
      <c r="E28" s="188">
        <v>12178</v>
      </c>
      <c r="F28" s="188">
        <f>'ごみ搬入量内訳'!H28</f>
        <v>2495</v>
      </c>
      <c r="G28" s="188">
        <f>'ごみ搬入量内訳'!AG28</f>
        <v>1162</v>
      </c>
      <c r="H28" s="188">
        <f>'ごみ搬入量内訳'!AH28</f>
        <v>0</v>
      </c>
      <c r="I28" s="188">
        <f t="shared" si="9"/>
        <v>3657</v>
      </c>
      <c r="J28" s="188">
        <f t="shared" si="1"/>
        <v>822.727712448003</v>
      </c>
      <c r="K28" s="188">
        <f>('ごみ搬入量内訳'!E28+'ごみ搬入量内訳'!AH28)/'ごみ処理概要'!D28/365*1000000</f>
        <v>579.3064970067289</v>
      </c>
      <c r="L28" s="188">
        <f>'ごみ搬入量内訳'!F28/'ごみ処理概要'!D28/365*1000000</f>
        <v>243.4212154412741</v>
      </c>
      <c r="M28" s="188">
        <f>'資源化量内訳'!BP28</f>
        <v>26</v>
      </c>
      <c r="N28" s="188">
        <f>'ごみ処理量内訳'!E28</f>
        <v>3262</v>
      </c>
      <c r="O28" s="188">
        <f>'ごみ処理量内訳'!L28</f>
        <v>0</v>
      </c>
      <c r="P28" s="188">
        <f t="shared" si="10"/>
        <v>395</v>
      </c>
      <c r="Q28" s="188">
        <f>'ごみ処理量内訳'!G28</f>
        <v>0</v>
      </c>
      <c r="R28" s="188">
        <f>'ごみ処理量内訳'!H28</f>
        <v>395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11"/>
        <v>0</v>
      </c>
      <c r="W28" s="188">
        <f>'資源化量内訳'!M28</f>
        <v>0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12"/>
        <v>3657</v>
      </c>
      <c r="AE28" s="189">
        <f t="shared" si="13"/>
        <v>100</v>
      </c>
      <c r="AF28" s="188">
        <f>'資源化量内訳'!AB28</f>
        <v>66</v>
      </c>
      <c r="AG28" s="188">
        <f>'資源化量内訳'!AJ28</f>
        <v>0</v>
      </c>
      <c r="AH28" s="188">
        <f>'資源化量内訳'!AR28</f>
        <v>285</v>
      </c>
      <c r="AI28" s="188">
        <f>'資源化量内訳'!AZ28</f>
        <v>0</v>
      </c>
      <c r="AJ28" s="188">
        <f>'資源化量内訳'!BH28</f>
        <v>0</v>
      </c>
      <c r="AK28" s="188" t="s">
        <v>326</v>
      </c>
      <c r="AL28" s="188">
        <f t="shared" si="14"/>
        <v>351</v>
      </c>
      <c r="AM28" s="189">
        <f t="shared" si="15"/>
        <v>10.236220472440944</v>
      </c>
      <c r="AN28" s="188">
        <f>'ごみ処理量内訳'!AC28</f>
        <v>0</v>
      </c>
      <c r="AO28" s="188">
        <f>'ごみ処理量内訳'!AD28</f>
        <v>676</v>
      </c>
      <c r="AP28" s="188">
        <f>'ごみ処理量内訳'!AE28</f>
        <v>107</v>
      </c>
      <c r="AQ28" s="188">
        <f t="shared" si="16"/>
        <v>783</v>
      </c>
    </row>
    <row r="29" spans="1:43" ht="13.5" customHeight="1">
      <c r="A29" s="182" t="s">
        <v>34</v>
      </c>
      <c r="B29" s="182" t="s">
        <v>69</v>
      </c>
      <c r="C29" s="184" t="s">
        <v>325</v>
      </c>
      <c r="D29" s="188">
        <v>11722</v>
      </c>
      <c r="E29" s="188">
        <v>11722</v>
      </c>
      <c r="F29" s="188">
        <f>'ごみ搬入量内訳'!H29</f>
        <v>2521</v>
      </c>
      <c r="G29" s="188">
        <f>'ごみ搬入量内訳'!AG29</f>
        <v>923</v>
      </c>
      <c r="H29" s="188">
        <f>'ごみ搬入量内訳'!AH29</f>
        <v>0</v>
      </c>
      <c r="I29" s="188">
        <f t="shared" si="9"/>
        <v>3444</v>
      </c>
      <c r="J29" s="188">
        <f t="shared" si="1"/>
        <v>804.9493634495959</v>
      </c>
      <c r="K29" s="188">
        <f>('ごみ搬入量内訳'!E29+'ごみ搬入量内訳'!AH29)/'ごみ処理概要'!D29/365*1000000</f>
        <v>597.1677188193141</v>
      </c>
      <c r="L29" s="188">
        <f>'ごみ搬入量内訳'!F29/'ごみ処理概要'!D29/365*1000000</f>
        <v>207.7816446302819</v>
      </c>
      <c r="M29" s="188">
        <f>'資源化量内訳'!BP29</f>
        <v>0</v>
      </c>
      <c r="N29" s="188">
        <f>'ごみ処理量内訳'!E29</f>
        <v>2902</v>
      </c>
      <c r="O29" s="188">
        <f>'ごみ処理量内訳'!L29</f>
        <v>0</v>
      </c>
      <c r="P29" s="188">
        <f t="shared" si="10"/>
        <v>542</v>
      </c>
      <c r="Q29" s="188">
        <f>'ごみ処理量内訳'!G29</f>
        <v>0</v>
      </c>
      <c r="R29" s="188">
        <f>'ごみ処理量内訳'!H29</f>
        <v>542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11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12"/>
        <v>3444</v>
      </c>
      <c r="AE29" s="189">
        <f t="shared" si="13"/>
        <v>100</v>
      </c>
      <c r="AF29" s="188">
        <f>'資源化量内訳'!AB29</f>
        <v>59</v>
      </c>
      <c r="AG29" s="188">
        <f>'資源化量内訳'!AJ29</f>
        <v>0</v>
      </c>
      <c r="AH29" s="188">
        <f>'資源化量内訳'!AR29</f>
        <v>444</v>
      </c>
      <c r="AI29" s="188">
        <f>'資源化量内訳'!AZ29</f>
        <v>0</v>
      </c>
      <c r="AJ29" s="188">
        <f>'資源化量内訳'!BH29</f>
        <v>0</v>
      </c>
      <c r="AK29" s="188" t="s">
        <v>326</v>
      </c>
      <c r="AL29" s="188">
        <f t="shared" si="14"/>
        <v>503</v>
      </c>
      <c r="AM29" s="189">
        <f t="shared" si="15"/>
        <v>14.605110336817653</v>
      </c>
      <c r="AN29" s="188">
        <f>'ごみ処理量内訳'!AC29</f>
        <v>0</v>
      </c>
      <c r="AO29" s="188">
        <f>'ごみ処理量内訳'!AD29</f>
        <v>599</v>
      </c>
      <c r="AP29" s="188">
        <f>'ごみ処理量内訳'!AE29</f>
        <v>95</v>
      </c>
      <c r="AQ29" s="188">
        <f t="shared" si="16"/>
        <v>694</v>
      </c>
    </row>
    <row r="30" spans="1:43" ht="13.5" customHeight="1">
      <c r="A30" s="182" t="s">
        <v>34</v>
      </c>
      <c r="B30" s="182" t="s">
        <v>70</v>
      </c>
      <c r="C30" s="184" t="s">
        <v>272</v>
      </c>
      <c r="D30" s="188">
        <v>5990</v>
      </c>
      <c r="E30" s="188">
        <v>5990</v>
      </c>
      <c r="F30" s="188">
        <f>'ごみ搬入量内訳'!H30</f>
        <v>1135</v>
      </c>
      <c r="G30" s="188">
        <f>'ごみ搬入量内訳'!AG30</f>
        <v>393</v>
      </c>
      <c r="H30" s="188">
        <f>'ごみ搬入量内訳'!AH30</f>
        <v>0</v>
      </c>
      <c r="I30" s="188">
        <f t="shared" si="9"/>
        <v>1528</v>
      </c>
      <c r="J30" s="188">
        <f t="shared" si="1"/>
        <v>698.8816978068471</v>
      </c>
      <c r="K30" s="188">
        <f>('ごみ搬入量内訳'!E30+'ごみ搬入量内訳'!AH30)/'ごみ処理概要'!D30/365*1000000</f>
        <v>521.8743568047202</v>
      </c>
      <c r="L30" s="188">
        <f>'ごみ搬入量内訳'!F30/'ごみ処理概要'!D30/365*1000000</f>
        <v>177.00734100212685</v>
      </c>
      <c r="M30" s="188">
        <f>'資源化量内訳'!BP30</f>
        <v>0</v>
      </c>
      <c r="N30" s="188">
        <f>'ごみ処理量内訳'!E30</f>
        <v>1233</v>
      </c>
      <c r="O30" s="188">
        <f>'ごみ処理量内訳'!L30</f>
        <v>0</v>
      </c>
      <c r="P30" s="188">
        <f t="shared" si="10"/>
        <v>295</v>
      </c>
      <c r="Q30" s="188">
        <f>'ごみ処理量内訳'!G30</f>
        <v>0</v>
      </c>
      <c r="R30" s="188">
        <f>'ごみ処理量内訳'!H30</f>
        <v>295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11"/>
        <v>0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12"/>
        <v>1528</v>
      </c>
      <c r="AE30" s="189">
        <f t="shared" si="13"/>
        <v>100</v>
      </c>
      <c r="AF30" s="188">
        <f>'資源化量内訳'!AB30</f>
        <v>26</v>
      </c>
      <c r="AG30" s="188">
        <f>'資源化量内訳'!AJ30</f>
        <v>0</v>
      </c>
      <c r="AH30" s="188">
        <f>'資源化量内訳'!AR30</f>
        <v>246</v>
      </c>
      <c r="AI30" s="188">
        <f>'資源化量内訳'!AZ30</f>
        <v>0</v>
      </c>
      <c r="AJ30" s="188">
        <f>'資源化量内訳'!BH30</f>
        <v>0</v>
      </c>
      <c r="AK30" s="188" t="s">
        <v>326</v>
      </c>
      <c r="AL30" s="188">
        <f t="shared" si="14"/>
        <v>272</v>
      </c>
      <c r="AM30" s="189">
        <f t="shared" si="15"/>
        <v>17.801047120418847</v>
      </c>
      <c r="AN30" s="188">
        <f>'ごみ処理量内訳'!AC30</f>
        <v>0</v>
      </c>
      <c r="AO30" s="188">
        <f>'ごみ処理量内訳'!AD30</f>
        <v>264</v>
      </c>
      <c r="AP30" s="188">
        <f>'ごみ処理量内訳'!AE30</f>
        <v>48</v>
      </c>
      <c r="AQ30" s="188">
        <f t="shared" si="16"/>
        <v>312</v>
      </c>
    </row>
    <row r="31" spans="1:43" ht="13.5" customHeight="1">
      <c r="A31" s="182" t="s">
        <v>34</v>
      </c>
      <c r="B31" s="182" t="s">
        <v>71</v>
      </c>
      <c r="C31" s="184" t="s">
        <v>271</v>
      </c>
      <c r="D31" s="188">
        <v>7680</v>
      </c>
      <c r="E31" s="188">
        <v>7680</v>
      </c>
      <c r="F31" s="188">
        <f>'ごみ搬入量内訳'!H31</f>
        <v>1602</v>
      </c>
      <c r="G31" s="188">
        <f>'ごみ搬入量内訳'!AG31</f>
        <v>83</v>
      </c>
      <c r="H31" s="188">
        <f>'ごみ搬入量内訳'!AH31</f>
        <v>0</v>
      </c>
      <c r="I31" s="188">
        <f t="shared" si="9"/>
        <v>1685</v>
      </c>
      <c r="J31" s="188">
        <f t="shared" si="1"/>
        <v>601.0987442922375</v>
      </c>
      <c r="K31" s="188">
        <f>('ごみ搬入量内訳'!E31+'ごみ搬入量内訳'!AH31)/'ごみ処理概要'!D31/365*1000000</f>
        <v>571.4897260273973</v>
      </c>
      <c r="L31" s="188">
        <f>'ごみ搬入量内訳'!F31/'ごみ処理概要'!D31/365*1000000</f>
        <v>29.60901826484018</v>
      </c>
      <c r="M31" s="188">
        <f>'資源化量内訳'!BP31</f>
        <v>0</v>
      </c>
      <c r="N31" s="188">
        <f>'ごみ処理量内訳'!E31</f>
        <v>1125</v>
      </c>
      <c r="O31" s="188">
        <f>'ごみ処理量内訳'!L31</f>
        <v>42</v>
      </c>
      <c r="P31" s="188">
        <f t="shared" si="10"/>
        <v>518</v>
      </c>
      <c r="Q31" s="188">
        <f>'ごみ処理量内訳'!G31</f>
        <v>0</v>
      </c>
      <c r="R31" s="188">
        <f>'ごみ処理量内訳'!H31</f>
        <v>518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11"/>
        <v>0</v>
      </c>
      <c r="W31" s="188">
        <f>'資源化量内訳'!M31</f>
        <v>0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12"/>
        <v>1685</v>
      </c>
      <c r="AE31" s="189">
        <f t="shared" si="13"/>
        <v>97.50741839762611</v>
      </c>
      <c r="AF31" s="188">
        <f>'資源化量内訳'!AB31</f>
        <v>0</v>
      </c>
      <c r="AG31" s="188">
        <f>'資源化量内訳'!AJ31</f>
        <v>0</v>
      </c>
      <c r="AH31" s="188">
        <f>'資源化量内訳'!AR31</f>
        <v>283</v>
      </c>
      <c r="AI31" s="188">
        <f>'資源化量内訳'!AZ31</f>
        <v>0</v>
      </c>
      <c r="AJ31" s="188">
        <f>'資源化量内訳'!BH31</f>
        <v>0</v>
      </c>
      <c r="AK31" s="188" t="s">
        <v>326</v>
      </c>
      <c r="AL31" s="188">
        <f t="shared" si="14"/>
        <v>283</v>
      </c>
      <c r="AM31" s="189">
        <f t="shared" si="15"/>
        <v>16.795252225519288</v>
      </c>
      <c r="AN31" s="188">
        <f>'ごみ処理量内訳'!AC31</f>
        <v>42</v>
      </c>
      <c r="AO31" s="188">
        <f>'ごみ処理量内訳'!AD31</f>
        <v>182</v>
      </c>
      <c r="AP31" s="188">
        <f>'ごみ処理量内訳'!AE31</f>
        <v>225</v>
      </c>
      <c r="AQ31" s="188">
        <f t="shared" si="16"/>
        <v>449</v>
      </c>
    </row>
    <row r="32" spans="1:43" ht="13.5" customHeight="1">
      <c r="A32" s="182" t="s">
        <v>34</v>
      </c>
      <c r="B32" s="182" t="s">
        <v>72</v>
      </c>
      <c r="C32" s="184" t="s">
        <v>73</v>
      </c>
      <c r="D32" s="188">
        <v>4861</v>
      </c>
      <c r="E32" s="188">
        <v>4861</v>
      </c>
      <c r="F32" s="188">
        <f>'ごみ搬入量内訳'!H32</f>
        <v>1461</v>
      </c>
      <c r="G32" s="188">
        <f>'ごみ搬入量内訳'!AG32</f>
        <v>1059</v>
      </c>
      <c r="H32" s="188">
        <f>'ごみ搬入量内訳'!AH32</f>
        <v>0</v>
      </c>
      <c r="I32" s="188">
        <f t="shared" si="9"/>
        <v>2520</v>
      </c>
      <c r="J32" s="188">
        <f t="shared" si="1"/>
        <v>1420.3064367498655</v>
      </c>
      <c r="K32" s="188">
        <f>('ごみ搬入量内訳'!E32+'ごみ搬入量内訳'!AH32)/'ごみ処理概要'!D32/365*1000000</f>
        <v>513.4520491583839</v>
      </c>
      <c r="L32" s="188">
        <f>'ごみ搬入量内訳'!F32/'ごみ処理概要'!D32/365*1000000</f>
        <v>906.8543875914816</v>
      </c>
      <c r="M32" s="188">
        <f>'資源化量内訳'!BP32</f>
        <v>0</v>
      </c>
      <c r="N32" s="188">
        <f>'ごみ処理量内訳'!E32</f>
        <v>2409</v>
      </c>
      <c r="O32" s="188">
        <f>'ごみ処理量内訳'!L32</f>
        <v>0</v>
      </c>
      <c r="P32" s="188">
        <f t="shared" si="10"/>
        <v>103</v>
      </c>
      <c r="Q32" s="188">
        <f>'ごみ処理量内訳'!G32</f>
        <v>0</v>
      </c>
      <c r="R32" s="188">
        <f>'ごみ処理量内訳'!H32</f>
        <v>103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11"/>
        <v>8</v>
      </c>
      <c r="W32" s="188">
        <f>'資源化量内訳'!M32</f>
        <v>0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8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12"/>
        <v>2520</v>
      </c>
      <c r="AE32" s="189">
        <f t="shared" si="13"/>
        <v>100</v>
      </c>
      <c r="AF32" s="188">
        <f>'資源化量内訳'!AB32</f>
        <v>0</v>
      </c>
      <c r="AG32" s="188">
        <f>'資源化量内訳'!AJ32</f>
        <v>0</v>
      </c>
      <c r="AH32" s="188">
        <f>'資源化量内訳'!AR32</f>
        <v>65</v>
      </c>
      <c r="AI32" s="188">
        <f>'資源化量内訳'!AZ32</f>
        <v>0</v>
      </c>
      <c r="AJ32" s="188">
        <f>'資源化量内訳'!BH32</f>
        <v>0</v>
      </c>
      <c r="AK32" s="188" t="s">
        <v>326</v>
      </c>
      <c r="AL32" s="188">
        <f t="shared" si="14"/>
        <v>65</v>
      </c>
      <c r="AM32" s="189">
        <f t="shared" si="15"/>
        <v>2.8968253968253967</v>
      </c>
      <c r="AN32" s="188">
        <f>'ごみ処理量内訳'!AC32</f>
        <v>0</v>
      </c>
      <c r="AO32" s="188">
        <f>'ごみ処理量内訳'!AD32</f>
        <v>322</v>
      </c>
      <c r="AP32" s="188">
        <f>'ごみ処理量内訳'!AE32</f>
        <v>38</v>
      </c>
      <c r="AQ32" s="188">
        <f t="shared" si="16"/>
        <v>360</v>
      </c>
    </row>
    <row r="33" spans="1:43" ht="13.5" customHeight="1">
      <c r="A33" s="182" t="s">
        <v>34</v>
      </c>
      <c r="B33" s="182" t="s">
        <v>74</v>
      </c>
      <c r="C33" s="184" t="s">
        <v>75</v>
      </c>
      <c r="D33" s="188">
        <v>5837</v>
      </c>
      <c r="E33" s="188">
        <v>5837</v>
      </c>
      <c r="F33" s="188">
        <f>'ごみ搬入量内訳'!H33</f>
        <v>1123</v>
      </c>
      <c r="G33" s="188">
        <f>'ごみ搬入量内訳'!AG33</f>
        <v>337</v>
      </c>
      <c r="H33" s="188">
        <f>'ごみ搬入量内訳'!AH33</f>
        <v>0</v>
      </c>
      <c r="I33" s="188">
        <f t="shared" si="9"/>
        <v>1460</v>
      </c>
      <c r="J33" s="188">
        <f t="shared" si="1"/>
        <v>685.2835360630461</v>
      </c>
      <c r="K33" s="188">
        <f>('ごみ搬入量内訳'!E33+'ごみ搬入量内訳'!AH33)/'ごみ処理概要'!D33/365*1000000</f>
        <v>524.7582146017024</v>
      </c>
      <c r="L33" s="188">
        <f>'ごみ搬入量内訳'!F33/'ごみ処理概要'!D33/365*1000000</f>
        <v>160.52532146134368</v>
      </c>
      <c r="M33" s="188">
        <f>'資源化量内訳'!BP33</f>
        <v>0</v>
      </c>
      <c r="N33" s="188">
        <f>'ごみ処理量内訳'!E33</f>
        <v>1325</v>
      </c>
      <c r="O33" s="188">
        <f>'ごみ処理量内訳'!L33</f>
        <v>0</v>
      </c>
      <c r="P33" s="188">
        <f t="shared" si="10"/>
        <v>135</v>
      </c>
      <c r="Q33" s="188">
        <f>'ごみ処理量内訳'!G33</f>
        <v>88</v>
      </c>
      <c r="R33" s="188">
        <f>'ごみ処理量内訳'!H33</f>
        <v>47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11"/>
        <v>0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12"/>
        <v>1460</v>
      </c>
      <c r="AE33" s="189">
        <f t="shared" si="13"/>
        <v>100</v>
      </c>
      <c r="AF33" s="188">
        <f>'資源化量内訳'!AB33</f>
        <v>0</v>
      </c>
      <c r="AG33" s="188">
        <f>'資源化量内訳'!AJ33</f>
        <v>40</v>
      </c>
      <c r="AH33" s="188">
        <f>'資源化量内訳'!AR33</f>
        <v>29</v>
      </c>
      <c r="AI33" s="188">
        <f>'資源化量内訳'!AZ33</f>
        <v>0</v>
      </c>
      <c r="AJ33" s="188">
        <f>'資源化量内訳'!BH33</f>
        <v>0</v>
      </c>
      <c r="AK33" s="188" t="s">
        <v>326</v>
      </c>
      <c r="AL33" s="188">
        <f t="shared" si="14"/>
        <v>69</v>
      </c>
      <c r="AM33" s="189">
        <f t="shared" si="15"/>
        <v>4.726027397260274</v>
      </c>
      <c r="AN33" s="188">
        <f>'ごみ処理量内訳'!AC33</f>
        <v>0</v>
      </c>
      <c r="AO33" s="188">
        <f>'ごみ処理量内訳'!AD33</f>
        <v>174</v>
      </c>
      <c r="AP33" s="188">
        <f>'ごみ処理量内訳'!AE33</f>
        <v>41</v>
      </c>
      <c r="AQ33" s="188">
        <f t="shared" si="16"/>
        <v>215</v>
      </c>
    </row>
    <row r="34" spans="1:43" ht="13.5" customHeight="1">
      <c r="A34" s="182" t="s">
        <v>34</v>
      </c>
      <c r="B34" s="182" t="s">
        <v>76</v>
      </c>
      <c r="C34" s="184" t="s">
        <v>77</v>
      </c>
      <c r="D34" s="188">
        <v>11070</v>
      </c>
      <c r="E34" s="188">
        <v>11070</v>
      </c>
      <c r="F34" s="188">
        <f>'ごみ搬入量内訳'!H34</f>
        <v>2966</v>
      </c>
      <c r="G34" s="188">
        <f>'ごみ搬入量内訳'!AG34</f>
        <v>1142</v>
      </c>
      <c r="H34" s="188">
        <f>'ごみ搬入量内訳'!AH34</f>
        <v>0</v>
      </c>
      <c r="I34" s="188">
        <f t="shared" si="9"/>
        <v>4108</v>
      </c>
      <c r="J34" s="188">
        <f t="shared" si="1"/>
        <v>1016.6932719555507</v>
      </c>
      <c r="K34" s="188">
        <f>('ごみ搬入量内訳'!E34+'ごみ搬入量内訳'!AH34)/'ごみ処理概要'!D34/365*1000000</f>
        <v>711.5367957332542</v>
      </c>
      <c r="L34" s="188">
        <f>'ごみ搬入量内訳'!F34/'ごみ処理概要'!D34/365*1000000</f>
        <v>305.1564762222965</v>
      </c>
      <c r="M34" s="188">
        <f>'資源化量内訳'!BP34</f>
        <v>0</v>
      </c>
      <c r="N34" s="188">
        <f>'ごみ処理量内訳'!E34</f>
        <v>3193</v>
      </c>
      <c r="O34" s="188">
        <f>'ごみ処理量内訳'!L34</f>
        <v>204</v>
      </c>
      <c r="P34" s="188">
        <f t="shared" si="10"/>
        <v>511</v>
      </c>
      <c r="Q34" s="188">
        <f>'ごみ処理量内訳'!G34</f>
        <v>0</v>
      </c>
      <c r="R34" s="188">
        <f>'ごみ処理量内訳'!H34</f>
        <v>511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11"/>
        <v>200</v>
      </c>
      <c r="W34" s="188">
        <f>'資源化量内訳'!M34</f>
        <v>154</v>
      </c>
      <c r="X34" s="188">
        <f>'資源化量内訳'!N34</f>
        <v>0</v>
      </c>
      <c r="Y34" s="188">
        <f>'資源化量内訳'!O34</f>
        <v>2</v>
      </c>
      <c r="Z34" s="188">
        <f>'資源化量内訳'!P34</f>
        <v>5</v>
      </c>
      <c r="AA34" s="188">
        <f>'資源化量内訳'!Q34</f>
        <v>0</v>
      </c>
      <c r="AB34" s="188">
        <f>'資源化量内訳'!R34</f>
        <v>38</v>
      </c>
      <c r="AC34" s="188">
        <f>'資源化量内訳'!S34</f>
        <v>1</v>
      </c>
      <c r="AD34" s="188">
        <f t="shared" si="12"/>
        <v>4108</v>
      </c>
      <c r="AE34" s="189">
        <f t="shared" si="13"/>
        <v>95.03407984420643</v>
      </c>
      <c r="AF34" s="188">
        <f>'資源化量内訳'!AB34</f>
        <v>0</v>
      </c>
      <c r="AG34" s="188">
        <f>'資源化量内訳'!AJ34</f>
        <v>0</v>
      </c>
      <c r="AH34" s="188">
        <f>'資源化量内訳'!AR34</f>
        <v>172</v>
      </c>
      <c r="AI34" s="188">
        <f>'資源化量内訳'!AZ34</f>
        <v>0</v>
      </c>
      <c r="AJ34" s="188">
        <f>'資源化量内訳'!BH34</f>
        <v>0</v>
      </c>
      <c r="AK34" s="188" t="s">
        <v>326</v>
      </c>
      <c r="AL34" s="188">
        <f t="shared" si="14"/>
        <v>172</v>
      </c>
      <c r="AM34" s="189">
        <f t="shared" si="15"/>
        <v>9.055501460564752</v>
      </c>
      <c r="AN34" s="188">
        <f>'ごみ処理量内訳'!AC34</f>
        <v>204</v>
      </c>
      <c r="AO34" s="188">
        <f>'ごみ処理量内訳'!AD34</f>
        <v>322</v>
      </c>
      <c r="AP34" s="188">
        <f>'ごみ処理量内訳'!AE34</f>
        <v>0</v>
      </c>
      <c r="AQ34" s="188">
        <f t="shared" si="16"/>
        <v>526</v>
      </c>
    </row>
    <row r="35" spans="1:43" ht="13.5" customHeight="1">
      <c r="A35" s="182" t="s">
        <v>34</v>
      </c>
      <c r="B35" s="182" t="s">
        <v>78</v>
      </c>
      <c r="C35" s="184" t="s">
        <v>79</v>
      </c>
      <c r="D35" s="188">
        <v>4868</v>
      </c>
      <c r="E35" s="188">
        <v>4868</v>
      </c>
      <c r="F35" s="188">
        <f>'ごみ搬入量内訳'!H35</f>
        <v>929</v>
      </c>
      <c r="G35" s="188">
        <f>'ごみ搬入量内訳'!AG35</f>
        <v>0</v>
      </c>
      <c r="H35" s="188">
        <f>'ごみ搬入量内訳'!AH35</f>
        <v>0</v>
      </c>
      <c r="I35" s="188">
        <f t="shared" si="9"/>
        <v>929</v>
      </c>
      <c r="J35" s="188">
        <f t="shared" si="1"/>
        <v>522.8441823032159</v>
      </c>
      <c r="K35" s="188">
        <f>('ごみ搬入量内訳'!E35+'ごみ搬入量内訳'!AH35)/'ごみ処理概要'!D35/365*1000000</f>
        <v>522.8441823032159</v>
      </c>
      <c r="L35" s="188">
        <f>'ごみ搬入量内訳'!F35/'ごみ処理概要'!D35/365*1000000</f>
        <v>0</v>
      </c>
      <c r="M35" s="188">
        <f>'資源化量内訳'!BP35</f>
        <v>0</v>
      </c>
      <c r="N35" s="188">
        <f>'ごみ処理量内訳'!E35</f>
        <v>682</v>
      </c>
      <c r="O35" s="188">
        <f>'ごみ処理量内訳'!L35</f>
        <v>0</v>
      </c>
      <c r="P35" s="188">
        <f t="shared" si="10"/>
        <v>247</v>
      </c>
      <c r="Q35" s="188">
        <f>'ごみ処理量内訳'!G35</f>
        <v>0</v>
      </c>
      <c r="R35" s="188">
        <f>'ごみ処理量内訳'!H35</f>
        <v>247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11"/>
        <v>0</v>
      </c>
      <c r="W35" s="188">
        <f>'資源化量内訳'!M35</f>
        <v>0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12"/>
        <v>929</v>
      </c>
      <c r="AE35" s="189">
        <f t="shared" si="13"/>
        <v>100</v>
      </c>
      <c r="AF35" s="188">
        <f>'資源化量内訳'!AB35</f>
        <v>0</v>
      </c>
      <c r="AG35" s="188">
        <f>'資源化量内訳'!AJ35</f>
        <v>0</v>
      </c>
      <c r="AH35" s="188">
        <f>'資源化量内訳'!AR35</f>
        <v>196</v>
      </c>
      <c r="AI35" s="188">
        <f>'資源化量内訳'!AZ35</f>
        <v>0</v>
      </c>
      <c r="AJ35" s="188">
        <f>'資源化量内訳'!BH35</f>
        <v>0</v>
      </c>
      <c r="AK35" s="188" t="s">
        <v>326</v>
      </c>
      <c r="AL35" s="188">
        <f t="shared" si="14"/>
        <v>196</v>
      </c>
      <c r="AM35" s="189">
        <f t="shared" si="15"/>
        <v>21.09795479009688</v>
      </c>
      <c r="AN35" s="188">
        <f>'ごみ処理量内訳'!AC35</f>
        <v>0</v>
      </c>
      <c r="AO35" s="188">
        <f>'ごみ処理量内訳'!AD35</f>
        <v>43</v>
      </c>
      <c r="AP35" s="188">
        <f>'ごみ処理量内訳'!AE35</f>
        <v>43</v>
      </c>
      <c r="AQ35" s="188">
        <f t="shared" si="16"/>
        <v>86</v>
      </c>
    </row>
    <row r="36" spans="1:43" ht="13.5" customHeight="1">
      <c r="A36" s="182" t="s">
        <v>34</v>
      </c>
      <c r="B36" s="182" t="s">
        <v>80</v>
      </c>
      <c r="C36" s="184" t="s">
        <v>81</v>
      </c>
      <c r="D36" s="188">
        <v>8234</v>
      </c>
      <c r="E36" s="188">
        <v>8159</v>
      </c>
      <c r="F36" s="188">
        <f>'ごみ搬入量内訳'!H36</f>
        <v>2167</v>
      </c>
      <c r="G36" s="188">
        <f>'ごみ搬入量内訳'!AG36</f>
        <v>314</v>
      </c>
      <c r="H36" s="188">
        <f>'ごみ搬入量内訳'!AH36</f>
        <v>20</v>
      </c>
      <c r="I36" s="188">
        <f t="shared" si="9"/>
        <v>2501</v>
      </c>
      <c r="J36" s="188">
        <f t="shared" si="1"/>
        <v>832.1659939908365</v>
      </c>
      <c r="K36" s="188">
        <f>('ごみ搬入量内訳'!E36+'ごみ搬入量内訳'!AH36)/'ごみ処理概要'!D36/365*1000000</f>
        <v>680.106873937333</v>
      </c>
      <c r="L36" s="188">
        <f>'ごみ搬入量内訳'!F36/'ごみ処理概要'!D36/365*1000000</f>
        <v>152.0591200535035</v>
      </c>
      <c r="M36" s="188">
        <f>'資源化量内訳'!BP36</f>
        <v>0</v>
      </c>
      <c r="N36" s="188">
        <f>'ごみ処理量内訳'!E36</f>
        <v>2217</v>
      </c>
      <c r="O36" s="188">
        <f>'ごみ処理量内訳'!L36</f>
        <v>0</v>
      </c>
      <c r="P36" s="188">
        <f t="shared" si="10"/>
        <v>264</v>
      </c>
      <c r="Q36" s="188">
        <f>'ごみ処理量内訳'!G36</f>
        <v>0</v>
      </c>
      <c r="R36" s="188">
        <f>'ごみ処理量内訳'!H36</f>
        <v>264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11"/>
        <v>0</v>
      </c>
      <c r="W36" s="188">
        <f>'資源化量内訳'!M36</f>
        <v>0</v>
      </c>
      <c r="X36" s="188">
        <f>'資源化量内訳'!N36</f>
        <v>0</v>
      </c>
      <c r="Y36" s="188">
        <f>'資源化量内訳'!O36</f>
        <v>0</v>
      </c>
      <c r="Z36" s="188">
        <f>'資源化量内訳'!P36</f>
        <v>0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0</v>
      </c>
      <c r="AD36" s="188">
        <f t="shared" si="12"/>
        <v>2481</v>
      </c>
      <c r="AE36" s="189">
        <f t="shared" si="13"/>
        <v>100</v>
      </c>
      <c r="AF36" s="188">
        <f>'資源化量内訳'!AB36</f>
        <v>0</v>
      </c>
      <c r="AG36" s="188">
        <f>'資源化量内訳'!AJ36</f>
        <v>0</v>
      </c>
      <c r="AH36" s="188">
        <f>'資源化量内訳'!AR36</f>
        <v>228</v>
      </c>
      <c r="AI36" s="188">
        <f>'資源化量内訳'!AZ36</f>
        <v>0</v>
      </c>
      <c r="AJ36" s="188">
        <f>'資源化量内訳'!BH36</f>
        <v>0</v>
      </c>
      <c r="AK36" s="188" t="s">
        <v>326</v>
      </c>
      <c r="AL36" s="188">
        <f t="shared" si="14"/>
        <v>228</v>
      </c>
      <c r="AM36" s="189">
        <f t="shared" si="15"/>
        <v>9.189842805320435</v>
      </c>
      <c r="AN36" s="188">
        <f>'ごみ処理量内訳'!AC36</f>
        <v>0</v>
      </c>
      <c r="AO36" s="188">
        <f>'ごみ処理量内訳'!AD36</f>
        <v>101</v>
      </c>
      <c r="AP36" s="188">
        <f>'ごみ処理量内訳'!AE36</f>
        <v>36</v>
      </c>
      <c r="AQ36" s="188">
        <f t="shared" si="16"/>
        <v>137</v>
      </c>
    </row>
    <row r="37" spans="1:43" ht="13.5" customHeight="1">
      <c r="A37" s="182" t="s">
        <v>34</v>
      </c>
      <c r="B37" s="182" t="s">
        <v>82</v>
      </c>
      <c r="C37" s="184" t="s">
        <v>83</v>
      </c>
      <c r="D37" s="188">
        <v>6594</v>
      </c>
      <c r="E37" s="188">
        <v>6594</v>
      </c>
      <c r="F37" s="188">
        <f>'ごみ搬入量内訳'!H37</f>
        <v>2169</v>
      </c>
      <c r="G37" s="188">
        <f>'ごみ搬入量内訳'!AG37</f>
        <v>546</v>
      </c>
      <c r="H37" s="188">
        <f>'ごみ搬入量内訳'!AH37</f>
        <v>0</v>
      </c>
      <c r="I37" s="188">
        <f t="shared" si="9"/>
        <v>2715</v>
      </c>
      <c r="J37" s="188">
        <f t="shared" si="1"/>
        <v>1128.0491605070613</v>
      </c>
      <c r="K37" s="188">
        <f>('ごみ搬入量内訳'!E37+'ごみ搬入量内訳'!AH37)/'ごみ処理概要'!D37/365*1000000</f>
        <v>852.5808019743976</v>
      </c>
      <c r="L37" s="188">
        <f>'ごみ搬入量内訳'!F37/'ごみ処理概要'!D37/365*1000000</f>
        <v>275.46835853266356</v>
      </c>
      <c r="M37" s="188">
        <f>'資源化量内訳'!BP37</f>
        <v>58</v>
      </c>
      <c r="N37" s="188">
        <f>'ごみ処理量内訳'!E37</f>
        <v>2392</v>
      </c>
      <c r="O37" s="188">
        <f>'ごみ処理量内訳'!L37</f>
        <v>0</v>
      </c>
      <c r="P37" s="188">
        <f t="shared" si="10"/>
        <v>323</v>
      </c>
      <c r="Q37" s="188">
        <f>'ごみ処理量内訳'!G37</f>
        <v>0</v>
      </c>
      <c r="R37" s="188">
        <f>'ごみ処理量内訳'!H37</f>
        <v>323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11"/>
        <v>0</v>
      </c>
      <c r="W37" s="188">
        <f>'資源化量内訳'!M37</f>
        <v>0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12"/>
        <v>2715</v>
      </c>
      <c r="AE37" s="189">
        <f t="shared" si="13"/>
        <v>100</v>
      </c>
      <c r="AF37" s="188">
        <f>'資源化量内訳'!AB37</f>
        <v>0</v>
      </c>
      <c r="AG37" s="188">
        <f>'資源化量内訳'!AJ37</f>
        <v>0</v>
      </c>
      <c r="AH37" s="188">
        <f>'資源化量内訳'!AR37</f>
        <v>269</v>
      </c>
      <c r="AI37" s="188">
        <f>'資源化量内訳'!AZ37</f>
        <v>0</v>
      </c>
      <c r="AJ37" s="188">
        <f>'資源化量内訳'!BH37</f>
        <v>0</v>
      </c>
      <c r="AK37" s="188" t="s">
        <v>326</v>
      </c>
      <c r="AL37" s="188">
        <f t="shared" si="14"/>
        <v>269</v>
      </c>
      <c r="AM37" s="189">
        <f t="shared" si="15"/>
        <v>11.792282726289217</v>
      </c>
      <c r="AN37" s="188">
        <f>'ごみ処理量内訳'!AC37</f>
        <v>0</v>
      </c>
      <c r="AO37" s="188">
        <f>'ごみ処理量内訳'!AD37</f>
        <v>62</v>
      </c>
      <c r="AP37" s="188">
        <f>'ごみ処理量内訳'!AE37</f>
        <v>52</v>
      </c>
      <c r="AQ37" s="188">
        <f t="shared" si="16"/>
        <v>114</v>
      </c>
    </row>
    <row r="38" spans="1:43" ht="13.5" customHeight="1">
      <c r="A38" s="182" t="s">
        <v>34</v>
      </c>
      <c r="B38" s="182" t="s">
        <v>84</v>
      </c>
      <c r="C38" s="184" t="s">
        <v>85</v>
      </c>
      <c r="D38" s="188">
        <v>6278</v>
      </c>
      <c r="E38" s="188">
        <v>6093</v>
      </c>
      <c r="F38" s="188">
        <f>'ごみ搬入量内訳'!H38</f>
        <v>1368</v>
      </c>
      <c r="G38" s="188">
        <f>'ごみ搬入量内訳'!AG38</f>
        <v>389</v>
      </c>
      <c r="H38" s="188">
        <f>'ごみ搬入量内訳'!AH38</f>
        <v>50</v>
      </c>
      <c r="I38" s="188">
        <f t="shared" si="9"/>
        <v>1807</v>
      </c>
      <c r="J38" s="188">
        <f t="shared" si="1"/>
        <v>788.5767651332987</v>
      </c>
      <c r="K38" s="188">
        <f>('ごみ搬入量内訳'!E38+'ごみ搬入量内訳'!AH38)/'ごみ処理概要'!D38/365*1000000</f>
        <v>590.4506714030732</v>
      </c>
      <c r="L38" s="188">
        <f>'ごみ搬入量内訳'!F38/'ごみ処理概要'!D38/365*1000000</f>
        <v>198.1260937302256</v>
      </c>
      <c r="M38" s="188">
        <f>'資源化量内訳'!BP38</f>
        <v>0</v>
      </c>
      <c r="N38" s="188">
        <f>'ごみ処理量内訳'!E38</f>
        <v>1501</v>
      </c>
      <c r="O38" s="188">
        <f>'ごみ処理量内訳'!L38</f>
        <v>0</v>
      </c>
      <c r="P38" s="188">
        <f t="shared" si="10"/>
        <v>256</v>
      </c>
      <c r="Q38" s="188">
        <f>'ごみ処理量内訳'!G38</f>
        <v>0</v>
      </c>
      <c r="R38" s="188">
        <f>'ごみ処理量内訳'!H38</f>
        <v>256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11"/>
        <v>0</v>
      </c>
      <c r="W38" s="188">
        <f>'資源化量内訳'!M38</f>
        <v>0</v>
      </c>
      <c r="X38" s="188">
        <f>'資源化量内訳'!N38</f>
        <v>0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12"/>
        <v>1757</v>
      </c>
      <c r="AE38" s="189">
        <f t="shared" si="13"/>
        <v>100</v>
      </c>
      <c r="AF38" s="188">
        <f>'資源化量内訳'!AB38</f>
        <v>0</v>
      </c>
      <c r="AG38" s="188">
        <f>'資源化量内訳'!AJ38</f>
        <v>0</v>
      </c>
      <c r="AH38" s="188">
        <f>'資源化量内訳'!AR38</f>
        <v>200</v>
      </c>
      <c r="AI38" s="188">
        <f>'資源化量内訳'!AZ38</f>
        <v>0</v>
      </c>
      <c r="AJ38" s="188">
        <f>'資源化量内訳'!BH38</f>
        <v>0</v>
      </c>
      <c r="AK38" s="188" t="s">
        <v>326</v>
      </c>
      <c r="AL38" s="188">
        <f t="shared" si="14"/>
        <v>200</v>
      </c>
      <c r="AM38" s="189">
        <f t="shared" si="15"/>
        <v>11.383039271485487</v>
      </c>
      <c r="AN38" s="188">
        <f>'ごみ処理量内訳'!AC38</f>
        <v>0</v>
      </c>
      <c r="AO38" s="188">
        <f>'ごみ処理量内訳'!AD38</f>
        <v>43</v>
      </c>
      <c r="AP38" s="188">
        <f>'ごみ処理量内訳'!AE38</f>
        <v>54</v>
      </c>
      <c r="AQ38" s="188">
        <f t="shared" si="16"/>
        <v>97</v>
      </c>
    </row>
    <row r="39" spans="1:43" ht="13.5" customHeight="1">
      <c r="A39" s="182" t="s">
        <v>34</v>
      </c>
      <c r="B39" s="182" t="s">
        <v>86</v>
      </c>
      <c r="C39" s="184" t="s">
        <v>87</v>
      </c>
      <c r="D39" s="188">
        <v>4390</v>
      </c>
      <c r="E39" s="188">
        <v>4161</v>
      </c>
      <c r="F39" s="188">
        <f>'ごみ搬入量内訳'!H39</f>
        <v>746</v>
      </c>
      <c r="G39" s="188">
        <f>'ごみ搬入量内訳'!AG39</f>
        <v>130</v>
      </c>
      <c r="H39" s="188">
        <f>'ごみ搬入量内訳'!AH39</f>
        <v>61</v>
      </c>
      <c r="I39" s="188">
        <f t="shared" si="9"/>
        <v>937</v>
      </c>
      <c r="J39" s="188">
        <f t="shared" si="1"/>
        <v>584.7661247542671</v>
      </c>
      <c r="K39" s="188">
        <f>('ごみ搬入量内訳'!E39+'ごみ搬入量内訳'!AH39)/'ごみ処理概要'!D39/365*1000000</f>
        <v>483.0405342153712</v>
      </c>
      <c r="L39" s="188">
        <f>'ごみ搬入量内訳'!F39/'ごみ処理概要'!D39/365*1000000</f>
        <v>101.725590538896</v>
      </c>
      <c r="M39" s="188">
        <f>'資源化量内訳'!BP39</f>
        <v>0</v>
      </c>
      <c r="N39" s="188">
        <f>'ごみ処理量内訳'!E39</f>
        <v>673</v>
      </c>
      <c r="O39" s="188">
        <f>'ごみ処理量内訳'!L39</f>
        <v>0</v>
      </c>
      <c r="P39" s="188">
        <f t="shared" si="10"/>
        <v>203</v>
      </c>
      <c r="Q39" s="188">
        <f>'ごみ処理量内訳'!G39</f>
        <v>0</v>
      </c>
      <c r="R39" s="188">
        <f>'ごみ処理量内訳'!H39</f>
        <v>203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11"/>
        <v>0</v>
      </c>
      <c r="W39" s="188">
        <f>'資源化量内訳'!M39</f>
        <v>0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12"/>
        <v>876</v>
      </c>
      <c r="AE39" s="189">
        <f t="shared" si="13"/>
        <v>100</v>
      </c>
      <c r="AF39" s="188">
        <f>'資源化量内訳'!AB39</f>
        <v>0</v>
      </c>
      <c r="AG39" s="188">
        <f>'資源化量内訳'!AJ39</f>
        <v>0</v>
      </c>
      <c r="AH39" s="188">
        <f>'資源化量内訳'!AR39</f>
        <v>158</v>
      </c>
      <c r="AI39" s="188">
        <f>'資源化量内訳'!AZ39</f>
        <v>0</v>
      </c>
      <c r="AJ39" s="188">
        <f>'資源化量内訳'!BH39</f>
        <v>0</v>
      </c>
      <c r="AK39" s="188" t="s">
        <v>326</v>
      </c>
      <c r="AL39" s="188">
        <f t="shared" si="14"/>
        <v>158</v>
      </c>
      <c r="AM39" s="189">
        <f t="shared" si="15"/>
        <v>18.036529680365295</v>
      </c>
      <c r="AN39" s="188">
        <f>'ごみ処理量内訳'!AC39</f>
        <v>0</v>
      </c>
      <c r="AO39" s="188">
        <f>'ごみ処理量内訳'!AD39</f>
        <v>31</v>
      </c>
      <c r="AP39" s="188">
        <f>'ごみ処理量内訳'!AE39</f>
        <v>44</v>
      </c>
      <c r="AQ39" s="188">
        <f t="shared" si="16"/>
        <v>75</v>
      </c>
    </row>
    <row r="40" spans="1:43" ht="13.5" customHeight="1">
      <c r="A40" s="182" t="s">
        <v>34</v>
      </c>
      <c r="B40" s="182" t="s">
        <v>88</v>
      </c>
      <c r="C40" s="184" t="s">
        <v>89</v>
      </c>
      <c r="D40" s="188">
        <v>8857</v>
      </c>
      <c r="E40" s="188">
        <v>8857</v>
      </c>
      <c r="F40" s="188">
        <f>'ごみ搬入量内訳'!H40</f>
        <v>2076</v>
      </c>
      <c r="G40" s="188">
        <f>'ごみ搬入量内訳'!AG40</f>
        <v>555</v>
      </c>
      <c r="H40" s="188">
        <f>'ごみ搬入量内訳'!AH40</f>
        <v>0</v>
      </c>
      <c r="I40" s="188">
        <f t="shared" si="9"/>
        <v>2631</v>
      </c>
      <c r="J40" s="188">
        <f t="shared" si="1"/>
        <v>813.8443240467644</v>
      </c>
      <c r="K40" s="188">
        <f>('ごみ搬入量内訳'!E40+'ごみ搬入量内訳'!AH40)/'ごみ処理概要'!D40/365*1000000</f>
        <v>592.0555059770076</v>
      </c>
      <c r="L40" s="188">
        <f>'ごみ搬入量内訳'!F40/'ごみ処理概要'!D40/365*1000000</f>
        <v>221.78881806975676</v>
      </c>
      <c r="M40" s="188">
        <f>'資源化量内訳'!BP40</f>
        <v>0</v>
      </c>
      <c r="N40" s="188">
        <f>'ごみ処理量内訳'!E40</f>
        <v>2243</v>
      </c>
      <c r="O40" s="188">
        <f>'ごみ処理量内訳'!L40</f>
        <v>0</v>
      </c>
      <c r="P40" s="188">
        <f t="shared" si="10"/>
        <v>388</v>
      </c>
      <c r="Q40" s="188">
        <f>'ごみ処理量内訳'!G40</f>
        <v>0</v>
      </c>
      <c r="R40" s="188">
        <f>'ごみ処理量内訳'!H40</f>
        <v>388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11"/>
        <v>0</v>
      </c>
      <c r="W40" s="188">
        <f>'資源化量内訳'!M40</f>
        <v>0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 t="shared" si="12"/>
        <v>2631</v>
      </c>
      <c r="AE40" s="189">
        <f t="shared" si="13"/>
        <v>100</v>
      </c>
      <c r="AF40" s="188">
        <f>'資源化量内訳'!AB40</f>
        <v>0</v>
      </c>
      <c r="AG40" s="188">
        <f>'資源化量内訳'!AJ40</f>
        <v>0</v>
      </c>
      <c r="AH40" s="188">
        <f>'資源化量内訳'!AR40</f>
        <v>297</v>
      </c>
      <c r="AI40" s="188">
        <f>'資源化量内訳'!AZ40</f>
        <v>0</v>
      </c>
      <c r="AJ40" s="188">
        <f>'資源化量内訳'!BH40</f>
        <v>0</v>
      </c>
      <c r="AK40" s="188" t="s">
        <v>326</v>
      </c>
      <c r="AL40" s="188">
        <f t="shared" si="14"/>
        <v>297</v>
      </c>
      <c r="AM40" s="189">
        <f t="shared" si="15"/>
        <v>11.2884834663626</v>
      </c>
      <c r="AN40" s="188">
        <f>'ごみ処理量内訳'!AC40</f>
        <v>0</v>
      </c>
      <c r="AO40" s="188">
        <f>'ごみ処理量内訳'!AD40</f>
        <v>58</v>
      </c>
      <c r="AP40" s="188">
        <f>'ごみ処理量内訳'!AE40</f>
        <v>87</v>
      </c>
      <c r="AQ40" s="188">
        <f t="shared" si="16"/>
        <v>145</v>
      </c>
    </row>
    <row r="41" spans="1:43" ht="13.5" customHeight="1">
      <c r="A41" s="182" t="s">
        <v>34</v>
      </c>
      <c r="B41" s="182" t="s">
        <v>90</v>
      </c>
      <c r="C41" s="184" t="s">
        <v>91</v>
      </c>
      <c r="D41" s="188">
        <v>9412</v>
      </c>
      <c r="E41" s="188">
        <v>9412</v>
      </c>
      <c r="F41" s="188">
        <f>'ごみ搬入量内訳'!H41</f>
        <v>2422</v>
      </c>
      <c r="G41" s="188">
        <f>'ごみ搬入量内訳'!AG41</f>
        <v>561</v>
      </c>
      <c r="H41" s="188">
        <f>'ごみ搬入量内訳'!AH41</f>
        <v>14</v>
      </c>
      <c r="I41" s="188">
        <f t="shared" si="9"/>
        <v>2997</v>
      </c>
      <c r="J41" s="188">
        <f t="shared" si="1"/>
        <v>872.3925737473002</v>
      </c>
      <c r="K41" s="188">
        <f>('ごみ搬入量内訳'!E41+'ごみ搬入量内訳'!AH41)/'ごみ処理概要'!D41/365*1000000</f>
        <v>650.8741391054265</v>
      </c>
      <c r="L41" s="188">
        <f>'ごみ搬入量内訳'!F41/'ごみ処理概要'!D41/365*1000000</f>
        <v>221.51843464187368</v>
      </c>
      <c r="M41" s="188">
        <f>'資源化量内訳'!BP41</f>
        <v>0</v>
      </c>
      <c r="N41" s="188">
        <f>'ごみ処理量内訳'!E41</f>
        <v>2553</v>
      </c>
      <c r="O41" s="188">
        <f>'ごみ処理量内訳'!L41</f>
        <v>0</v>
      </c>
      <c r="P41" s="188">
        <f t="shared" si="10"/>
        <v>430</v>
      </c>
      <c r="Q41" s="188">
        <f>'ごみ処理量内訳'!G41</f>
        <v>0</v>
      </c>
      <c r="R41" s="188">
        <f>'ごみ処理量内訳'!H41</f>
        <v>430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11"/>
        <v>0</v>
      </c>
      <c r="W41" s="188">
        <f>'資源化量内訳'!M41</f>
        <v>0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12"/>
        <v>2983</v>
      </c>
      <c r="AE41" s="189">
        <f t="shared" si="13"/>
        <v>100</v>
      </c>
      <c r="AF41" s="188">
        <f>'資源化量内訳'!AB41</f>
        <v>0</v>
      </c>
      <c r="AG41" s="188">
        <f>'資源化量内訳'!AJ41</f>
        <v>0</v>
      </c>
      <c r="AH41" s="188">
        <f>'資源化量内訳'!AR41</f>
        <v>339</v>
      </c>
      <c r="AI41" s="188">
        <f>'資源化量内訳'!AZ41</f>
        <v>0</v>
      </c>
      <c r="AJ41" s="188">
        <f>'資源化量内訳'!BH41</f>
        <v>0</v>
      </c>
      <c r="AK41" s="188" t="s">
        <v>326</v>
      </c>
      <c r="AL41" s="188">
        <f t="shared" si="14"/>
        <v>339</v>
      </c>
      <c r="AM41" s="189">
        <f t="shared" si="15"/>
        <v>11.364398256788467</v>
      </c>
      <c r="AN41" s="188">
        <f>'ごみ処理量内訳'!AC41</f>
        <v>0</v>
      </c>
      <c r="AO41" s="188">
        <f>'ごみ処理量内訳'!AD41</f>
        <v>118</v>
      </c>
      <c r="AP41" s="188">
        <f>'ごみ処理量内訳'!AE41</f>
        <v>89</v>
      </c>
      <c r="AQ41" s="188">
        <f t="shared" si="16"/>
        <v>207</v>
      </c>
    </row>
    <row r="42" spans="1:43" ht="13.5" customHeight="1">
      <c r="A42" s="182" t="s">
        <v>34</v>
      </c>
      <c r="B42" s="182" t="s">
        <v>92</v>
      </c>
      <c r="C42" s="184" t="s">
        <v>93</v>
      </c>
      <c r="D42" s="188">
        <v>5061</v>
      </c>
      <c r="E42" s="188">
        <v>5061</v>
      </c>
      <c r="F42" s="188">
        <f>'ごみ搬入量内訳'!H42</f>
        <v>794</v>
      </c>
      <c r="G42" s="188">
        <f>'ごみ搬入量内訳'!AG42</f>
        <v>0</v>
      </c>
      <c r="H42" s="188">
        <f>'ごみ搬入量内訳'!AH42</f>
        <v>22</v>
      </c>
      <c r="I42" s="188">
        <f t="shared" si="9"/>
        <v>816</v>
      </c>
      <c r="J42" s="188">
        <f t="shared" si="1"/>
        <v>441.734131269742</v>
      </c>
      <c r="K42" s="188">
        <f>('ごみ搬入量内訳'!E42+'ごみ搬入量内訳'!AH42)/'ごみ処理概要'!D42/365*1000000</f>
        <v>426.5765875497019</v>
      </c>
      <c r="L42" s="188">
        <f>'ごみ搬入量内訳'!F42/'ごみ処理概要'!D42/365*1000000</f>
        <v>15.157543720040168</v>
      </c>
      <c r="M42" s="188">
        <f>'資源化量内訳'!BP42</f>
        <v>0</v>
      </c>
      <c r="N42" s="188">
        <f>'ごみ処理量内訳'!E42</f>
        <v>582</v>
      </c>
      <c r="O42" s="188">
        <f>'ごみ処理量内訳'!L42</f>
        <v>0</v>
      </c>
      <c r="P42" s="188">
        <f t="shared" si="10"/>
        <v>212</v>
      </c>
      <c r="Q42" s="188">
        <f>'ごみ処理量内訳'!G42</f>
        <v>0</v>
      </c>
      <c r="R42" s="188">
        <f>'ごみ処理量内訳'!H42</f>
        <v>212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11"/>
        <v>0</v>
      </c>
      <c r="W42" s="188">
        <f>'資源化量内訳'!M42</f>
        <v>0</v>
      </c>
      <c r="X42" s="188">
        <f>'資源化量内訳'!N42</f>
        <v>0</v>
      </c>
      <c r="Y42" s="188">
        <f>'資源化量内訳'!O42</f>
        <v>0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0</v>
      </c>
      <c r="AC42" s="188">
        <f>'資源化量内訳'!S42</f>
        <v>0</v>
      </c>
      <c r="AD42" s="188">
        <f t="shared" si="12"/>
        <v>794</v>
      </c>
      <c r="AE42" s="189">
        <f t="shared" si="13"/>
        <v>100</v>
      </c>
      <c r="AF42" s="188">
        <f>'資源化量内訳'!AB42</f>
        <v>0</v>
      </c>
      <c r="AG42" s="188">
        <f>'資源化量内訳'!AJ42</f>
        <v>0</v>
      </c>
      <c r="AH42" s="188">
        <f>'資源化量内訳'!AR42</f>
        <v>176</v>
      </c>
      <c r="AI42" s="188">
        <f>'資源化量内訳'!AZ42</f>
        <v>0</v>
      </c>
      <c r="AJ42" s="188">
        <f>'資源化量内訳'!BH42</f>
        <v>0</v>
      </c>
      <c r="AK42" s="188" t="s">
        <v>326</v>
      </c>
      <c r="AL42" s="188">
        <f t="shared" si="14"/>
        <v>176</v>
      </c>
      <c r="AM42" s="189">
        <f t="shared" si="15"/>
        <v>22.16624685138539</v>
      </c>
      <c r="AN42" s="188">
        <f>'ごみ処理量内訳'!AC42</f>
        <v>0</v>
      </c>
      <c r="AO42" s="188">
        <f>'ごみ処理量内訳'!AD42</f>
        <v>82</v>
      </c>
      <c r="AP42" s="188">
        <f>'ごみ処理量内訳'!AE42</f>
        <v>36</v>
      </c>
      <c r="AQ42" s="188">
        <f t="shared" si="16"/>
        <v>118</v>
      </c>
    </row>
    <row r="43" spans="1:43" ht="13.5" customHeight="1">
      <c r="A43" s="182" t="s">
        <v>34</v>
      </c>
      <c r="B43" s="182" t="s">
        <v>94</v>
      </c>
      <c r="C43" s="184" t="s">
        <v>95</v>
      </c>
      <c r="D43" s="188">
        <v>8470</v>
      </c>
      <c r="E43" s="188">
        <v>8470</v>
      </c>
      <c r="F43" s="188">
        <f>'ごみ搬入量内訳'!H43</f>
        <v>2283</v>
      </c>
      <c r="G43" s="188">
        <f>'ごみ搬入量内訳'!AG43</f>
        <v>252</v>
      </c>
      <c r="H43" s="188">
        <f>'ごみ搬入量内訳'!AH43</f>
        <v>0</v>
      </c>
      <c r="I43" s="188">
        <f t="shared" si="9"/>
        <v>2535</v>
      </c>
      <c r="J43" s="188">
        <f t="shared" si="1"/>
        <v>819.9770341737963</v>
      </c>
      <c r="K43" s="188">
        <f>('ごみ搬入量内訳'!E43+'ごみ搬入量内訳'!AH43)/'ごみ処理概要'!D43/365*1000000</f>
        <v>738.4645242677622</v>
      </c>
      <c r="L43" s="188">
        <f>'ごみ搬入量内訳'!F43/'ごみ処理概要'!D43/365*1000000</f>
        <v>81.51250990603418</v>
      </c>
      <c r="M43" s="188">
        <f>'資源化量内訳'!BP43</f>
        <v>0</v>
      </c>
      <c r="N43" s="188">
        <f>'ごみ処理量内訳'!E43</f>
        <v>2122</v>
      </c>
      <c r="O43" s="188">
        <f>'ごみ処理量内訳'!L43</f>
        <v>0</v>
      </c>
      <c r="P43" s="188">
        <f t="shared" si="10"/>
        <v>413</v>
      </c>
      <c r="Q43" s="188">
        <f>'ごみ処理量内訳'!G43</f>
        <v>0</v>
      </c>
      <c r="R43" s="188">
        <f>'ごみ処理量内訳'!H43</f>
        <v>413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11"/>
        <v>0</v>
      </c>
      <c r="W43" s="188">
        <f>'資源化量内訳'!M43</f>
        <v>0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0</v>
      </c>
      <c r="AD43" s="188">
        <f t="shared" si="12"/>
        <v>2535</v>
      </c>
      <c r="AE43" s="189">
        <f t="shared" si="13"/>
        <v>100</v>
      </c>
      <c r="AF43" s="188">
        <f>'資源化量内訳'!AB43</f>
        <v>0</v>
      </c>
      <c r="AG43" s="188">
        <f>'資源化量内訳'!AJ43</f>
        <v>0</v>
      </c>
      <c r="AH43" s="188">
        <f>'資源化量内訳'!AR43</f>
        <v>332</v>
      </c>
      <c r="AI43" s="188">
        <f>'資源化量内訳'!AZ43</f>
        <v>0</v>
      </c>
      <c r="AJ43" s="188">
        <f>'資源化量内訳'!BH43</f>
        <v>0</v>
      </c>
      <c r="AK43" s="188" t="s">
        <v>326</v>
      </c>
      <c r="AL43" s="188">
        <f t="shared" si="14"/>
        <v>332</v>
      </c>
      <c r="AM43" s="189">
        <f t="shared" si="15"/>
        <v>13.096646942800788</v>
      </c>
      <c r="AN43" s="188">
        <f>'ごみ処理量内訳'!AC43</f>
        <v>0</v>
      </c>
      <c r="AO43" s="188">
        <f>'ごみ処理量内訳'!AD43</f>
        <v>334</v>
      </c>
      <c r="AP43" s="188">
        <f>'ごみ処理量内訳'!AE43</f>
        <v>80</v>
      </c>
      <c r="AQ43" s="188">
        <f t="shared" si="16"/>
        <v>414</v>
      </c>
    </row>
    <row r="44" spans="1:43" ht="13.5" customHeight="1">
      <c r="A44" s="182" t="s">
        <v>34</v>
      </c>
      <c r="B44" s="182" t="s">
        <v>96</v>
      </c>
      <c r="C44" s="184" t="s">
        <v>313</v>
      </c>
      <c r="D44" s="188">
        <v>1656</v>
      </c>
      <c r="E44" s="188">
        <v>1656</v>
      </c>
      <c r="F44" s="188">
        <f>'ごみ搬入量内訳'!H44</f>
        <v>344</v>
      </c>
      <c r="G44" s="188">
        <f>'ごみ搬入量内訳'!AG44</f>
        <v>136</v>
      </c>
      <c r="H44" s="188">
        <f>'ごみ搬入量内訳'!AH44</f>
        <v>0</v>
      </c>
      <c r="I44" s="188">
        <f t="shared" si="9"/>
        <v>480</v>
      </c>
      <c r="J44" s="188">
        <f t="shared" si="1"/>
        <v>794.1234862021045</v>
      </c>
      <c r="K44" s="188">
        <f>('ごみ搬入量内訳'!E44+'ごみ搬入量内訳'!AH44)/'ごみ処理概要'!D44/365*1000000</f>
        <v>385.4807755939381</v>
      </c>
      <c r="L44" s="188">
        <f>'ごみ搬入量内訳'!F44/'ごみ処理概要'!D44/365*1000000</f>
        <v>408.6427106081662</v>
      </c>
      <c r="M44" s="188">
        <f>'資源化量内訳'!BP44</f>
        <v>0</v>
      </c>
      <c r="N44" s="188">
        <f>'ごみ処理量内訳'!E44</f>
        <v>389</v>
      </c>
      <c r="O44" s="188">
        <f>'ごみ処理量内訳'!L44</f>
        <v>39</v>
      </c>
      <c r="P44" s="188">
        <f t="shared" si="10"/>
        <v>0</v>
      </c>
      <c r="Q44" s="188">
        <f>'ごみ処理量内訳'!G44</f>
        <v>0</v>
      </c>
      <c r="R44" s="188">
        <f>'ごみ処理量内訳'!H44</f>
        <v>0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11"/>
        <v>52</v>
      </c>
      <c r="W44" s="188">
        <f>'資源化量内訳'!M44</f>
        <v>0</v>
      </c>
      <c r="X44" s="188">
        <f>'資源化量内訳'!N44</f>
        <v>52</v>
      </c>
      <c r="Y44" s="188">
        <f>'資源化量内訳'!O44</f>
        <v>0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0</v>
      </c>
      <c r="AD44" s="188">
        <f t="shared" si="12"/>
        <v>480</v>
      </c>
      <c r="AE44" s="189">
        <f t="shared" si="13"/>
        <v>91.875</v>
      </c>
      <c r="AF44" s="188">
        <f>'資源化量内訳'!AB44</f>
        <v>0</v>
      </c>
      <c r="AG44" s="188">
        <f>'資源化量内訳'!AJ44</f>
        <v>0</v>
      </c>
      <c r="AH44" s="188">
        <f>'資源化量内訳'!AR44</f>
        <v>0</v>
      </c>
      <c r="AI44" s="188">
        <f>'資源化量内訳'!AZ44</f>
        <v>0</v>
      </c>
      <c r="AJ44" s="188">
        <f>'資源化量内訳'!BH44</f>
        <v>0</v>
      </c>
      <c r="AK44" s="188" t="s">
        <v>326</v>
      </c>
      <c r="AL44" s="188">
        <f t="shared" si="14"/>
        <v>0</v>
      </c>
      <c r="AM44" s="189">
        <f t="shared" si="15"/>
        <v>10.833333333333334</v>
      </c>
      <c r="AN44" s="188">
        <f>'ごみ処理量内訳'!AC44</f>
        <v>39</v>
      </c>
      <c r="AO44" s="188">
        <f>'ごみ処理量内訳'!AD44</f>
        <v>63</v>
      </c>
      <c r="AP44" s="188">
        <f>'ごみ処理量内訳'!AE44</f>
        <v>0</v>
      </c>
      <c r="AQ44" s="188">
        <f t="shared" si="16"/>
        <v>102</v>
      </c>
    </row>
    <row r="45" spans="1:43" ht="13.5" customHeight="1">
      <c r="A45" s="182" t="s">
        <v>34</v>
      </c>
      <c r="B45" s="182" t="s">
        <v>97</v>
      </c>
      <c r="C45" s="184" t="s">
        <v>98</v>
      </c>
      <c r="D45" s="188">
        <v>7658</v>
      </c>
      <c r="E45" s="188">
        <v>7582</v>
      </c>
      <c r="F45" s="188">
        <f>'ごみ搬入量内訳'!H45</f>
        <v>1849</v>
      </c>
      <c r="G45" s="188">
        <f>'ごみ搬入量内訳'!AG45</f>
        <v>719</v>
      </c>
      <c r="H45" s="188">
        <f>'ごみ搬入量内訳'!AH45</f>
        <v>18</v>
      </c>
      <c r="I45" s="188">
        <f t="shared" si="9"/>
        <v>2586</v>
      </c>
      <c r="J45" s="188">
        <f t="shared" si="1"/>
        <v>925.1673422367869</v>
      </c>
      <c r="K45" s="188">
        <f>('ごみ搬入量内訳'!E45+'ごみ搬入量内訳'!AH45)/'ごみ処理概要'!D45/365*1000000</f>
        <v>694.4121466672867</v>
      </c>
      <c r="L45" s="188">
        <f>'ごみ搬入量内訳'!F45/'ごみ処理概要'!D45/365*1000000</f>
        <v>230.75519556950024</v>
      </c>
      <c r="M45" s="188">
        <f>'資源化量内訳'!BP45</f>
        <v>0</v>
      </c>
      <c r="N45" s="188">
        <f>'ごみ処理量内訳'!E45</f>
        <v>1753</v>
      </c>
      <c r="O45" s="188">
        <f>'ごみ処理量内訳'!L45</f>
        <v>578</v>
      </c>
      <c r="P45" s="188">
        <f t="shared" si="10"/>
        <v>167</v>
      </c>
      <c r="Q45" s="188">
        <f>'ごみ処理量内訳'!G45</f>
        <v>0</v>
      </c>
      <c r="R45" s="188">
        <f>'ごみ処理量内訳'!H45</f>
        <v>167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11"/>
        <v>70</v>
      </c>
      <c r="W45" s="188">
        <f>'資源化量内訳'!M45</f>
        <v>61</v>
      </c>
      <c r="X45" s="188">
        <f>'資源化量内訳'!N45</f>
        <v>8</v>
      </c>
      <c r="Y45" s="188">
        <f>'資源化量内訳'!O45</f>
        <v>0</v>
      </c>
      <c r="Z45" s="188">
        <f>'資源化量内訳'!P45</f>
        <v>1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0</v>
      </c>
      <c r="AD45" s="188">
        <f t="shared" si="12"/>
        <v>2568</v>
      </c>
      <c r="AE45" s="189">
        <f t="shared" si="13"/>
        <v>77.49221183800623</v>
      </c>
      <c r="AF45" s="188">
        <f>'資源化量内訳'!AB45</f>
        <v>0</v>
      </c>
      <c r="AG45" s="188">
        <f>'資源化量内訳'!AJ45</f>
        <v>0</v>
      </c>
      <c r="AH45" s="188">
        <f>'資源化量内訳'!AR45</f>
        <v>90</v>
      </c>
      <c r="AI45" s="188">
        <f>'資源化量内訳'!AZ45</f>
        <v>0</v>
      </c>
      <c r="AJ45" s="188">
        <f>'資源化量内訳'!BH45</f>
        <v>0</v>
      </c>
      <c r="AK45" s="188" t="s">
        <v>326</v>
      </c>
      <c r="AL45" s="188">
        <f t="shared" si="14"/>
        <v>90</v>
      </c>
      <c r="AM45" s="189">
        <f t="shared" si="15"/>
        <v>6.230529595015576</v>
      </c>
      <c r="AN45" s="188">
        <f>'ごみ処理量内訳'!AC45</f>
        <v>578</v>
      </c>
      <c r="AO45" s="188">
        <f>'ごみ処理量内訳'!AD45</f>
        <v>82</v>
      </c>
      <c r="AP45" s="188">
        <f>'ごみ処理量内訳'!AE45</f>
        <v>77</v>
      </c>
      <c r="AQ45" s="188">
        <f t="shared" si="16"/>
        <v>737</v>
      </c>
    </row>
    <row r="46" spans="1:43" ht="13.5" customHeight="1">
      <c r="A46" s="182" t="s">
        <v>34</v>
      </c>
      <c r="B46" s="182" t="s">
        <v>99</v>
      </c>
      <c r="C46" s="184" t="s">
        <v>100</v>
      </c>
      <c r="D46" s="188">
        <v>3544</v>
      </c>
      <c r="E46" s="188">
        <v>3378</v>
      </c>
      <c r="F46" s="188">
        <f>'ごみ搬入量内訳'!H46</f>
        <v>1466</v>
      </c>
      <c r="G46" s="188">
        <f>'ごみ搬入量内訳'!AG46</f>
        <v>657</v>
      </c>
      <c r="H46" s="188">
        <f>'ごみ搬入量内訳'!AH46</f>
        <v>48</v>
      </c>
      <c r="I46" s="188">
        <f t="shared" si="9"/>
        <v>2171</v>
      </c>
      <c r="J46" s="188">
        <f t="shared" si="1"/>
        <v>1678.314109898265</v>
      </c>
      <c r="K46" s="188">
        <f>('ごみ搬入量内訳'!E46+'ごみ搬入量内訳'!AH46)/'ごみ処理概要'!D46/365*1000000</f>
        <v>1411.6082748384306</v>
      </c>
      <c r="L46" s="188">
        <f>'ごみ搬入量内訳'!F46/'ごみ処理概要'!D46/365*1000000</f>
        <v>266.70583505983484</v>
      </c>
      <c r="M46" s="188">
        <f>'資源化量内訳'!BP46</f>
        <v>0</v>
      </c>
      <c r="N46" s="188">
        <f>'ごみ処理量内訳'!E46</f>
        <v>1370</v>
      </c>
      <c r="O46" s="188">
        <f>'ごみ処理量内訳'!L46</f>
        <v>45</v>
      </c>
      <c r="P46" s="188">
        <f t="shared" si="10"/>
        <v>678</v>
      </c>
      <c r="Q46" s="188">
        <f>'ごみ処理量内訳'!G46</f>
        <v>600</v>
      </c>
      <c r="R46" s="188">
        <f>'ごみ処理量内訳'!H46</f>
        <v>78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11"/>
        <v>30</v>
      </c>
      <c r="W46" s="188">
        <f>'資源化量内訳'!M46</f>
        <v>0</v>
      </c>
      <c r="X46" s="188">
        <f>'資源化量内訳'!N46</f>
        <v>0</v>
      </c>
      <c r="Y46" s="188">
        <f>'資源化量内訳'!O46</f>
        <v>30</v>
      </c>
      <c r="Z46" s="188">
        <f>'資源化量内訳'!P46</f>
        <v>0</v>
      </c>
      <c r="AA46" s="188">
        <f>'資源化量内訳'!Q46</f>
        <v>0</v>
      </c>
      <c r="AB46" s="188">
        <f>'資源化量内訳'!R46</f>
        <v>0</v>
      </c>
      <c r="AC46" s="188">
        <f>'資源化量内訳'!S46</f>
        <v>0</v>
      </c>
      <c r="AD46" s="188">
        <f t="shared" si="12"/>
        <v>2123</v>
      </c>
      <c r="AE46" s="189">
        <f t="shared" si="13"/>
        <v>97.88035798398492</v>
      </c>
      <c r="AF46" s="188">
        <f>'資源化量内訳'!AB46</f>
        <v>0</v>
      </c>
      <c r="AG46" s="188">
        <f>'資源化量内訳'!AJ46</f>
        <v>318</v>
      </c>
      <c r="AH46" s="188">
        <f>'資源化量内訳'!AR46</f>
        <v>65</v>
      </c>
      <c r="AI46" s="188">
        <f>'資源化量内訳'!AZ46</f>
        <v>0</v>
      </c>
      <c r="AJ46" s="188">
        <f>'資源化量内訳'!BH46</f>
        <v>0</v>
      </c>
      <c r="AK46" s="188" t="s">
        <v>326</v>
      </c>
      <c r="AL46" s="188">
        <f t="shared" si="14"/>
        <v>383</v>
      </c>
      <c r="AM46" s="189">
        <f t="shared" si="15"/>
        <v>19.453603391427226</v>
      </c>
      <c r="AN46" s="188">
        <f>'ごみ処理量内訳'!AC46</f>
        <v>45</v>
      </c>
      <c r="AO46" s="188">
        <f>'ごみ処理量内訳'!AD46</f>
        <v>145</v>
      </c>
      <c r="AP46" s="188">
        <f>'ごみ処理量内訳'!AE46</f>
        <v>15</v>
      </c>
      <c r="AQ46" s="188">
        <f t="shared" si="16"/>
        <v>205</v>
      </c>
    </row>
    <row r="47" spans="1:43" ht="13.5" customHeight="1">
      <c r="A47" s="182" t="s">
        <v>34</v>
      </c>
      <c r="B47" s="182" t="s">
        <v>101</v>
      </c>
      <c r="C47" s="184" t="s">
        <v>102</v>
      </c>
      <c r="D47" s="188">
        <v>3594</v>
      </c>
      <c r="E47" s="188">
        <v>3594</v>
      </c>
      <c r="F47" s="188">
        <f>'ごみ搬入量内訳'!H47</f>
        <v>1172</v>
      </c>
      <c r="G47" s="188">
        <f>'ごみ搬入量内訳'!AG47</f>
        <v>198</v>
      </c>
      <c r="H47" s="188">
        <f>'ごみ搬入量内訳'!AH47</f>
        <v>0</v>
      </c>
      <c r="I47" s="188">
        <f t="shared" si="9"/>
        <v>1370</v>
      </c>
      <c r="J47" s="188">
        <f t="shared" si="1"/>
        <v>1044.3585580228844</v>
      </c>
      <c r="K47" s="188">
        <f>('ごみ搬入量内訳'!E47+'ごみ搬入量内訳'!AH47)/'ごみ処理概要'!D47/365*1000000</f>
        <v>893.4220656954894</v>
      </c>
      <c r="L47" s="188">
        <f>'ごみ搬入量内訳'!F47/'ごみ処理概要'!D47/365*1000000</f>
        <v>150.93649232739497</v>
      </c>
      <c r="M47" s="188">
        <f>'資源化量内訳'!BP47</f>
        <v>0</v>
      </c>
      <c r="N47" s="188">
        <f>'ごみ処理量内訳'!E47</f>
        <v>1226</v>
      </c>
      <c r="O47" s="188">
        <f>'ごみ処理量内訳'!L47</f>
        <v>47</v>
      </c>
      <c r="P47" s="188">
        <f t="shared" si="10"/>
        <v>97</v>
      </c>
      <c r="Q47" s="188">
        <f>'ごみ処理量内訳'!G47</f>
        <v>0</v>
      </c>
      <c r="R47" s="188">
        <f>'ごみ処理量内訳'!H47</f>
        <v>97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0</v>
      </c>
      <c r="V47" s="188">
        <f t="shared" si="11"/>
        <v>0</v>
      </c>
      <c r="W47" s="188">
        <f>'資源化量内訳'!M47</f>
        <v>0</v>
      </c>
      <c r="X47" s="188">
        <f>'資源化量内訳'!N47</f>
        <v>0</v>
      </c>
      <c r="Y47" s="188">
        <f>'資源化量内訳'!O47</f>
        <v>0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0</v>
      </c>
      <c r="AD47" s="188">
        <f t="shared" si="12"/>
        <v>1370</v>
      </c>
      <c r="AE47" s="189">
        <f t="shared" si="13"/>
        <v>96.56934306569343</v>
      </c>
      <c r="AF47" s="188">
        <f>'資源化量内訳'!AB47</f>
        <v>0</v>
      </c>
      <c r="AG47" s="188">
        <f>'資源化量内訳'!AJ47</f>
        <v>0</v>
      </c>
      <c r="AH47" s="188">
        <f>'資源化量内訳'!AR47</f>
        <v>97</v>
      </c>
      <c r="AI47" s="188">
        <f>'資源化量内訳'!AZ47</f>
        <v>0</v>
      </c>
      <c r="AJ47" s="188">
        <f>'資源化量内訳'!BH47</f>
        <v>0</v>
      </c>
      <c r="AK47" s="188" t="s">
        <v>326</v>
      </c>
      <c r="AL47" s="188">
        <f t="shared" si="14"/>
        <v>97</v>
      </c>
      <c r="AM47" s="189">
        <f t="shared" si="15"/>
        <v>7.08029197080292</v>
      </c>
      <c r="AN47" s="188">
        <f>'ごみ処理量内訳'!AC47</f>
        <v>47</v>
      </c>
      <c r="AO47" s="188">
        <f>'ごみ処理量内訳'!AD47</f>
        <v>256</v>
      </c>
      <c r="AP47" s="188">
        <f>'ごみ処理量内訳'!AE47</f>
        <v>0</v>
      </c>
      <c r="AQ47" s="188">
        <f t="shared" si="16"/>
        <v>303</v>
      </c>
    </row>
    <row r="48" spans="1:43" ht="13.5" customHeight="1">
      <c r="A48" s="182" t="s">
        <v>34</v>
      </c>
      <c r="B48" s="182" t="s">
        <v>103</v>
      </c>
      <c r="C48" s="184" t="s">
        <v>104</v>
      </c>
      <c r="D48" s="188">
        <v>7796</v>
      </c>
      <c r="E48" s="188">
        <v>7776</v>
      </c>
      <c r="F48" s="188">
        <f>'ごみ搬入量内訳'!H48</f>
        <v>1675</v>
      </c>
      <c r="G48" s="188">
        <f>'ごみ搬入量内訳'!AG48</f>
        <v>176</v>
      </c>
      <c r="H48" s="188">
        <f>'ごみ搬入量内訳'!AH48</f>
        <v>20</v>
      </c>
      <c r="I48" s="188">
        <f t="shared" si="9"/>
        <v>1871</v>
      </c>
      <c r="J48" s="188">
        <f t="shared" si="1"/>
        <v>657.520189489517</v>
      </c>
      <c r="K48" s="188">
        <f>('ごみ搬入量内訳'!E48+'ごみ搬入量内訳'!AH48)/'ごみ処理概要'!D48/365*1000000</f>
        <v>553.4977543805394</v>
      </c>
      <c r="L48" s="188">
        <f>'ごみ搬入量内訳'!F48/'ごみ処理概要'!D48/365*1000000</f>
        <v>104.02243510897756</v>
      </c>
      <c r="M48" s="188">
        <f>'資源化量内訳'!BP48</f>
        <v>101</v>
      </c>
      <c r="N48" s="188">
        <f>'ごみ処理量内訳'!E48</f>
        <v>1744</v>
      </c>
      <c r="O48" s="188">
        <f>'ごみ処理量内訳'!L48</f>
        <v>0</v>
      </c>
      <c r="P48" s="188">
        <f t="shared" si="10"/>
        <v>107</v>
      </c>
      <c r="Q48" s="188">
        <f>'ごみ処理量内訳'!G48</f>
        <v>0</v>
      </c>
      <c r="R48" s="188">
        <f>'ごみ処理量内訳'!H48</f>
        <v>107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 t="shared" si="11"/>
        <v>0</v>
      </c>
      <c r="W48" s="188">
        <f>'資源化量内訳'!M48</f>
        <v>0</v>
      </c>
      <c r="X48" s="188">
        <f>'資源化量内訳'!N48</f>
        <v>0</v>
      </c>
      <c r="Y48" s="188">
        <f>'資源化量内訳'!O48</f>
        <v>0</v>
      </c>
      <c r="Z48" s="188">
        <f>'資源化量内訳'!P48</f>
        <v>0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0</v>
      </c>
      <c r="AD48" s="188">
        <f t="shared" si="12"/>
        <v>1851</v>
      </c>
      <c r="AE48" s="189">
        <f t="shared" si="13"/>
        <v>100</v>
      </c>
      <c r="AF48" s="188">
        <f>'資源化量内訳'!AB48</f>
        <v>0</v>
      </c>
      <c r="AG48" s="188">
        <f>'資源化量内訳'!AJ48</f>
        <v>0</v>
      </c>
      <c r="AH48" s="188">
        <f>'資源化量内訳'!AR48</f>
        <v>107</v>
      </c>
      <c r="AI48" s="188">
        <f>'資源化量内訳'!AZ48</f>
        <v>0</v>
      </c>
      <c r="AJ48" s="188">
        <f>'資源化量内訳'!BH48</f>
        <v>0</v>
      </c>
      <c r="AK48" s="188" t="s">
        <v>326</v>
      </c>
      <c r="AL48" s="188">
        <f t="shared" si="14"/>
        <v>107</v>
      </c>
      <c r="AM48" s="189">
        <f t="shared" si="15"/>
        <v>10.655737704918032</v>
      </c>
      <c r="AN48" s="188">
        <f>'ごみ処理量内訳'!AC48</f>
        <v>0</v>
      </c>
      <c r="AO48" s="188">
        <f>'ごみ処理量内訳'!AD48</f>
        <v>69</v>
      </c>
      <c r="AP48" s="188">
        <f>'ごみ処理量内訳'!AE48</f>
        <v>0</v>
      </c>
      <c r="AQ48" s="188">
        <f t="shared" si="16"/>
        <v>69</v>
      </c>
    </row>
    <row r="49" spans="1:43" ht="13.5" customHeight="1">
      <c r="A49" s="182" t="s">
        <v>34</v>
      </c>
      <c r="B49" s="182" t="s">
        <v>274</v>
      </c>
      <c r="C49" s="184" t="s">
        <v>324</v>
      </c>
      <c r="D49" s="188">
        <v>3348</v>
      </c>
      <c r="E49" s="188">
        <v>3348</v>
      </c>
      <c r="F49" s="188">
        <f>'ごみ搬入量内訳'!H49</f>
        <v>673</v>
      </c>
      <c r="G49" s="188">
        <f>'ごみ搬入量内訳'!AG49</f>
        <v>10</v>
      </c>
      <c r="H49" s="188">
        <f>'ごみ搬入量内訳'!AH49</f>
        <v>0</v>
      </c>
      <c r="I49" s="188">
        <f t="shared" si="9"/>
        <v>683</v>
      </c>
      <c r="J49" s="188">
        <f t="shared" si="1"/>
        <v>558.910656126741</v>
      </c>
      <c r="K49" s="188">
        <f>('ごみ搬入量内訳'!E49+'ごみ搬入量内訳'!AH49)/'ごみ処理概要'!D49/365*1000000</f>
        <v>504.08340289029644</v>
      </c>
      <c r="L49" s="188">
        <f>'ごみ搬入量内訳'!F49/'ごみ処理概要'!D49/365*1000000</f>
        <v>54.82725323644458</v>
      </c>
      <c r="M49" s="188">
        <f>'資源化量内訳'!BP49</f>
        <v>80</v>
      </c>
      <c r="N49" s="188">
        <f>'ごみ処理量内訳'!E49</f>
        <v>600</v>
      </c>
      <c r="O49" s="188">
        <f>'ごみ処理量内訳'!L49</f>
        <v>0</v>
      </c>
      <c r="P49" s="188">
        <f t="shared" si="10"/>
        <v>80</v>
      </c>
      <c r="Q49" s="188">
        <f>'ごみ処理量内訳'!G49</f>
        <v>0</v>
      </c>
      <c r="R49" s="188">
        <f>'ごみ処理量内訳'!H49</f>
        <v>46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34</v>
      </c>
      <c r="V49" s="188">
        <f t="shared" si="11"/>
        <v>3</v>
      </c>
      <c r="W49" s="188">
        <f>'資源化量内訳'!M49</f>
        <v>0</v>
      </c>
      <c r="X49" s="188">
        <f>'資源化量内訳'!N49</f>
        <v>3</v>
      </c>
      <c r="Y49" s="188">
        <f>'資源化量内訳'!O49</f>
        <v>0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0</v>
      </c>
      <c r="AD49" s="188">
        <f t="shared" si="12"/>
        <v>683</v>
      </c>
      <c r="AE49" s="189">
        <f t="shared" si="13"/>
        <v>100</v>
      </c>
      <c r="AF49" s="188">
        <f>'資源化量内訳'!AB49</f>
        <v>0</v>
      </c>
      <c r="AG49" s="188">
        <f>'資源化量内訳'!AJ49</f>
        <v>0</v>
      </c>
      <c r="AH49" s="188">
        <f>'資源化量内訳'!AR49</f>
        <v>46</v>
      </c>
      <c r="AI49" s="188">
        <f>'資源化量内訳'!AZ49</f>
        <v>0</v>
      </c>
      <c r="AJ49" s="188">
        <f>'資源化量内訳'!BH49</f>
        <v>0</v>
      </c>
      <c r="AK49" s="188" t="s">
        <v>326</v>
      </c>
      <c r="AL49" s="188">
        <f t="shared" si="14"/>
        <v>46</v>
      </c>
      <c r="AM49" s="189">
        <f t="shared" si="15"/>
        <v>16.90694626474443</v>
      </c>
      <c r="AN49" s="188">
        <f>'ごみ処理量内訳'!AC49</f>
        <v>0</v>
      </c>
      <c r="AO49" s="188">
        <f>'ごみ処理量内訳'!AD49</f>
        <v>20</v>
      </c>
      <c r="AP49" s="188">
        <f>'ごみ処理量内訳'!AE49</f>
        <v>0</v>
      </c>
      <c r="AQ49" s="188">
        <f t="shared" si="16"/>
        <v>20</v>
      </c>
    </row>
    <row r="50" spans="1:43" ht="13.5" customHeight="1">
      <c r="A50" s="182" t="s">
        <v>34</v>
      </c>
      <c r="B50" s="182" t="s">
        <v>275</v>
      </c>
      <c r="C50" s="184" t="s">
        <v>276</v>
      </c>
      <c r="D50" s="188">
        <v>2794</v>
      </c>
      <c r="E50" s="188">
        <v>2794</v>
      </c>
      <c r="F50" s="188">
        <f>'ごみ搬入量内訳'!H50</f>
        <v>550</v>
      </c>
      <c r="G50" s="188">
        <f>'ごみ搬入量内訳'!AG50</f>
        <v>125</v>
      </c>
      <c r="H50" s="188">
        <f>'ごみ搬入量内訳'!AH50</f>
        <v>2</v>
      </c>
      <c r="I50" s="188">
        <f t="shared" si="9"/>
        <v>677</v>
      </c>
      <c r="J50" s="188">
        <f t="shared" si="1"/>
        <v>663.849148370775</v>
      </c>
      <c r="K50" s="188">
        <f>('ごみ搬入量内訳'!E50+'ごみ搬入量内訳'!AH50)/'ごみ処理概要'!D50/365*1000000</f>
        <v>497.1514301683647</v>
      </c>
      <c r="L50" s="188">
        <f>'ごみ搬入量内訳'!F50/'ごみ処理概要'!D50/365*1000000</f>
        <v>166.69771820241024</v>
      </c>
      <c r="M50" s="188">
        <f>'資源化量内訳'!BP50</f>
        <v>0</v>
      </c>
      <c r="N50" s="188">
        <f>'ごみ処理量内訳'!E50</f>
        <v>602</v>
      </c>
      <c r="O50" s="188">
        <f>'ごみ処理量内訳'!L50</f>
        <v>44</v>
      </c>
      <c r="P50" s="188">
        <f t="shared" si="10"/>
        <v>29</v>
      </c>
      <c r="Q50" s="188">
        <f>'ごみ処理量内訳'!G50</f>
        <v>0</v>
      </c>
      <c r="R50" s="188">
        <f>'ごみ処理量内訳'!H50</f>
        <v>29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0</v>
      </c>
      <c r="V50" s="188">
        <f t="shared" si="11"/>
        <v>0</v>
      </c>
      <c r="W50" s="188">
        <f>'資源化量内訳'!M50</f>
        <v>0</v>
      </c>
      <c r="X50" s="188">
        <f>'資源化量内訳'!N50</f>
        <v>0</v>
      </c>
      <c r="Y50" s="188">
        <f>'資源化量内訳'!O50</f>
        <v>0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0</v>
      </c>
      <c r="AC50" s="188">
        <f>'資源化量内訳'!S50</f>
        <v>0</v>
      </c>
      <c r="AD50" s="188">
        <f t="shared" si="12"/>
        <v>675</v>
      </c>
      <c r="AE50" s="189">
        <f t="shared" si="13"/>
        <v>93.48148148148148</v>
      </c>
      <c r="AF50" s="188">
        <f>'資源化量内訳'!AB50</f>
        <v>0</v>
      </c>
      <c r="AG50" s="188">
        <f>'資源化量内訳'!AJ50</f>
        <v>0</v>
      </c>
      <c r="AH50" s="188">
        <f>'資源化量内訳'!AR50</f>
        <v>29</v>
      </c>
      <c r="AI50" s="188">
        <f>'資源化量内訳'!AZ50</f>
        <v>0</v>
      </c>
      <c r="AJ50" s="188">
        <f>'資源化量内訳'!BH50</f>
        <v>0</v>
      </c>
      <c r="AK50" s="188" t="s">
        <v>326</v>
      </c>
      <c r="AL50" s="188">
        <f t="shared" si="14"/>
        <v>29</v>
      </c>
      <c r="AM50" s="189">
        <f t="shared" si="15"/>
        <v>4.296296296296296</v>
      </c>
      <c r="AN50" s="188">
        <f>'ごみ処理量内訳'!AC50</f>
        <v>44</v>
      </c>
      <c r="AO50" s="188">
        <f>'ごみ処理量内訳'!AD50</f>
        <v>124</v>
      </c>
      <c r="AP50" s="188">
        <f>'ごみ処理量内訳'!AE50</f>
        <v>0</v>
      </c>
      <c r="AQ50" s="188">
        <f t="shared" si="16"/>
        <v>168</v>
      </c>
    </row>
    <row r="51" spans="1:43" ht="13.5" customHeight="1">
      <c r="A51" s="182" t="s">
        <v>34</v>
      </c>
      <c r="B51" s="182" t="s">
        <v>277</v>
      </c>
      <c r="C51" s="184" t="s">
        <v>278</v>
      </c>
      <c r="D51" s="188">
        <v>6203</v>
      </c>
      <c r="E51" s="188">
        <v>6203</v>
      </c>
      <c r="F51" s="188">
        <f>'ごみ搬入量内訳'!H51</f>
        <v>1183</v>
      </c>
      <c r="G51" s="188">
        <f>'ごみ搬入量内訳'!AG51</f>
        <v>600</v>
      </c>
      <c r="H51" s="188">
        <f>'ごみ搬入量内訳'!AH51</f>
        <v>0</v>
      </c>
      <c r="I51" s="188">
        <f t="shared" si="9"/>
        <v>1783</v>
      </c>
      <c r="J51" s="188">
        <f t="shared" si="1"/>
        <v>787.5111247540408</v>
      </c>
      <c r="K51" s="188">
        <f>('ごみ搬入量内訳'!E51+'ごみ搬入量内訳'!AH51)/'ごみ処理概要'!D51/365*1000000</f>
        <v>539.7300024954783</v>
      </c>
      <c r="L51" s="188">
        <f>'ごみ搬入量内訳'!F51/'ごみ処理概要'!D51/365*1000000</f>
        <v>247.78112225856248</v>
      </c>
      <c r="M51" s="188">
        <f>'資源化量内訳'!BP51</f>
        <v>44</v>
      </c>
      <c r="N51" s="188">
        <f>'ごみ処理量内訳'!E51</f>
        <v>1575</v>
      </c>
      <c r="O51" s="188">
        <f>'ごみ処理量内訳'!L51</f>
        <v>0</v>
      </c>
      <c r="P51" s="188">
        <f t="shared" si="10"/>
        <v>208</v>
      </c>
      <c r="Q51" s="188">
        <f>'ごみ処理量内訳'!G51</f>
        <v>0</v>
      </c>
      <c r="R51" s="188">
        <f>'ごみ処理量内訳'!H51</f>
        <v>208</v>
      </c>
      <c r="S51" s="188">
        <f>'ごみ処理量内訳'!I51</f>
        <v>0</v>
      </c>
      <c r="T51" s="188">
        <f>'ごみ処理量内訳'!J51</f>
        <v>0</v>
      </c>
      <c r="U51" s="188">
        <f>'ごみ処理量内訳'!K51</f>
        <v>0</v>
      </c>
      <c r="V51" s="188">
        <f t="shared" si="11"/>
        <v>0</v>
      </c>
      <c r="W51" s="188">
        <f>'資源化量内訳'!M51</f>
        <v>0</v>
      </c>
      <c r="X51" s="188">
        <f>'資源化量内訳'!N51</f>
        <v>0</v>
      </c>
      <c r="Y51" s="188">
        <f>'資源化量内訳'!O51</f>
        <v>0</v>
      </c>
      <c r="Z51" s="188">
        <f>'資源化量内訳'!P51</f>
        <v>0</v>
      </c>
      <c r="AA51" s="188">
        <f>'資源化量内訳'!Q51</f>
        <v>0</v>
      </c>
      <c r="AB51" s="188">
        <f>'資源化量内訳'!R51</f>
        <v>0</v>
      </c>
      <c r="AC51" s="188">
        <f>'資源化量内訳'!S51</f>
        <v>0</v>
      </c>
      <c r="AD51" s="188">
        <f t="shared" si="12"/>
        <v>1783</v>
      </c>
      <c r="AE51" s="189">
        <f t="shared" si="13"/>
        <v>100</v>
      </c>
      <c r="AF51" s="188">
        <f>'資源化量内訳'!AB51</f>
        <v>101</v>
      </c>
      <c r="AG51" s="188">
        <f>'資源化量内訳'!AJ51</f>
        <v>0</v>
      </c>
      <c r="AH51" s="188">
        <f>'資源化量内訳'!AR51</f>
        <v>107</v>
      </c>
      <c r="AI51" s="188">
        <f>'資源化量内訳'!AZ51</f>
        <v>0</v>
      </c>
      <c r="AJ51" s="188">
        <f>'資源化量内訳'!BH51</f>
        <v>0</v>
      </c>
      <c r="AK51" s="188" t="s">
        <v>326</v>
      </c>
      <c r="AL51" s="188">
        <f t="shared" si="14"/>
        <v>208</v>
      </c>
      <c r="AM51" s="189">
        <f t="shared" si="15"/>
        <v>13.793103448275861</v>
      </c>
      <c r="AN51" s="188">
        <f>'ごみ処理量内訳'!AC51</f>
        <v>0</v>
      </c>
      <c r="AO51" s="188">
        <f>'ごみ処理量内訳'!AD51</f>
        <v>58</v>
      </c>
      <c r="AP51" s="188">
        <f>'ごみ処理量内訳'!AE51</f>
        <v>8</v>
      </c>
      <c r="AQ51" s="188">
        <f t="shared" si="16"/>
        <v>66</v>
      </c>
    </row>
    <row r="52" spans="1:43" ht="13.5" customHeight="1">
      <c r="A52" s="182" t="s">
        <v>34</v>
      </c>
      <c r="B52" s="182" t="s">
        <v>279</v>
      </c>
      <c r="C52" s="184" t="s">
        <v>280</v>
      </c>
      <c r="D52" s="188">
        <v>5663</v>
      </c>
      <c r="E52" s="188">
        <v>5663</v>
      </c>
      <c r="F52" s="188">
        <f>'ごみ搬入量内訳'!H52</f>
        <v>880</v>
      </c>
      <c r="G52" s="188">
        <f>'ごみ搬入量内訳'!AG52</f>
        <v>445</v>
      </c>
      <c r="H52" s="188">
        <f>'ごみ搬入量内訳'!AH52</f>
        <v>0</v>
      </c>
      <c r="I52" s="188">
        <f t="shared" si="9"/>
        <v>1325</v>
      </c>
      <c r="J52" s="188">
        <f t="shared" si="1"/>
        <v>641.0271916477785</v>
      </c>
      <c r="K52" s="188">
        <f>('ごみ搬入量内訳'!E52+'ごみ搬入量内訳'!AH52)/'ごみ処理概要'!D52/365*1000000</f>
        <v>459.1206074518807</v>
      </c>
      <c r="L52" s="188">
        <f>'ごみ搬入量内訳'!F52/'ごみ処理概要'!D52/365*1000000</f>
        <v>181.90658419589792</v>
      </c>
      <c r="M52" s="188">
        <f>'資源化量内訳'!BP52</f>
        <v>0</v>
      </c>
      <c r="N52" s="188">
        <f>'ごみ処理量内訳'!E52</f>
        <v>1175</v>
      </c>
      <c r="O52" s="188">
        <f>'ごみ処理量内訳'!L52</f>
        <v>0</v>
      </c>
      <c r="P52" s="188">
        <f t="shared" si="10"/>
        <v>150</v>
      </c>
      <c r="Q52" s="188">
        <f>'ごみ処理量内訳'!G52</f>
        <v>0</v>
      </c>
      <c r="R52" s="188">
        <f>'ごみ処理量内訳'!H52</f>
        <v>150</v>
      </c>
      <c r="S52" s="188">
        <f>'ごみ処理量内訳'!I52</f>
        <v>0</v>
      </c>
      <c r="T52" s="188">
        <f>'ごみ処理量内訳'!J52</f>
        <v>0</v>
      </c>
      <c r="U52" s="188">
        <f>'ごみ処理量内訳'!K52</f>
        <v>0</v>
      </c>
      <c r="V52" s="188">
        <f t="shared" si="11"/>
        <v>0</v>
      </c>
      <c r="W52" s="188">
        <f>'資源化量内訳'!M52</f>
        <v>0</v>
      </c>
      <c r="X52" s="188">
        <f>'資源化量内訳'!N52</f>
        <v>0</v>
      </c>
      <c r="Y52" s="188">
        <f>'資源化量内訳'!O52</f>
        <v>0</v>
      </c>
      <c r="Z52" s="188">
        <f>'資源化量内訳'!P52</f>
        <v>0</v>
      </c>
      <c r="AA52" s="188">
        <f>'資源化量内訳'!Q52</f>
        <v>0</v>
      </c>
      <c r="AB52" s="188">
        <f>'資源化量内訳'!R52</f>
        <v>0</v>
      </c>
      <c r="AC52" s="188">
        <f>'資源化量内訳'!S52</f>
        <v>0</v>
      </c>
      <c r="AD52" s="188">
        <f t="shared" si="12"/>
        <v>1325</v>
      </c>
      <c r="AE52" s="189">
        <f t="shared" si="13"/>
        <v>100</v>
      </c>
      <c r="AF52" s="188">
        <f>'資源化量内訳'!AB52</f>
        <v>73</v>
      </c>
      <c r="AG52" s="188">
        <f>'資源化量内訳'!AJ52</f>
        <v>0</v>
      </c>
      <c r="AH52" s="188">
        <f>'資源化量内訳'!AR52</f>
        <v>77</v>
      </c>
      <c r="AI52" s="188">
        <f>'資源化量内訳'!AZ52</f>
        <v>0</v>
      </c>
      <c r="AJ52" s="188">
        <f>'資源化量内訳'!BH52</f>
        <v>0</v>
      </c>
      <c r="AK52" s="188" t="s">
        <v>326</v>
      </c>
      <c r="AL52" s="188">
        <f t="shared" si="14"/>
        <v>150</v>
      </c>
      <c r="AM52" s="189">
        <f t="shared" si="15"/>
        <v>11.320754716981133</v>
      </c>
      <c r="AN52" s="188">
        <f>'ごみ処理量内訳'!AC52</f>
        <v>0</v>
      </c>
      <c r="AO52" s="188">
        <f>'ごみ処理量内訳'!AD52</f>
        <v>42</v>
      </c>
      <c r="AP52" s="188">
        <f>'ごみ処理量内訳'!AE52</f>
        <v>7</v>
      </c>
      <c r="AQ52" s="188">
        <f t="shared" si="16"/>
        <v>49</v>
      </c>
    </row>
    <row r="53" spans="1:43" ht="13.5" customHeight="1">
      <c r="A53" s="182" t="s">
        <v>34</v>
      </c>
      <c r="B53" s="182" t="s">
        <v>281</v>
      </c>
      <c r="C53" s="184" t="s">
        <v>282</v>
      </c>
      <c r="D53" s="188">
        <v>7335</v>
      </c>
      <c r="E53" s="188">
        <v>7335</v>
      </c>
      <c r="F53" s="188">
        <f>'ごみ搬入量内訳'!H53</f>
        <v>1408</v>
      </c>
      <c r="G53" s="188">
        <f>'ごみ搬入量内訳'!AG53</f>
        <v>714</v>
      </c>
      <c r="H53" s="188">
        <f>'ごみ搬入量内訳'!AH53</f>
        <v>0</v>
      </c>
      <c r="I53" s="188">
        <f t="shared" si="9"/>
        <v>2122</v>
      </c>
      <c r="J53" s="188">
        <f t="shared" si="1"/>
        <v>792.5969502572578</v>
      </c>
      <c r="K53" s="188">
        <f>('ごみ搬入量内訳'!E53+'ごみ搬入量内訳'!AH53)/'ごみ処理概要'!D53/365*1000000</f>
        <v>558.0300865618959</v>
      </c>
      <c r="L53" s="188">
        <f>'ごみ搬入量内訳'!F53/'ごみ処理概要'!D53/365*1000000</f>
        <v>234.56686369536192</v>
      </c>
      <c r="M53" s="188">
        <f>'資源化量内訳'!BP53</f>
        <v>0</v>
      </c>
      <c r="N53" s="188">
        <f>'ごみ処理量内訳'!E53</f>
        <v>1868</v>
      </c>
      <c r="O53" s="188">
        <f>'ごみ処理量内訳'!L53</f>
        <v>0</v>
      </c>
      <c r="P53" s="188">
        <f t="shared" si="10"/>
        <v>254</v>
      </c>
      <c r="Q53" s="188">
        <f>'ごみ処理量内訳'!G53</f>
        <v>0</v>
      </c>
      <c r="R53" s="188">
        <f>'ごみ処理量内訳'!H53</f>
        <v>254</v>
      </c>
      <c r="S53" s="188">
        <f>'ごみ処理量内訳'!I53</f>
        <v>0</v>
      </c>
      <c r="T53" s="188">
        <f>'ごみ処理量内訳'!J53</f>
        <v>0</v>
      </c>
      <c r="U53" s="188">
        <f>'ごみ処理量内訳'!K53</f>
        <v>0</v>
      </c>
      <c r="V53" s="188">
        <f t="shared" si="11"/>
        <v>0</v>
      </c>
      <c r="W53" s="188">
        <f>'資源化量内訳'!M53</f>
        <v>0</v>
      </c>
      <c r="X53" s="188">
        <f>'資源化量内訳'!N53</f>
        <v>0</v>
      </c>
      <c r="Y53" s="188">
        <f>'資源化量内訳'!O53</f>
        <v>0</v>
      </c>
      <c r="Z53" s="188">
        <f>'資源化量内訳'!P53</f>
        <v>0</v>
      </c>
      <c r="AA53" s="188">
        <f>'資源化量内訳'!Q53</f>
        <v>0</v>
      </c>
      <c r="AB53" s="188">
        <f>'資源化量内訳'!R53</f>
        <v>0</v>
      </c>
      <c r="AC53" s="188">
        <f>'資源化量内訳'!S53</f>
        <v>0</v>
      </c>
      <c r="AD53" s="188">
        <f t="shared" si="12"/>
        <v>2122</v>
      </c>
      <c r="AE53" s="189">
        <f t="shared" si="13"/>
        <v>100</v>
      </c>
      <c r="AF53" s="188">
        <f>'資源化量内訳'!AB53</f>
        <v>123</v>
      </c>
      <c r="AG53" s="188">
        <f>'資源化量内訳'!AJ53</f>
        <v>0</v>
      </c>
      <c r="AH53" s="188">
        <f>'資源化量内訳'!AR53</f>
        <v>131</v>
      </c>
      <c r="AI53" s="188">
        <f>'資源化量内訳'!AZ53</f>
        <v>0</v>
      </c>
      <c r="AJ53" s="188">
        <f>'資源化量内訳'!BH53</f>
        <v>0</v>
      </c>
      <c r="AK53" s="188" t="s">
        <v>326</v>
      </c>
      <c r="AL53" s="188">
        <f t="shared" si="14"/>
        <v>254</v>
      </c>
      <c r="AM53" s="189">
        <f t="shared" si="15"/>
        <v>11.969839773798304</v>
      </c>
      <c r="AN53" s="188">
        <f>'ごみ処理量内訳'!AC53</f>
        <v>0</v>
      </c>
      <c r="AO53" s="188">
        <f>'ごみ処理量内訳'!AD53</f>
        <v>70</v>
      </c>
      <c r="AP53" s="188">
        <f>'ごみ処理量内訳'!AE53</f>
        <v>11</v>
      </c>
      <c r="AQ53" s="188">
        <f t="shared" si="16"/>
        <v>81</v>
      </c>
    </row>
    <row r="54" spans="1:43" ht="13.5" customHeight="1">
      <c r="A54" s="182" t="s">
        <v>34</v>
      </c>
      <c r="B54" s="182" t="s">
        <v>283</v>
      </c>
      <c r="C54" s="184" t="s">
        <v>284</v>
      </c>
      <c r="D54" s="188">
        <v>13997</v>
      </c>
      <c r="E54" s="188">
        <v>13997</v>
      </c>
      <c r="F54" s="188">
        <f>'ごみ搬入量内訳'!H54</f>
        <v>2516</v>
      </c>
      <c r="G54" s="188">
        <f>'ごみ搬入量内訳'!AG54</f>
        <v>1296</v>
      </c>
      <c r="H54" s="188">
        <f>'ごみ搬入量内訳'!AH54</f>
        <v>0</v>
      </c>
      <c r="I54" s="188">
        <f t="shared" si="9"/>
        <v>3812</v>
      </c>
      <c r="J54" s="188">
        <f t="shared" si="1"/>
        <v>746.1481472057123</v>
      </c>
      <c r="K54" s="188">
        <f>('ごみ搬入量内訳'!E54+'ごみ搬入量内訳'!AH54)/'ごみ処理概要'!D54/365*1000000</f>
        <v>516.353308585695</v>
      </c>
      <c r="L54" s="188">
        <f>'ごみ搬入量内訳'!F54/'ごみ処理概要'!D54/365*1000000</f>
        <v>229.7948386200174</v>
      </c>
      <c r="M54" s="188">
        <f>'資源化量内訳'!BP54</f>
        <v>0</v>
      </c>
      <c r="N54" s="188">
        <f>'ごみ処理量内訳'!E54</f>
        <v>3342</v>
      </c>
      <c r="O54" s="188">
        <f>'ごみ処理量内訳'!L54</f>
        <v>0</v>
      </c>
      <c r="P54" s="188">
        <f t="shared" si="10"/>
        <v>470</v>
      </c>
      <c r="Q54" s="188">
        <f>'ごみ処理量内訳'!G54</f>
        <v>0</v>
      </c>
      <c r="R54" s="188">
        <f>'ごみ処理量内訳'!H54</f>
        <v>470</v>
      </c>
      <c r="S54" s="188">
        <f>'ごみ処理量内訳'!I54</f>
        <v>0</v>
      </c>
      <c r="T54" s="188">
        <f>'ごみ処理量内訳'!J54</f>
        <v>0</v>
      </c>
      <c r="U54" s="188">
        <f>'ごみ処理量内訳'!K54</f>
        <v>0</v>
      </c>
      <c r="V54" s="188">
        <f t="shared" si="11"/>
        <v>0</v>
      </c>
      <c r="W54" s="188">
        <f>'資源化量内訳'!M54</f>
        <v>0</v>
      </c>
      <c r="X54" s="188">
        <f>'資源化量内訳'!N54</f>
        <v>0</v>
      </c>
      <c r="Y54" s="188">
        <f>'資源化量内訳'!O54</f>
        <v>0</v>
      </c>
      <c r="Z54" s="188">
        <f>'資源化量内訳'!P54</f>
        <v>0</v>
      </c>
      <c r="AA54" s="188">
        <f>'資源化量内訳'!Q54</f>
        <v>0</v>
      </c>
      <c r="AB54" s="188">
        <f>'資源化量内訳'!R54</f>
        <v>0</v>
      </c>
      <c r="AC54" s="188">
        <f>'資源化量内訳'!S54</f>
        <v>0</v>
      </c>
      <c r="AD54" s="188">
        <f t="shared" si="12"/>
        <v>3812</v>
      </c>
      <c r="AE54" s="189">
        <f t="shared" si="13"/>
        <v>100</v>
      </c>
      <c r="AF54" s="188">
        <f>'資源化量内訳'!AB54</f>
        <v>217</v>
      </c>
      <c r="AG54" s="188">
        <f>'資源化量内訳'!AJ54</f>
        <v>0</v>
      </c>
      <c r="AH54" s="188">
        <f>'資源化量内訳'!AR54</f>
        <v>253</v>
      </c>
      <c r="AI54" s="188">
        <f>'資源化量内訳'!AZ54</f>
        <v>0</v>
      </c>
      <c r="AJ54" s="188">
        <f>'資源化量内訳'!BH54</f>
        <v>0</v>
      </c>
      <c r="AK54" s="188" t="s">
        <v>326</v>
      </c>
      <c r="AL54" s="188">
        <f t="shared" si="14"/>
        <v>470</v>
      </c>
      <c r="AM54" s="189">
        <f t="shared" si="15"/>
        <v>12.329485834207766</v>
      </c>
      <c r="AN54" s="188">
        <f>'ごみ処理量内訳'!AC54</f>
        <v>0</v>
      </c>
      <c r="AO54" s="188">
        <f>'ごみ処理量内訳'!AD54</f>
        <v>124</v>
      </c>
      <c r="AP54" s="188">
        <f>'ごみ処理量内訳'!AE54</f>
        <v>18</v>
      </c>
      <c r="AQ54" s="188">
        <f t="shared" si="16"/>
        <v>142</v>
      </c>
    </row>
    <row r="55" spans="1:43" ht="13.5" customHeight="1">
      <c r="A55" s="182" t="s">
        <v>34</v>
      </c>
      <c r="B55" s="182" t="s">
        <v>285</v>
      </c>
      <c r="C55" s="184" t="s">
        <v>270</v>
      </c>
      <c r="D55" s="188">
        <v>6367</v>
      </c>
      <c r="E55" s="188">
        <v>6367</v>
      </c>
      <c r="F55" s="188">
        <f>'ごみ搬入量内訳'!H55</f>
        <v>1083</v>
      </c>
      <c r="G55" s="188">
        <f>'ごみ搬入量内訳'!AG55</f>
        <v>562</v>
      </c>
      <c r="H55" s="188">
        <f>'ごみ搬入量内訳'!AH55</f>
        <v>0</v>
      </c>
      <c r="I55" s="188">
        <f t="shared" si="9"/>
        <v>1645</v>
      </c>
      <c r="J55" s="188">
        <f t="shared" si="1"/>
        <v>707.8450314227256</v>
      </c>
      <c r="K55" s="188">
        <f>('ごみ搬入量内訳'!E55+'ごみ搬入量内訳'!AH55)/'ごみ処理概要'!D55/365*1000000</f>
        <v>499.1490799090344</v>
      </c>
      <c r="L55" s="188">
        <f>'ごみ搬入量内訳'!F55/'ごみ処理概要'!D55/365*1000000</f>
        <v>208.6959515136911</v>
      </c>
      <c r="M55" s="188">
        <f>'資源化量内訳'!BP55</f>
        <v>0</v>
      </c>
      <c r="N55" s="188">
        <f>'ごみ処理量内訳'!E55</f>
        <v>1449</v>
      </c>
      <c r="O55" s="188">
        <f>'ごみ処理量内訳'!L55</f>
        <v>0</v>
      </c>
      <c r="P55" s="188">
        <f t="shared" si="10"/>
        <v>196</v>
      </c>
      <c r="Q55" s="188">
        <f>'ごみ処理量内訳'!G55</f>
        <v>0</v>
      </c>
      <c r="R55" s="188">
        <f>'ごみ処理量内訳'!H55</f>
        <v>196</v>
      </c>
      <c r="S55" s="188">
        <f>'ごみ処理量内訳'!I55</f>
        <v>0</v>
      </c>
      <c r="T55" s="188">
        <f>'ごみ処理量内訳'!J55</f>
        <v>0</v>
      </c>
      <c r="U55" s="188">
        <f>'ごみ処理量内訳'!K55</f>
        <v>0</v>
      </c>
      <c r="V55" s="188">
        <f t="shared" si="11"/>
        <v>0</v>
      </c>
      <c r="W55" s="188">
        <f>'資源化量内訳'!M55</f>
        <v>0</v>
      </c>
      <c r="X55" s="188">
        <f>'資源化量内訳'!N55</f>
        <v>0</v>
      </c>
      <c r="Y55" s="188">
        <f>'資源化量内訳'!O55</f>
        <v>0</v>
      </c>
      <c r="Z55" s="188">
        <f>'資源化量内訳'!P55</f>
        <v>0</v>
      </c>
      <c r="AA55" s="188">
        <f>'資源化量内訳'!Q55</f>
        <v>0</v>
      </c>
      <c r="AB55" s="188">
        <f>'資源化量内訳'!R55</f>
        <v>0</v>
      </c>
      <c r="AC55" s="188">
        <f>'資源化量内訳'!S55</f>
        <v>0</v>
      </c>
      <c r="AD55" s="188">
        <f t="shared" si="12"/>
        <v>1645</v>
      </c>
      <c r="AE55" s="189">
        <f t="shared" si="13"/>
        <v>100</v>
      </c>
      <c r="AF55" s="188">
        <f>'資源化量内訳'!AB55</f>
        <v>91</v>
      </c>
      <c r="AG55" s="188">
        <f>'資源化量内訳'!AJ55</f>
        <v>0</v>
      </c>
      <c r="AH55" s="188">
        <f>'資源化量内訳'!AR55</f>
        <v>105</v>
      </c>
      <c r="AI55" s="188">
        <f>'資源化量内訳'!AZ55</f>
        <v>0</v>
      </c>
      <c r="AJ55" s="188">
        <f>'資源化量内訳'!BH55</f>
        <v>0</v>
      </c>
      <c r="AK55" s="188" t="s">
        <v>326</v>
      </c>
      <c r="AL55" s="188">
        <f t="shared" si="14"/>
        <v>196</v>
      </c>
      <c r="AM55" s="189">
        <f t="shared" si="15"/>
        <v>11.914893617021278</v>
      </c>
      <c r="AN55" s="188">
        <f>'ごみ処理量内訳'!AC55</f>
        <v>0</v>
      </c>
      <c r="AO55" s="188">
        <f>'ごみ処理量内訳'!AD55</f>
        <v>52</v>
      </c>
      <c r="AP55" s="188">
        <f>'ごみ処理量内訳'!AE55</f>
        <v>11</v>
      </c>
      <c r="AQ55" s="188">
        <f t="shared" si="16"/>
        <v>63</v>
      </c>
    </row>
    <row r="56" spans="1:43" ht="13.5" customHeight="1">
      <c r="A56" s="182" t="s">
        <v>34</v>
      </c>
      <c r="B56" s="182" t="s">
        <v>286</v>
      </c>
      <c r="C56" s="184" t="s">
        <v>287</v>
      </c>
      <c r="D56" s="188">
        <v>4162</v>
      </c>
      <c r="E56" s="188">
        <v>4162</v>
      </c>
      <c r="F56" s="188">
        <f>'ごみ搬入量内訳'!H56</f>
        <v>842</v>
      </c>
      <c r="G56" s="188">
        <f>'ごみ搬入量内訳'!AG56</f>
        <v>441</v>
      </c>
      <c r="H56" s="188">
        <f>'ごみ搬入量内訳'!AH56</f>
        <v>0</v>
      </c>
      <c r="I56" s="188">
        <f t="shared" si="9"/>
        <v>1283</v>
      </c>
      <c r="J56" s="188">
        <f t="shared" si="1"/>
        <v>844.5623481861329</v>
      </c>
      <c r="K56" s="188">
        <f>('ごみ搬入量内訳'!E56+'ごみ搬入量内訳'!AH56)/'ごみ処理概要'!D56/365*1000000</f>
        <v>624.6996636232581</v>
      </c>
      <c r="L56" s="188">
        <f>'ごみ搬入量内訳'!F56/'ごみ処理概要'!D56/365*1000000</f>
        <v>219.86268456287482</v>
      </c>
      <c r="M56" s="188">
        <f>'資源化量内訳'!BP56</f>
        <v>0</v>
      </c>
      <c r="N56" s="188">
        <f>'ごみ処理量内訳'!E56</f>
        <v>1124</v>
      </c>
      <c r="O56" s="188">
        <f>'ごみ処理量内訳'!L56</f>
        <v>0</v>
      </c>
      <c r="P56" s="188">
        <f t="shared" si="10"/>
        <v>159</v>
      </c>
      <c r="Q56" s="188">
        <f>'ごみ処理量内訳'!G56</f>
        <v>0</v>
      </c>
      <c r="R56" s="188">
        <f>'ごみ処理量内訳'!H56</f>
        <v>159</v>
      </c>
      <c r="S56" s="188">
        <f>'ごみ処理量内訳'!I56</f>
        <v>0</v>
      </c>
      <c r="T56" s="188">
        <f>'ごみ処理量内訳'!J56</f>
        <v>0</v>
      </c>
      <c r="U56" s="188">
        <f>'ごみ処理量内訳'!K56</f>
        <v>0</v>
      </c>
      <c r="V56" s="188">
        <f t="shared" si="11"/>
        <v>0</v>
      </c>
      <c r="W56" s="188">
        <f>'資源化量内訳'!M56</f>
        <v>0</v>
      </c>
      <c r="X56" s="188">
        <f>'資源化量内訳'!N56</f>
        <v>0</v>
      </c>
      <c r="Y56" s="188">
        <f>'資源化量内訳'!O56</f>
        <v>0</v>
      </c>
      <c r="Z56" s="188">
        <f>'資源化量内訳'!P56</f>
        <v>0</v>
      </c>
      <c r="AA56" s="188">
        <f>'資源化量内訳'!Q56</f>
        <v>0</v>
      </c>
      <c r="AB56" s="188">
        <f>'資源化量内訳'!R56</f>
        <v>0</v>
      </c>
      <c r="AC56" s="188">
        <f>'資源化量内訳'!S56</f>
        <v>0</v>
      </c>
      <c r="AD56" s="188">
        <f t="shared" si="12"/>
        <v>1283</v>
      </c>
      <c r="AE56" s="189">
        <f t="shared" si="13"/>
        <v>100</v>
      </c>
      <c r="AF56" s="188">
        <f>'資源化量内訳'!AB56</f>
        <v>70</v>
      </c>
      <c r="AG56" s="188">
        <f>'資源化量内訳'!AJ56</f>
        <v>0</v>
      </c>
      <c r="AH56" s="188">
        <f>'資源化量内訳'!AR56</f>
        <v>89</v>
      </c>
      <c r="AI56" s="188">
        <f>'資源化量内訳'!AZ56</f>
        <v>0</v>
      </c>
      <c r="AJ56" s="188">
        <f>'資源化量内訳'!BH56</f>
        <v>0</v>
      </c>
      <c r="AK56" s="188" t="s">
        <v>326</v>
      </c>
      <c r="AL56" s="188">
        <f t="shared" si="14"/>
        <v>159</v>
      </c>
      <c r="AM56" s="189">
        <f t="shared" si="15"/>
        <v>12.39282930631333</v>
      </c>
      <c r="AN56" s="188">
        <f>'ごみ処理量内訳'!AC56</f>
        <v>0</v>
      </c>
      <c r="AO56" s="188">
        <f>'ごみ処理量内訳'!AD56</f>
        <v>40</v>
      </c>
      <c r="AP56" s="188">
        <f>'ごみ処理量内訳'!AE56</f>
        <v>9</v>
      </c>
      <c r="AQ56" s="188">
        <f t="shared" si="16"/>
        <v>49</v>
      </c>
    </row>
    <row r="57" spans="1:43" ht="13.5" customHeight="1">
      <c r="A57" s="182" t="s">
        <v>34</v>
      </c>
      <c r="B57" s="182" t="s">
        <v>20</v>
      </c>
      <c r="C57" s="184" t="s">
        <v>21</v>
      </c>
      <c r="D57" s="188">
        <v>26779</v>
      </c>
      <c r="E57" s="188">
        <v>26779</v>
      </c>
      <c r="F57" s="188">
        <f>'ごみ搬入量内訳'!H57</f>
        <v>9816</v>
      </c>
      <c r="G57" s="188">
        <f>'ごみ搬入量内訳'!AG57</f>
        <v>4085</v>
      </c>
      <c r="H57" s="188">
        <f>'ごみ搬入量内訳'!AH57</f>
        <v>0</v>
      </c>
      <c r="I57" s="188">
        <f t="shared" si="9"/>
        <v>13901</v>
      </c>
      <c r="J57" s="188">
        <f t="shared" si="1"/>
        <v>1422.1939395365516</v>
      </c>
      <c r="K57" s="188">
        <f>('ごみ搬入量内訳'!E57+'ごみ搬入量内訳'!AH57)/'ごみ処理概要'!D57/365*1000000</f>
        <v>1291.2387390037277</v>
      </c>
      <c r="L57" s="188">
        <f>'ごみ搬入量内訳'!F57/'ごみ処理概要'!D57/365*1000000</f>
        <v>130.95520053282397</v>
      </c>
      <c r="M57" s="188">
        <f>'資源化量内訳'!BP57</f>
        <v>0</v>
      </c>
      <c r="N57" s="188">
        <f>'ごみ処理量内訳'!E57</f>
        <v>8523</v>
      </c>
      <c r="O57" s="188">
        <f>'ごみ処理量内訳'!L57</f>
        <v>2221</v>
      </c>
      <c r="P57" s="188">
        <f t="shared" si="10"/>
        <v>3157</v>
      </c>
      <c r="Q57" s="188">
        <f>'ごみ処理量内訳'!G57</f>
        <v>631</v>
      </c>
      <c r="R57" s="188">
        <f>'ごみ処理量内訳'!H57</f>
        <v>2526</v>
      </c>
      <c r="S57" s="188">
        <f>'ごみ処理量内訳'!I57</f>
        <v>0</v>
      </c>
      <c r="T57" s="188">
        <f>'ごみ処理量内訳'!J57</f>
        <v>0</v>
      </c>
      <c r="U57" s="188">
        <f>'ごみ処理量内訳'!K57</f>
        <v>0</v>
      </c>
      <c r="V57" s="188">
        <f t="shared" si="11"/>
        <v>0</v>
      </c>
      <c r="W57" s="188">
        <f>'資源化量内訳'!M57</f>
        <v>0</v>
      </c>
      <c r="X57" s="188">
        <f>'資源化量内訳'!N57</f>
        <v>0</v>
      </c>
      <c r="Y57" s="188">
        <f>'資源化量内訳'!O57</f>
        <v>0</v>
      </c>
      <c r="Z57" s="188">
        <f>'資源化量内訳'!P57</f>
        <v>0</v>
      </c>
      <c r="AA57" s="188">
        <f>'資源化量内訳'!Q57</f>
        <v>0</v>
      </c>
      <c r="AB57" s="188">
        <f>'資源化量内訳'!R57</f>
        <v>0</v>
      </c>
      <c r="AC57" s="188">
        <f>'資源化量内訳'!S57</f>
        <v>0</v>
      </c>
      <c r="AD57" s="188">
        <f t="shared" si="12"/>
        <v>13901</v>
      </c>
      <c r="AE57" s="189">
        <f t="shared" si="13"/>
        <v>84.02273217754119</v>
      </c>
      <c r="AF57" s="188">
        <f>'資源化量内訳'!AB57</f>
        <v>0</v>
      </c>
      <c r="AG57" s="188">
        <f>'資源化量内訳'!AJ57</f>
        <v>0</v>
      </c>
      <c r="AH57" s="188">
        <f>'資源化量内訳'!AR57</f>
        <v>1787</v>
      </c>
      <c r="AI57" s="188">
        <f>'資源化量内訳'!AZ57</f>
        <v>0</v>
      </c>
      <c r="AJ57" s="188">
        <f>'資源化量内訳'!BH57</f>
        <v>0</v>
      </c>
      <c r="AK57" s="188" t="s">
        <v>326</v>
      </c>
      <c r="AL57" s="188">
        <f t="shared" si="14"/>
        <v>1787</v>
      </c>
      <c r="AM57" s="189">
        <f t="shared" si="15"/>
        <v>12.855190274081002</v>
      </c>
      <c r="AN57" s="188">
        <f>'ごみ処理量内訳'!AC57</f>
        <v>2221</v>
      </c>
      <c r="AO57" s="188">
        <f>'ごみ処理量内訳'!AD57</f>
        <v>977</v>
      </c>
      <c r="AP57" s="188">
        <f>'ごみ処理量内訳'!AE57</f>
        <v>280</v>
      </c>
      <c r="AQ57" s="188">
        <f t="shared" si="16"/>
        <v>3478</v>
      </c>
    </row>
    <row r="58" spans="1:43" ht="13.5">
      <c r="A58" s="201" t="s">
        <v>26</v>
      </c>
      <c r="B58" s="201"/>
      <c r="C58" s="201"/>
      <c r="D58" s="188">
        <f>SUM(D7:D57)</f>
        <v>1514451</v>
      </c>
      <c r="E58" s="188">
        <f>SUM(E7:E57)</f>
        <v>1512804</v>
      </c>
      <c r="F58" s="188">
        <f>'ごみ搬入量内訳'!H58</f>
        <v>484223</v>
      </c>
      <c r="G58" s="188">
        <f>'ごみ搬入量内訳'!AG58</f>
        <v>72737</v>
      </c>
      <c r="H58" s="188">
        <f>'ごみ搬入量内訳'!AH58</f>
        <v>1021</v>
      </c>
      <c r="I58" s="188">
        <f>SUM(F58:H58)</f>
        <v>557981</v>
      </c>
      <c r="J58" s="188">
        <f t="shared" si="1"/>
        <v>1009.4186398194136</v>
      </c>
      <c r="K58" s="188">
        <f>('ごみ搬入量内訳'!E58+'ごみ搬入量内訳'!AH58)/'ごみ処理概要'!D58/365*1000000</f>
        <v>679.2424793240551</v>
      </c>
      <c r="L58" s="188">
        <f>'ごみ搬入量内訳'!F58/'ごみ処理概要'!D58/365*1000000</f>
        <v>330.1761604953585</v>
      </c>
      <c r="M58" s="188">
        <f>'資源化量内訳'!BP58</f>
        <v>26803</v>
      </c>
      <c r="N58" s="188">
        <f>'ごみ処理量内訳'!E58</f>
        <v>461097</v>
      </c>
      <c r="O58" s="188">
        <f>'ごみ処理量内訳'!L58</f>
        <v>22806</v>
      </c>
      <c r="P58" s="188">
        <f>SUM(Q58:U58)</f>
        <v>63853</v>
      </c>
      <c r="Q58" s="188">
        <f>'ごみ処理量内訳'!G58</f>
        <v>12209</v>
      </c>
      <c r="R58" s="188">
        <f>'ごみ処理量内訳'!H58</f>
        <v>51510</v>
      </c>
      <c r="S58" s="188">
        <f>'ごみ処理量内訳'!I58</f>
        <v>0</v>
      </c>
      <c r="T58" s="188">
        <f>'ごみ処理量内訳'!J58</f>
        <v>0</v>
      </c>
      <c r="U58" s="188">
        <f>'ごみ処理量内訳'!K58</f>
        <v>134</v>
      </c>
      <c r="V58" s="188">
        <f>SUM(W58:AC58)</f>
        <v>9204</v>
      </c>
      <c r="W58" s="188">
        <f>'資源化量内訳'!M58</f>
        <v>5115</v>
      </c>
      <c r="X58" s="188">
        <f>'資源化量内訳'!N58</f>
        <v>794</v>
      </c>
      <c r="Y58" s="188">
        <f>'資源化量内訳'!O58</f>
        <v>722</v>
      </c>
      <c r="Z58" s="188">
        <f>'資源化量内訳'!P58</f>
        <v>726</v>
      </c>
      <c r="AA58" s="188">
        <f>'資源化量内訳'!Q58</f>
        <v>969</v>
      </c>
      <c r="AB58" s="188">
        <f>'資源化量内訳'!R58</f>
        <v>510</v>
      </c>
      <c r="AC58" s="188">
        <f>'資源化量内訳'!S58</f>
        <v>368</v>
      </c>
      <c r="AD58" s="188">
        <f>N58+O58+P58+V58</f>
        <v>556960</v>
      </c>
      <c r="AE58" s="189">
        <f t="shared" si="13"/>
        <v>95.90527147371445</v>
      </c>
      <c r="AF58" s="188">
        <f>'資源化量内訳'!AB58</f>
        <v>3647</v>
      </c>
      <c r="AG58" s="188">
        <f>'資源化量内訳'!AJ58</f>
        <v>3581</v>
      </c>
      <c r="AH58" s="188">
        <f>'資源化量内訳'!AR58</f>
        <v>41704</v>
      </c>
      <c r="AI58" s="188">
        <f>'資源化量内訳'!AZ58</f>
        <v>0</v>
      </c>
      <c r="AJ58" s="188">
        <f>'資源化量内訳'!BH58</f>
        <v>0</v>
      </c>
      <c r="AK58" s="188" t="s">
        <v>326</v>
      </c>
      <c r="AL58" s="188">
        <f>SUM(AF58:AJ58)</f>
        <v>48932</v>
      </c>
      <c r="AM58" s="189">
        <f>(V58+AL58+M58)/(M58+AD58)*100</f>
        <v>14.550254127102951</v>
      </c>
      <c r="AN58" s="188">
        <f>'ごみ処理量内訳'!AC58</f>
        <v>22806</v>
      </c>
      <c r="AO58" s="188">
        <f>'ごみ処理量内訳'!AD58</f>
        <v>51016</v>
      </c>
      <c r="AP58" s="188">
        <f>'ごみ処理量内訳'!AE58</f>
        <v>7000</v>
      </c>
      <c r="AQ58" s="188">
        <f>SUM(AN58:AP58)</f>
        <v>80822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58:C5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186</v>
      </c>
      <c r="B2" s="200" t="s">
        <v>230</v>
      </c>
      <c r="C2" s="202" t="s">
        <v>233</v>
      </c>
      <c r="D2" s="207" t="s">
        <v>228</v>
      </c>
      <c r="E2" s="208"/>
      <c r="F2" s="220"/>
      <c r="G2" s="26" t="s">
        <v>229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2" t="s">
        <v>187</v>
      </c>
    </row>
    <row r="3" spans="1:34" s="27" customFormat="1" ht="22.5" customHeight="1">
      <c r="A3" s="195"/>
      <c r="B3" s="195"/>
      <c r="C3" s="193"/>
      <c r="D3" s="35"/>
      <c r="E3" s="44"/>
      <c r="F3" s="45" t="s">
        <v>188</v>
      </c>
      <c r="G3" s="10" t="s">
        <v>201</v>
      </c>
      <c r="H3" s="14" t="s">
        <v>240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241</v>
      </c>
      <c r="AH3" s="193"/>
    </row>
    <row r="4" spans="1:34" s="27" customFormat="1" ht="22.5" customHeight="1">
      <c r="A4" s="195"/>
      <c r="B4" s="195"/>
      <c r="C4" s="193"/>
      <c r="D4" s="10" t="s">
        <v>201</v>
      </c>
      <c r="E4" s="202" t="s">
        <v>242</v>
      </c>
      <c r="F4" s="202" t="s">
        <v>243</v>
      </c>
      <c r="G4" s="13"/>
      <c r="H4" s="10" t="s">
        <v>201</v>
      </c>
      <c r="I4" s="204" t="s">
        <v>244</v>
      </c>
      <c r="J4" s="185"/>
      <c r="K4" s="185"/>
      <c r="L4" s="186"/>
      <c r="M4" s="204" t="s">
        <v>189</v>
      </c>
      <c r="N4" s="185"/>
      <c r="O4" s="185"/>
      <c r="P4" s="186"/>
      <c r="Q4" s="204" t="s">
        <v>190</v>
      </c>
      <c r="R4" s="185"/>
      <c r="S4" s="185"/>
      <c r="T4" s="186"/>
      <c r="U4" s="204" t="s">
        <v>191</v>
      </c>
      <c r="V4" s="185"/>
      <c r="W4" s="185"/>
      <c r="X4" s="186"/>
      <c r="Y4" s="204" t="s">
        <v>192</v>
      </c>
      <c r="Z4" s="185"/>
      <c r="AA4" s="185"/>
      <c r="AB4" s="186"/>
      <c r="AC4" s="204" t="s">
        <v>193</v>
      </c>
      <c r="AD4" s="185"/>
      <c r="AE4" s="185"/>
      <c r="AF4" s="186"/>
      <c r="AG4" s="13"/>
      <c r="AH4" s="217"/>
    </row>
    <row r="5" spans="1:34" s="27" customFormat="1" ht="22.5" customHeight="1">
      <c r="A5" s="195"/>
      <c r="B5" s="195"/>
      <c r="C5" s="193"/>
      <c r="D5" s="16"/>
      <c r="E5" s="194"/>
      <c r="F5" s="217"/>
      <c r="G5" s="13"/>
      <c r="H5" s="16"/>
      <c r="I5" s="10" t="s">
        <v>201</v>
      </c>
      <c r="J5" s="6" t="s">
        <v>245</v>
      </c>
      <c r="K5" s="6" t="s">
        <v>246</v>
      </c>
      <c r="L5" s="6" t="s">
        <v>247</v>
      </c>
      <c r="M5" s="10" t="s">
        <v>201</v>
      </c>
      <c r="N5" s="6" t="s">
        <v>245</v>
      </c>
      <c r="O5" s="6" t="s">
        <v>246</v>
      </c>
      <c r="P5" s="6" t="s">
        <v>247</v>
      </c>
      <c r="Q5" s="10" t="s">
        <v>201</v>
      </c>
      <c r="R5" s="6" t="s">
        <v>245</v>
      </c>
      <c r="S5" s="6" t="s">
        <v>246</v>
      </c>
      <c r="T5" s="6" t="s">
        <v>247</v>
      </c>
      <c r="U5" s="10" t="s">
        <v>201</v>
      </c>
      <c r="V5" s="6" t="s">
        <v>245</v>
      </c>
      <c r="W5" s="6" t="s">
        <v>246</v>
      </c>
      <c r="X5" s="6" t="s">
        <v>247</v>
      </c>
      <c r="Y5" s="10" t="s">
        <v>201</v>
      </c>
      <c r="Z5" s="6" t="s">
        <v>245</v>
      </c>
      <c r="AA5" s="6" t="s">
        <v>246</v>
      </c>
      <c r="AB5" s="6" t="s">
        <v>247</v>
      </c>
      <c r="AC5" s="10" t="s">
        <v>201</v>
      </c>
      <c r="AD5" s="6" t="s">
        <v>245</v>
      </c>
      <c r="AE5" s="6" t="s">
        <v>246</v>
      </c>
      <c r="AF5" s="6" t="s">
        <v>247</v>
      </c>
      <c r="AG5" s="13"/>
      <c r="AH5" s="217"/>
    </row>
    <row r="6" spans="1:34" s="27" customFormat="1" ht="22.5" customHeight="1">
      <c r="A6" s="196"/>
      <c r="B6" s="187"/>
      <c r="C6" s="219"/>
      <c r="D6" s="21" t="s">
        <v>239</v>
      </c>
      <c r="E6" s="22" t="s">
        <v>194</v>
      </c>
      <c r="F6" s="22" t="s">
        <v>194</v>
      </c>
      <c r="G6" s="22" t="s">
        <v>194</v>
      </c>
      <c r="H6" s="21" t="s">
        <v>194</v>
      </c>
      <c r="I6" s="21" t="s">
        <v>194</v>
      </c>
      <c r="J6" s="23" t="s">
        <v>194</v>
      </c>
      <c r="K6" s="23" t="s">
        <v>194</v>
      </c>
      <c r="L6" s="23" t="s">
        <v>194</v>
      </c>
      <c r="M6" s="21" t="s">
        <v>194</v>
      </c>
      <c r="N6" s="23" t="s">
        <v>194</v>
      </c>
      <c r="O6" s="23" t="s">
        <v>194</v>
      </c>
      <c r="P6" s="23" t="s">
        <v>194</v>
      </c>
      <c r="Q6" s="21" t="s">
        <v>194</v>
      </c>
      <c r="R6" s="23" t="s">
        <v>194</v>
      </c>
      <c r="S6" s="23" t="s">
        <v>194</v>
      </c>
      <c r="T6" s="23" t="s">
        <v>194</v>
      </c>
      <c r="U6" s="21" t="s">
        <v>194</v>
      </c>
      <c r="V6" s="23" t="s">
        <v>194</v>
      </c>
      <c r="W6" s="23" t="s">
        <v>194</v>
      </c>
      <c r="X6" s="23" t="s">
        <v>194</v>
      </c>
      <c r="Y6" s="21" t="s">
        <v>194</v>
      </c>
      <c r="Z6" s="23" t="s">
        <v>194</v>
      </c>
      <c r="AA6" s="23" t="s">
        <v>194</v>
      </c>
      <c r="AB6" s="23" t="s">
        <v>194</v>
      </c>
      <c r="AC6" s="21" t="s">
        <v>194</v>
      </c>
      <c r="AD6" s="23" t="s">
        <v>194</v>
      </c>
      <c r="AE6" s="23" t="s">
        <v>194</v>
      </c>
      <c r="AF6" s="23" t="s">
        <v>194</v>
      </c>
      <c r="AG6" s="22" t="s">
        <v>194</v>
      </c>
      <c r="AH6" s="22" t="s">
        <v>194</v>
      </c>
    </row>
    <row r="7" spans="1:34" ht="13.5">
      <c r="A7" s="182" t="s">
        <v>34</v>
      </c>
      <c r="B7" s="182" t="s">
        <v>35</v>
      </c>
      <c r="C7" s="184" t="s">
        <v>36</v>
      </c>
      <c r="D7" s="188">
        <f aca="true" t="shared" si="0" ref="D7:D38">E7+F7</f>
        <v>186014</v>
      </c>
      <c r="E7" s="188">
        <v>120744</v>
      </c>
      <c r="F7" s="188">
        <v>65270</v>
      </c>
      <c r="G7" s="188">
        <f aca="true" t="shared" si="1" ref="G7:G23">H7+AG7</f>
        <v>186014</v>
      </c>
      <c r="H7" s="188">
        <f aca="true" t="shared" si="2" ref="H7:H23">I7+M7+Q7+U7+Y7+AC7</f>
        <v>162516</v>
      </c>
      <c r="I7" s="188">
        <f aca="true" t="shared" si="3" ref="I7:I23">SUM(J7:L7)</f>
        <v>0</v>
      </c>
      <c r="J7" s="188">
        <v>0</v>
      </c>
      <c r="K7" s="188">
        <v>0</v>
      </c>
      <c r="L7" s="188">
        <v>0</v>
      </c>
      <c r="M7" s="188">
        <f aca="true" t="shared" si="4" ref="M7:M23">SUM(N7:P7)</f>
        <v>127884</v>
      </c>
      <c r="N7" s="188">
        <v>70254</v>
      </c>
      <c r="O7" s="188">
        <v>19949</v>
      </c>
      <c r="P7" s="188">
        <v>37681</v>
      </c>
      <c r="Q7" s="188">
        <f aca="true" t="shared" si="5" ref="Q7:Q23">SUM(R7:T7)</f>
        <v>10858</v>
      </c>
      <c r="R7" s="188">
        <v>7575</v>
      </c>
      <c r="S7" s="188">
        <v>1608</v>
      </c>
      <c r="T7" s="188">
        <v>1675</v>
      </c>
      <c r="U7" s="188">
        <f aca="true" t="shared" si="6" ref="U7:U23">SUM(V7:X7)</f>
        <v>22866</v>
      </c>
      <c r="V7" s="188">
        <v>15361</v>
      </c>
      <c r="W7" s="188">
        <v>5089</v>
      </c>
      <c r="X7" s="188">
        <v>2416</v>
      </c>
      <c r="Y7" s="188">
        <f aca="true" t="shared" si="7" ref="Y7:Y23">SUM(Z7:AB7)</f>
        <v>246</v>
      </c>
      <c r="Z7" s="188">
        <v>229</v>
      </c>
      <c r="AA7" s="188">
        <v>17</v>
      </c>
      <c r="AB7" s="188">
        <v>0</v>
      </c>
      <c r="AC7" s="188">
        <f aca="true" t="shared" si="8" ref="AC7:AC23">SUM(AD7:AF7)</f>
        <v>662</v>
      </c>
      <c r="AD7" s="188">
        <v>12</v>
      </c>
      <c r="AE7" s="188">
        <v>650</v>
      </c>
      <c r="AF7" s="188">
        <v>0</v>
      </c>
      <c r="AG7" s="188">
        <v>23498</v>
      </c>
      <c r="AH7" s="188">
        <v>133</v>
      </c>
    </row>
    <row r="8" spans="1:34" ht="13.5">
      <c r="A8" s="182" t="s">
        <v>34</v>
      </c>
      <c r="B8" s="182" t="s">
        <v>37</v>
      </c>
      <c r="C8" s="184" t="s">
        <v>38</v>
      </c>
      <c r="D8" s="188">
        <f t="shared" si="0"/>
        <v>99881</v>
      </c>
      <c r="E8" s="188">
        <v>55449</v>
      </c>
      <c r="F8" s="188">
        <v>44432</v>
      </c>
      <c r="G8" s="188">
        <f t="shared" si="1"/>
        <v>99881</v>
      </c>
      <c r="H8" s="188">
        <f t="shared" si="2"/>
        <v>97924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89066</v>
      </c>
      <c r="N8" s="188">
        <v>21173</v>
      </c>
      <c r="O8" s="188">
        <v>25650</v>
      </c>
      <c r="P8" s="188">
        <v>42243</v>
      </c>
      <c r="Q8" s="188">
        <f t="shared" si="5"/>
        <v>5404</v>
      </c>
      <c r="R8" s="188">
        <v>0</v>
      </c>
      <c r="S8" s="188">
        <v>3738</v>
      </c>
      <c r="T8" s="188">
        <v>1666</v>
      </c>
      <c r="U8" s="188">
        <f t="shared" si="6"/>
        <v>3214</v>
      </c>
      <c r="V8" s="188">
        <v>0</v>
      </c>
      <c r="W8" s="188">
        <v>2691</v>
      </c>
      <c r="X8" s="188">
        <v>523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240</v>
      </c>
      <c r="AD8" s="188">
        <v>0</v>
      </c>
      <c r="AE8" s="188">
        <v>240</v>
      </c>
      <c r="AF8" s="188">
        <v>0</v>
      </c>
      <c r="AG8" s="188">
        <v>1957</v>
      </c>
      <c r="AH8" s="188">
        <v>0</v>
      </c>
    </row>
    <row r="9" spans="1:34" ht="13.5">
      <c r="A9" s="182" t="s">
        <v>34</v>
      </c>
      <c r="B9" s="182" t="s">
        <v>39</v>
      </c>
      <c r="C9" s="184" t="s">
        <v>40</v>
      </c>
      <c r="D9" s="188">
        <f t="shared" si="0"/>
        <v>18344</v>
      </c>
      <c r="E9" s="188">
        <v>12130</v>
      </c>
      <c r="F9" s="188">
        <v>6214</v>
      </c>
      <c r="G9" s="188">
        <f t="shared" si="1"/>
        <v>18344</v>
      </c>
      <c r="H9" s="188">
        <f t="shared" si="2"/>
        <v>15995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14348</v>
      </c>
      <c r="N9" s="188">
        <v>10143</v>
      </c>
      <c r="O9" s="188">
        <v>0</v>
      </c>
      <c r="P9" s="188">
        <v>4205</v>
      </c>
      <c r="Q9" s="188">
        <f t="shared" si="5"/>
        <v>745</v>
      </c>
      <c r="R9" s="188">
        <v>745</v>
      </c>
      <c r="S9" s="188">
        <v>0</v>
      </c>
      <c r="T9" s="188">
        <v>0</v>
      </c>
      <c r="U9" s="188">
        <f t="shared" si="6"/>
        <v>902</v>
      </c>
      <c r="V9" s="188">
        <v>902</v>
      </c>
      <c r="W9" s="188">
        <v>0</v>
      </c>
      <c r="X9" s="188">
        <v>0</v>
      </c>
      <c r="Y9" s="188">
        <f t="shared" si="7"/>
        <v>0</v>
      </c>
      <c r="Z9" s="188">
        <v>0</v>
      </c>
      <c r="AA9" s="188">
        <v>0</v>
      </c>
      <c r="AB9" s="188">
        <v>0</v>
      </c>
      <c r="AC9" s="188">
        <f t="shared" si="8"/>
        <v>0</v>
      </c>
      <c r="AD9" s="188">
        <v>0</v>
      </c>
      <c r="AE9" s="188">
        <v>0</v>
      </c>
      <c r="AF9" s="188">
        <v>0</v>
      </c>
      <c r="AG9" s="188">
        <v>2349</v>
      </c>
      <c r="AH9" s="188">
        <v>0</v>
      </c>
    </row>
    <row r="10" spans="1:34" ht="13.5">
      <c r="A10" s="182" t="s">
        <v>34</v>
      </c>
      <c r="B10" s="182" t="s">
        <v>41</v>
      </c>
      <c r="C10" s="184" t="s">
        <v>210</v>
      </c>
      <c r="D10" s="188">
        <f t="shared" si="0"/>
        <v>55590</v>
      </c>
      <c r="E10" s="188">
        <v>33028</v>
      </c>
      <c r="F10" s="188">
        <v>22562</v>
      </c>
      <c r="G10" s="188">
        <f t="shared" si="1"/>
        <v>55590</v>
      </c>
      <c r="H10" s="188">
        <f t="shared" si="2"/>
        <v>49908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46162</v>
      </c>
      <c r="N10" s="188">
        <v>861</v>
      </c>
      <c r="O10" s="188">
        <v>27727</v>
      </c>
      <c r="P10" s="188">
        <v>17574</v>
      </c>
      <c r="Q10" s="188">
        <f t="shared" si="5"/>
        <v>2889</v>
      </c>
      <c r="R10" s="188">
        <v>121</v>
      </c>
      <c r="S10" s="188">
        <v>2756</v>
      </c>
      <c r="T10" s="188">
        <v>12</v>
      </c>
      <c r="U10" s="188">
        <f t="shared" si="6"/>
        <v>798</v>
      </c>
      <c r="V10" s="188">
        <v>148</v>
      </c>
      <c r="W10" s="188">
        <v>642</v>
      </c>
      <c r="X10" s="188">
        <v>8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59</v>
      </c>
      <c r="AD10" s="188">
        <v>0</v>
      </c>
      <c r="AE10" s="188">
        <v>59</v>
      </c>
      <c r="AF10" s="188">
        <v>0</v>
      </c>
      <c r="AG10" s="188">
        <v>5682</v>
      </c>
      <c r="AH10" s="188">
        <v>0</v>
      </c>
    </row>
    <row r="11" spans="1:34" ht="13.5">
      <c r="A11" s="182" t="s">
        <v>34</v>
      </c>
      <c r="B11" s="182" t="s">
        <v>42</v>
      </c>
      <c r="C11" s="184" t="s">
        <v>43</v>
      </c>
      <c r="D11" s="188">
        <f t="shared" si="0"/>
        <v>28637</v>
      </c>
      <c r="E11" s="188">
        <v>19360</v>
      </c>
      <c r="F11" s="188">
        <v>9277</v>
      </c>
      <c r="G11" s="188">
        <f t="shared" si="1"/>
        <v>28637</v>
      </c>
      <c r="H11" s="188">
        <f t="shared" si="2"/>
        <v>24565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22039</v>
      </c>
      <c r="N11" s="188">
        <v>10892</v>
      </c>
      <c r="O11" s="188">
        <v>4249</v>
      </c>
      <c r="P11" s="188">
        <v>6898</v>
      </c>
      <c r="Q11" s="188">
        <f t="shared" si="5"/>
        <v>921</v>
      </c>
      <c r="R11" s="188">
        <v>0</v>
      </c>
      <c r="S11" s="188">
        <v>780</v>
      </c>
      <c r="T11" s="188">
        <v>141</v>
      </c>
      <c r="U11" s="188">
        <f t="shared" si="6"/>
        <v>1605</v>
      </c>
      <c r="V11" s="188">
        <v>0</v>
      </c>
      <c r="W11" s="188">
        <v>1527</v>
      </c>
      <c r="X11" s="188">
        <v>78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0</v>
      </c>
      <c r="AD11" s="188">
        <v>0</v>
      </c>
      <c r="AE11" s="188">
        <v>0</v>
      </c>
      <c r="AF11" s="188">
        <v>0</v>
      </c>
      <c r="AG11" s="188">
        <v>4072</v>
      </c>
      <c r="AH11" s="188">
        <v>0</v>
      </c>
    </row>
    <row r="12" spans="1:34" ht="13.5">
      <c r="A12" s="182" t="s">
        <v>34</v>
      </c>
      <c r="B12" s="182" t="s">
        <v>44</v>
      </c>
      <c r="C12" s="184" t="s">
        <v>45</v>
      </c>
      <c r="D12" s="188">
        <f t="shared" si="0"/>
        <v>6033</v>
      </c>
      <c r="E12" s="188">
        <v>4739</v>
      </c>
      <c r="F12" s="188">
        <v>1294</v>
      </c>
      <c r="G12" s="188">
        <f t="shared" si="1"/>
        <v>6033</v>
      </c>
      <c r="H12" s="188">
        <f t="shared" si="2"/>
        <v>5651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5194</v>
      </c>
      <c r="N12" s="188">
        <v>0</v>
      </c>
      <c r="O12" s="188">
        <v>3936</v>
      </c>
      <c r="P12" s="188">
        <v>1258</v>
      </c>
      <c r="Q12" s="188">
        <f t="shared" si="5"/>
        <v>0</v>
      </c>
      <c r="R12" s="188">
        <v>0</v>
      </c>
      <c r="S12" s="188">
        <v>0</v>
      </c>
      <c r="T12" s="188">
        <v>0</v>
      </c>
      <c r="U12" s="188">
        <f t="shared" si="6"/>
        <v>296</v>
      </c>
      <c r="V12" s="188">
        <v>0</v>
      </c>
      <c r="W12" s="188">
        <v>292</v>
      </c>
      <c r="X12" s="188">
        <v>4</v>
      </c>
      <c r="Y12" s="188">
        <f t="shared" si="7"/>
        <v>161</v>
      </c>
      <c r="Z12" s="188">
        <v>0</v>
      </c>
      <c r="AA12" s="188">
        <v>144</v>
      </c>
      <c r="AB12" s="188">
        <v>17</v>
      </c>
      <c r="AC12" s="188">
        <f t="shared" si="8"/>
        <v>0</v>
      </c>
      <c r="AD12" s="188">
        <v>0</v>
      </c>
      <c r="AE12" s="188">
        <v>0</v>
      </c>
      <c r="AF12" s="188">
        <v>0</v>
      </c>
      <c r="AG12" s="188">
        <v>382</v>
      </c>
      <c r="AH12" s="188">
        <v>588</v>
      </c>
    </row>
    <row r="13" spans="1:34" ht="13.5">
      <c r="A13" s="182" t="s">
        <v>34</v>
      </c>
      <c r="B13" s="182" t="s">
        <v>46</v>
      </c>
      <c r="C13" s="184" t="s">
        <v>47</v>
      </c>
      <c r="D13" s="188">
        <f t="shared" si="0"/>
        <v>5706</v>
      </c>
      <c r="E13" s="188">
        <v>5094</v>
      </c>
      <c r="F13" s="188">
        <v>612</v>
      </c>
      <c r="G13" s="188">
        <f t="shared" si="1"/>
        <v>5706</v>
      </c>
      <c r="H13" s="188">
        <f t="shared" si="2"/>
        <v>5306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4870</v>
      </c>
      <c r="N13" s="188">
        <v>0</v>
      </c>
      <c r="O13" s="188">
        <v>4285</v>
      </c>
      <c r="P13" s="188">
        <v>585</v>
      </c>
      <c r="Q13" s="188">
        <f t="shared" si="5"/>
        <v>0</v>
      </c>
      <c r="R13" s="188">
        <v>0</v>
      </c>
      <c r="S13" s="188">
        <v>0</v>
      </c>
      <c r="T13" s="188">
        <v>0</v>
      </c>
      <c r="U13" s="188">
        <f t="shared" si="6"/>
        <v>233</v>
      </c>
      <c r="V13" s="188">
        <v>0</v>
      </c>
      <c r="W13" s="188">
        <v>230</v>
      </c>
      <c r="X13" s="188">
        <v>3</v>
      </c>
      <c r="Y13" s="188">
        <f t="shared" si="7"/>
        <v>203</v>
      </c>
      <c r="Z13" s="188">
        <v>0</v>
      </c>
      <c r="AA13" s="188">
        <v>197</v>
      </c>
      <c r="AB13" s="188">
        <v>6</v>
      </c>
      <c r="AC13" s="188">
        <f t="shared" si="8"/>
        <v>0</v>
      </c>
      <c r="AD13" s="188">
        <v>0</v>
      </c>
      <c r="AE13" s="188">
        <v>0</v>
      </c>
      <c r="AF13" s="188">
        <v>0</v>
      </c>
      <c r="AG13" s="188">
        <v>400</v>
      </c>
      <c r="AH13" s="188">
        <v>0</v>
      </c>
    </row>
    <row r="14" spans="1:34" ht="13.5">
      <c r="A14" s="182" t="s">
        <v>34</v>
      </c>
      <c r="B14" s="182" t="s">
        <v>22</v>
      </c>
      <c r="C14" s="184" t="s">
        <v>23</v>
      </c>
      <c r="D14" s="188">
        <f t="shared" si="0"/>
        <v>15448</v>
      </c>
      <c r="E14" s="188">
        <v>12817</v>
      </c>
      <c r="F14" s="188">
        <v>2631</v>
      </c>
      <c r="G14" s="188">
        <f t="shared" si="1"/>
        <v>15448</v>
      </c>
      <c r="H14" s="188">
        <f t="shared" si="2"/>
        <v>12692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9443</v>
      </c>
      <c r="N14" s="188">
        <v>0</v>
      </c>
      <c r="O14" s="188">
        <v>9443</v>
      </c>
      <c r="P14" s="188">
        <v>0</v>
      </c>
      <c r="Q14" s="188">
        <f t="shared" si="5"/>
        <v>675</v>
      </c>
      <c r="R14" s="188">
        <v>0</v>
      </c>
      <c r="S14" s="188">
        <v>675</v>
      </c>
      <c r="T14" s="188">
        <v>0</v>
      </c>
      <c r="U14" s="188">
        <f t="shared" si="6"/>
        <v>1686</v>
      </c>
      <c r="V14" s="188">
        <v>0</v>
      </c>
      <c r="W14" s="188">
        <v>1686</v>
      </c>
      <c r="X14" s="188">
        <v>0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888</v>
      </c>
      <c r="AD14" s="188">
        <v>0</v>
      </c>
      <c r="AE14" s="188">
        <v>888</v>
      </c>
      <c r="AF14" s="188">
        <v>0</v>
      </c>
      <c r="AG14" s="188">
        <v>2756</v>
      </c>
      <c r="AH14" s="188">
        <v>0</v>
      </c>
    </row>
    <row r="15" spans="1:34" ht="13.5">
      <c r="A15" s="182" t="s">
        <v>34</v>
      </c>
      <c r="B15" s="182" t="s">
        <v>24</v>
      </c>
      <c r="C15" s="184" t="s">
        <v>25</v>
      </c>
      <c r="D15" s="188">
        <f t="shared" si="0"/>
        <v>10555</v>
      </c>
      <c r="E15" s="188">
        <v>7624</v>
      </c>
      <c r="F15" s="188">
        <v>2931</v>
      </c>
      <c r="G15" s="188">
        <f t="shared" si="1"/>
        <v>10555</v>
      </c>
      <c r="H15" s="188">
        <f t="shared" si="2"/>
        <v>7718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4479</v>
      </c>
      <c r="N15" s="188">
        <v>2363</v>
      </c>
      <c r="O15" s="188">
        <v>2022</v>
      </c>
      <c r="P15" s="188">
        <v>94</v>
      </c>
      <c r="Q15" s="188">
        <f t="shared" si="5"/>
        <v>602</v>
      </c>
      <c r="R15" s="188">
        <v>144</v>
      </c>
      <c r="S15" s="188">
        <v>458</v>
      </c>
      <c r="T15" s="188">
        <v>0</v>
      </c>
      <c r="U15" s="188">
        <f t="shared" si="6"/>
        <v>2564</v>
      </c>
      <c r="V15" s="188">
        <v>251</v>
      </c>
      <c r="W15" s="188">
        <v>2313</v>
      </c>
      <c r="X15" s="188">
        <v>0</v>
      </c>
      <c r="Y15" s="188">
        <f t="shared" si="7"/>
        <v>17</v>
      </c>
      <c r="Z15" s="188">
        <v>9</v>
      </c>
      <c r="AA15" s="188">
        <v>8</v>
      </c>
      <c r="AB15" s="188">
        <v>0</v>
      </c>
      <c r="AC15" s="188">
        <f t="shared" si="8"/>
        <v>56</v>
      </c>
      <c r="AD15" s="188">
        <v>34</v>
      </c>
      <c r="AE15" s="188">
        <v>22</v>
      </c>
      <c r="AF15" s="188">
        <v>0</v>
      </c>
      <c r="AG15" s="188">
        <v>2837</v>
      </c>
      <c r="AH15" s="188">
        <v>0</v>
      </c>
    </row>
    <row r="16" spans="1:34" ht="13.5">
      <c r="A16" s="182" t="s">
        <v>34</v>
      </c>
      <c r="B16" s="182" t="s">
        <v>18</v>
      </c>
      <c r="C16" s="184" t="s">
        <v>19</v>
      </c>
      <c r="D16" s="188">
        <f t="shared" si="0"/>
        <v>17425</v>
      </c>
      <c r="E16" s="188">
        <v>13583</v>
      </c>
      <c r="F16" s="188">
        <v>3842</v>
      </c>
      <c r="G16" s="188">
        <f t="shared" si="1"/>
        <v>17425</v>
      </c>
      <c r="H16" s="188">
        <f t="shared" si="2"/>
        <v>13736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11074</v>
      </c>
      <c r="N16" s="188">
        <v>0</v>
      </c>
      <c r="O16" s="188">
        <v>11074</v>
      </c>
      <c r="P16" s="188">
        <v>0</v>
      </c>
      <c r="Q16" s="188">
        <f t="shared" si="5"/>
        <v>880</v>
      </c>
      <c r="R16" s="188">
        <v>0</v>
      </c>
      <c r="S16" s="188">
        <v>880</v>
      </c>
      <c r="T16" s="188">
        <v>0</v>
      </c>
      <c r="U16" s="188">
        <f t="shared" si="6"/>
        <v>1649</v>
      </c>
      <c r="V16" s="188">
        <v>0</v>
      </c>
      <c r="W16" s="188">
        <v>1649</v>
      </c>
      <c r="X16" s="188">
        <v>0</v>
      </c>
      <c r="Y16" s="188">
        <f t="shared" si="7"/>
        <v>3</v>
      </c>
      <c r="Z16" s="188">
        <v>0</v>
      </c>
      <c r="AA16" s="188">
        <v>3</v>
      </c>
      <c r="AB16" s="188">
        <v>0</v>
      </c>
      <c r="AC16" s="188">
        <f t="shared" si="8"/>
        <v>130</v>
      </c>
      <c r="AD16" s="188">
        <v>0</v>
      </c>
      <c r="AE16" s="188">
        <v>130</v>
      </c>
      <c r="AF16" s="188">
        <v>0</v>
      </c>
      <c r="AG16" s="188">
        <v>3689</v>
      </c>
      <c r="AH16" s="188">
        <v>45</v>
      </c>
    </row>
    <row r="17" spans="1:34" ht="13.5">
      <c r="A17" s="182" t="s">
        <v>34</v>
      </c>
      <c r="B17" s="182" t="s">
        <v>48</v>
      </c>
      <c r="C17" s="184" t="s">
        <v>49</v>
      </c>
      <c r="D17" s="188">
        <f t="shared" si="0"/>
        <v>11867</v>
      </c>
      <c r="E17" s="188">
        <v>10526</v>
      </c>
      <c r="F17" s="188">
        <v>1341</v>
      </c>
      <c r="G17" s="188">
        <f t="shared" si="1"/>
        <v>11867</v>
      </c>
      <c r="H17" s="188">
        <f t="shared" si="2"/>
        <v>10526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7502</v>
      </c>
      <c r="N17" s="188">
        <v>0</v>
      </c>
      <c r="O17" s="188">
        <v>7502</v>
      </c>
      <c r="P17" s="188">
        <v>0</v>
      </c>
      <c r="Q17" s="188">
        <f t="shared" si="5"/>
        <v>642</v>
      </c>
      <c r="R17" s="188">
        <v>0</v>
      </c>
      <c r="S17" s="188">
        <v>642</v>
      </c>
      <c r="T17" s="188">
        <v>0</v>
      </c>
      <c r="U17" s="188">
        <f t="shared" si="6"/>
        <v>2012</v>
      </c>
      <c r="V17" s="188">
        <v>0</v>
      </c>
      <c r="W17" s="188">
        <v>2012</v>
      </c>
      <c r="X17" s="188">
        <v>0</v>
      </c>
      <c r="Y17" s="188">
        <f t="shared" si="7"/>
        <v>12</v>
      </c>
      <c r="Z17" s="188">
        <v>0</v>
      </c>
      <c r="AA17" s="188">
        <v>12</v>
      </c>
      <c r="AB17" s="188">
        <v>0</v>
      </c>
      <c r="AC17" s="188">
        <f t="shared" si="8"/>
        <v>358</v>
      </c>
      <c r="AD17" s="188">
        <v>0</v>
      </c>
      <c r="AE17" s="188">
        <v>358</v>
      </c>
      <c r="AF17" s="188">
        <v>0</v>
      </c>
      <c r="AG17" s="188">
        <v>1341</v>
      </c>
      <c r="AH17" s="188">
        <v>0</v>
      </c>
    </row>
    <row r="18" spans="1:34" ht="13.5">
      <c r="A18" s="182" t="s">
        <v>34</v>
      </c>
      <c r="B18" s="182" t="s">
        <v>50</v>
      </c>
      <c r="C18" s="184" t="s">
        <v>51</v>
      </c>
      <c r="D18" s="188">
        <f t="shared" si="0"/>
        <v>7846</v>
      </c>
      <c r="E18" s="188">
        <v>6683</v>
      </c>
      <c r="F18" s="188">
        <v>1163</v>
      </c>
      <c r="G18" s="188">
        <f t="shared" si="1"/>
        <v>7846</v>
      </c>
      <c r="H18" s="188">
        <f t="shared" si="2"/>
        <v>6683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5133</v>
      </c>
      <c r="N18" s="188">
        <v>0</v>
      </c>
      <c r="O18" s="188">
        <v>5133</v>
      </c>
      <c r="P18" s="188">
        <v>0</v>
      </c>
      <c r="Q18" s="188">
        <f t="shared" si="5"/>
        <v>390</v>
      </c>
      <c r="R18" s="188">
        <v>0</v>
      </c>
      <c r="S18" s="188">
        <v>390</v>
      </c>
      <c r="T18" s="188">
        <v>0</v>
      </c>
      <c r="U18" s="188">
        <f t="shared" si="6"/>
        <v>906</v>
      </c>
      <c r="V18" s="188">
        <v>0</v>
      </c>
      <c r="W18" s="188">
        <v>906</v>
      </c>
      <c r="X18" s="188">
        <v>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254</v>
      </c>
      <c r="AD18" s="188">
        <v>0</v>
      </c>
      <c r="AE18" s="188">
        <v>254</v>
      </c>
      <c r="AF18" s="188">
        <v>0</v>
      </c>
      <c r="AG18" s="188">
        <v>1163</v>
      </c>
      <c r="AH18" s="188">
        <v>0</v>
      </c>
    </row>
    <row r="19" spans="1:34" ht="13.5">
      <c r="A19" s="182" t="s">
        <v>34</v>
      </c>
      <c r="B19" s="182" t="s">
        <v>52</v>
      </c>
      <c r="C19" s="184" t="s">
        <v>53</v>
      </c>
      <c r="D19" s="188">
        <f t="shared" si="0"/>
        <v>3093</v>
      </c>
      <c r="E19" s="188">
        <v>2662</v>
      </c>
      <c r="F19" s="188">
        <v>431</v>
      </c>
      <c r="G19" s="188">
        <f t="shared" si="1"/>
        <v>3093</v>
      </c>
      <c r="H19" s="188">
        <f t="shared" si="2"/>
        <v>2662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1963</v>
      </c>
      <c r="N19" s="188">
        <v>0</v>
      </c>
      <c r="O19" s="188">
        <v>1963</v>
      </c>
      <c r="P19" s="188">
        <v>0</v>
      </c>
      <c r="Q19" s="188">
        <f t="shared" si="5"/>
        <v>172</v>
      </c>
      <c r="R19" s="188">
        <v>0</v>
      </c>
      <c r="S19" s="188">
        <v>172</v>
      </c>
      <c r="T19" s="188">
        <v>0</v>
      </c>
      <c r="U19" s="188">
        <f t="shared" si="6"/>
        <v>361</v>
      </c>
      <c r="V19" s="188">
        <v>0</v>
      </c>
      <c r="W19" s="188">
        <v>361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166</v>
      </c>
      <c r="AD19" s="188">
        <v>0</v>
      </c>
      <c r="AE19" s="188">
        <v>166</v>
      </c>
      <c r="AF19" s="188">
        <v>0</v>
      </c>
      <c r="AG19" s="188">
        <v>431</v>
      </c>
      <c r="AH19" s="188">
        <v>0</v>
      </c>
    </row>
    <row r="20" spans="1:34" ht="13.5">
      <c r="A20" s="182" t="s">
        <v>34</v>
      </c>
      <c r="B20" s="182" t="s">
        <v>54</v>
      </c>
      <c r="C20" s="184" t="s">
        <v>55</v>
      </c>
      <c r="D20" s="188">
        <f t="shared" si="0"/>
        <v>2291</v>
      </c>
      <c r="E20" s="188">
        <v>1609</v>
      </c>
      <c r="F20" s="188">
        <v>682</v>
      </c>
      <c r="G20" s="188">
        <f t="shared" si="1"/>
        <v>2291</v>
      </c>
      <c r="H20" s="188">
        <f t="shared" si="2"/>
        <v>1609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1099</v>
      </c>
      <c r="N20" s="188">
        <v>1099</v>
      </c>
      <c r="O20" s="188">
        <v>0</v>
      </c>
      <c r="P20" s="188">
        <v>0</v>
      </c>
      <c r="Q20" s="188">
        <f t="shared" si="5"/>
        <v>14</v>
      </c>
      <c r="R20" s="188">
        <v>14</v>
      </c>
      <c r="S20" s="188">
        <v>0</v>
      </c>
      <c r="T20" s="188">
        <v>0</v>
      </c>
      <c r="U20" s="188">
        <f t="shared" si="6"/>
        <v>315</v>
      </c>
      <c r="V20" s="188">
        <v>315</v>
      </c>
      <c r="W20" s="188">
        <v>0</v>
      </c>
      <c r="X20" s="188">
        <v>0</v>
      </c>
      <c r="Y20" s="188">
        <f t="shared" si="7"/>
        <v>2</v>
      </c>
      <c r="Z20" s="188">
        <v>2</v>
      </c>
      <c r="AA20" s="188">
        <v>0</v>
      </c>
      <c r="AB20" s="188">
        <v>0</v>
      </c>
      <c r="AC20" s="188">
        <f t="shared" si="8"/>
        <v>179</v>
      </c>
      <c r="AD20" s="188">
        <v>179</v>
      </c>
      <c r="AE20" s="188">
        <v>0</v>
      </c>
      <c r="AF20" s="188">
        <v>0</v>
      </c>
      <c r="AG20" s="188">
        <v>682</v>
      </c>
      <c r="AH20" s="188">
        <v>0</v>
      </c>
    </row>
    <row r="21" spans="1:34" ht="13.5">
      <c r="A21" s="182" t="s">
        <v>34</v>
      </c>
      <c r="B21" s="182" t="s">
        <v>56</v>
      </c>
      <c r="C21" s="184" t="s">
        <v>32</v>
      </c>
      <c r="D21" s="188">
        <f t="shared" si="0"/>
        <v>1999</v>
      </c>
      <c r="E21" s="188">
        <v>1709</v>
      </c>
      <c r="F21" s="188">
        <v>290</v>
      </c>
      <c r="G21" s="188">
        <f t="shared" si="1"/>
        <v>1999</v>
      </c>
      <c r="H21" s="188">
        <f t="shared" si="2"/>
        <v>1709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1297</v>
      </c>
      <c r="N21" s="188">
        <v>0</v>
      </c>
      <c r="O21" s="188">
        <v>1297</v>
      </c>
      <c r="P21" s="188">
        <v>0</v>
      </c>
      <c r="Q21" s="188">
        <f t="shared" si="5"/>
        <v>48</v>
      </c>
      <c r="R21" s="188">
        <v>0</v>
      </c>
      <c r="S21" s="188">
        <v>48</v>
      </c>
      <c r="T21" s="188">
        <v>0</v>
      </c>
      <c r="U21" s="188">
        <f t="shared" si="6"/>
        <v>254</v>
      </c>
      <c r="V21" s="188">
        <v>0</v>
      </c>
      <c r="W21" s="188">
        <v>254</v>
      </c>
      <c r="X21" s="188">
        <v>0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110</v>
      </c>
      <c r="AD21" s="188">
        <v>0</v>
      </c>
      <c r="AE21" s="188">
        <v>110</v>
      </c>
      <c r="AF21" s="188">
        <v>0</v>
      </c>
      <c r="AG21" s="188">
        <v>290</v>
      </c>
      <c r="AH21" s="188">
        <v>0</v>
      </c>
    </row>
    <row r="22" spans="1:34" ht="13.5">
      <c r="A22" s="182" t="s">
        <v>34</v>
      </c>
      <c r="B22" s="182" t="s">
        <v>57</v>
      </c>
      <c r="C22" s="184" t="s">
        <v>273</v>
      </c>
      <c r="D22" s="188">
        <f t="shared" si="0"/>
        <v>1461</v>
      </c>
      <c r="E22" s="188">
        <v>906</v>
      </c>
      <c r="F22" s="188">
        <v>555</v>
      </c>
      <c r="G22" s="188">
        <f t="shared" si="1"/>
        <v>1461</v>
      </c>
      <c r="H22" s="188">
        <f t="shared" si="2"/>
        <v>1368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1090</v>
      </c>
      <c r="N22" s="188">
        <v>0</v>
      </c>
      <c r="O22" s="188">
        <v>1090</v>
      </c>
      <c r="P22" s="188">
        <v>0</v>
      </c>
      <c r="Q22" s="188">
        <f t="shared" si="5"/>
        <v>0</v>
      </c>
      <c r="R22" s="188">
        <v>0</v>
      </c>
      <c r="S22" s="188">
        <v>0</v>
      </c>
      <c r="T22" s="188">
        <v>0</v>
      </c>
      <c r="U22" s="188">
        <f t="shared" si="6"/>
        <v>113</v>
      </c>
      <c r="V22" s="188">
        <v>0</v>
      </c>
      <c r="W22" s="188">
        <v>113</v>
      </c>
      <c r="X22" s="188">
        <v>0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165</v>
      </c>
      <c r="AD22" s="188">
        <v>0</v>
      </c>
      <c r="AE22" s="188">
        <v>165</v>
      </c>
      <c r="AF22" s="188">
        <v>0</v>
      </c>
      <c r="AG22" s="188">
        <v>93</v>
      </c>
      <c r="AH22" s="188">
        <v>0</v>
      </c>
    </row>
    <row r="23" spans="1:34" ht="13.5">
      <c r="A23" s="182" t="s">
        <v>34</v>
      </c>
      <c r="B23" s="182" t="s">
        <v>58</v>
      </c>
      <c r="C23" s="184" t="s">
        <v>59</v>
      </c>
      <c r="D23" s="188">
        <f t="shared" si="0"/>
        <v>933</v>
      </c>
      <c r="E23" s="188">
        <v>672</v>
      </c>
      <c r="F23" s="188">
        <v>261</v>
      </c>
      <c r="G23" s="188">
        <f t="shared" si="1"/>
        <v>933</v>
      </c>
      <c r="H23" s="188">
        <f t="shared" si="2"/>
        <v>839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490</v>
      </c>
      <c r="N23" s="188">
        <v>0</v>
      </c>
      <c r="O23" s="188">
        <v>490</v>
      </c>
      <c r="P23" s="188">
        <v>0</v>
      </c>
      <c r="Q23" s="188">
        <f t="shared" si="5"/>
        <v>90</v>
      </c>
      <c r="R23" s="188">
        <v>0</v>
      </c>
      <c r="S23" s="188">
        <v>90</v>
      </c>
      <c r="T23" s="188">
        <v>0</v>
      </c>
      <c r="U23" s="188">
        <f t="shared" si="6"/>
        <v>244</v>
      </c>
      <c r="V23" s="188">
        <v>0</v>
      </c>
      <c r="W23" s="188">
        <v>244</v>
      </c>
      <c r="X23" s="188">
        <v>0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15</v>
      </c>
      <c r="AD23" s="188">
        <v>0</v>
      </c>
      <c r="AE23" s="188">
        <v>15</v>
      </c>
      <c r="AF23" s="188">
        <v>0</v>
      </c>
      <c r="AG23" s="188">
        <v>94</v>
      </c>
      <c r="AH23" s="188">
        <v>0</v>
      </c>
    </row>
    <row r="24" spans="1:34" ht="13.5">
      <c r="A24" s="182" t="s">
        <v>34</v>
      </c>
      <c r="B24" s="182" t="s">
        <v>60</v>
      </c>
      <c r="C24" s="184" t="s">
        <v>61</v>
      </c>
      <c r="D24" s="188">
        <f t="shared" si="0"/>
        <v>1922</v>
      </c>
      <c r="E24" s="188">
        <v>1857</v>
      </c>
      <c r="F24" s="188">
        <v>65</v>
      </c>
      <c r="G24" s="188">
        <f aca="true" t="shared" si="9" ref="G24:G57">H24+AG24</f>
        <v>1922</v>
      </c>
      <c r="H24" s="188">
        <f aca="true" t="shared" si="10" ref="H24:H57">I24+M24+Q24+U24+Y24+AC24</f>
        <v>1857</v>
      </c>
      <c r="I24" s="188">
        <f aca="true" t="shared" si="11" ref="I24:I57">SUM(J24:L24)</f>
        <v>0</v>
      </c>
      <c r="J24" s="188">
        <v>0</v>
      </c>
      <c r="K24" s="188">
        <v>0</v>
      </c>
      <c r="L24" s="188">
        <v>0</v>
      </c>
      <c r="M24" s="188">
        <f aca="true" t="shared" si="12" ref="M24:M57">SUM(N24:P24)</f>
        <v>1581</v>
      </c>
      <c r="N24" s="188">
        <v>0</v>
      </c>
      <c r="O24" s="188">
        <v>1581</v>
      </c>
      <c r="P24" s="188">
        <v>0</v>
      </c>
      <c r="Q24" s="188">
        <f aca="true" t="shared" si="13" ref="Q24:Q57">SUM(R24:T24)</f>
        <v>221</v>
      </c>
      <c r="R24" s="188">
        <v>0</v>
      </c>
      <c r="S24" s="188">
        <v>221</v>
      </c>
      <c r="T24" s="188">
        <v>0</v>
      </c>
      <c r="U24" s="188">
        <f aca="true" t="shared" si="14" ref="U24:U57">SUM(V24:X24)</f>
        <v>46</v>
      </c>
      <c r="V24" s="188">
        <v>0</v>
      </c>
      <c r="W24" s="188">
        <v>46</v>
      </c>
      <c r="X24" s="188">
        <v>0</v>
      </c>
      <c r="Y24" s="188">
        <f aca="true" t="shared" si="15" ref="Y24:Y57">SUM(Z24:AB24)</f>
        <v>9</v>
      </c>
      <c r="Z24" s="188">
        <v>0</v>
      </c>
      <c r="AA24" s="188">
        <v>9</v>
      </c>
      <c r="AB24" s="188">
        <v>0</v>
      </c>
      <c r="AC24" s="188">
        <f aca="true" t="shared" si="16" ref="AC24:AC57">SUM(AD24:AF24)</f>
        <v>0</v>
      </c>
      <c r="AD24" s="188">
        <v>0</v>
      </c>
      <c r="AE24" s="188">
        <v>0</v>
      </c>
      <c r="AF24" s="188">
        <v>0</v>
      </c>
      <c r="AG24" s="188">
        <v>65</v>
      </c>
      <c r="AH24" s="188">
        <v>0</v>
      </c>
    </row>
    <row r="25" spans="1:34" ht="13.5">
      <c r="A25" s="182" t="s">
        <v>34</v>
      </c>
      <c r="B25" s="182" t="s">
        <v>62</v>
      </c>
      <c r="C25" s="184" t="s">
        <v>63</v>
      </c>
      <c r="D25" s="188">
        <f t="shared" si="0"/>
        <v>2033</v>
      </c>
      <c r="E25" s="188">
        <v>1488</v>
      </c>
      <c r="F25" s="188">
        <v>545</v>
      </c>
      <c r="G25" s="188">
        <f t="shared" si="9"/>
        <v>2033</v>
      </c>
      <c r="H25" s="188">
        <f t="shared" si="10"/>
        <v>1364</v>
      </c>
      <c r="I25" s="188">
        <f t="shared" si="11"/>
        <v>0</v>
      </c>
      <c r="J25" s="188">
        <v>0</v>
      </c>
      <c r="K25" s="188">
        <v>0</v>
      </c>
      <c r="L25" s="188">
        <v>0</v>
      </c>
      <c r="M25" s="188">
        <f t="shared" si="12"/>
        <v>1190</v>
      </c>
      <c r="N25" s="188">
        <v>0</v>
      </c>
      <c r="O25" s="188">
        <v>1190</v>
      </c>
      <c r="P25" s="188">
        <v>0</v>
      </c>
      <c r="Q25" s="188">
        <f t="shared" si="13"/>
        <v>79</v>
      </c>
      <c r="R25" s="188">
        <v>0</v>
      </c>
      <c r="S25" s="188">
        <v>79</v>
      </c>
      <c r="T25" s="188">
        <v>0</v>
      </c>
      <c r="U25" s="188">
        <f t="shared" si="14"/>
        <v>78</v>
      </c>
      <c r="V25" s="188">
        <v>0</v>
      </c>
      <c r="W25" s="188">
        <v>78</v>
      </c>
      <c r="X25" s="188">
        <v>0</v>
      </c>
      <c r="Y25" s="188">
        <f t="shared" si="15"/>
        <v>0</v>
      </c>
      <c r="Z25" s="188">
        <v>0</v>
      </c>
      <c r="AA25" s="188">
        <v>0</v>
      </c>
      <c r="AB25" s="188">
        <v>0</v>
      </c>
      <c r="AC25" s="188">
        <f t="shared" si="16"/>
        <v>17</v>
      </c>
      <c r="AD25" s="188">
        <v>0</v>
      </c>
      <c r="AE25" s="188">
        <v>17</v>
      </c>
      <c r="AF25" s="188">
        <v>0</v>
      </c>
      <c r="AG25" s="188">
        <v>669</v>
      </c>
      <c r="AH25" s="188">
        <v>0</v>
      </c>
    </row>
    <row r="26" spans="1:34" ht="13.5">
      <c r="A26" s="182" t="s">
        <v>34</v>
      </c>
      <c r="B26" s="182" t="s">
        <v>64</v>
      </c>
      <c r="C26" s="184" t="s">
        <v>65</v>
      </c>
      <c r="D26" s="188">
        <f t="shared" si="0"/>
        <v>4443</v>
      </c>
      <c r="E26" s="188">
        <v>3251</v>
      </c>
      <c r="F26" s="188">
        <v>1192</v>
      </c>
      <c r="G26" s="188">
        <f t="shared" si="9"/>
        <v>4443</v>
      </c>
      <c r="H26" s="188">
        <f t="shared" si="10"/>
        <v>3277</v>
      </c>
      <c r="I26" s="188">
        <f t="shared" si="11"/>
        <v>14</v>
      </c>
      <c r="J26" s="188">
        <v>0</v>
      </c>
      <c r="K26" s="188">
        <v>0</v>
      </c>
      <c r="L26" s="188">
        <v>14</v>
      </c>
      <c r="M26" s="188">
        <f t="shared" si="12"/>
        <v>2855</v>
      </c>
      <c r="N26" s="188">
        <v>0</v>
      </c>
      <c r="O26" s="188">
        <v>2499</v>
      </c>
      <c r="P26" s="188">
        <v>356</v>
      </c>
      <c r="Q26" s="188">
        <f t="shared" si="13"/>
        <v>231</v>
      </c>
      <c r="R26" s="188">
        <v>0</v>
      </c>
      <c r="S26" s="188">
        <v>142</v>
      </c>
      <c r="T26" s="188">
        <v>89</v>
      </c>
      <c r="U26" s="188">
        <f t="shared" si="14"/>
        <v>148</v>
      </c>
      <c r="V26" s="188">
        <v>0</v>
      </c>
      <c r="W26" s="188">
        <v>148</v>
      </c>
      <c r="X26" s="188">
        <v>0</v>
      </c>
      <c r="Y26" s="188">
        <f t="shared" si="15"/>
        <v>0</v>
      </c>
      <c r="Z26" s="188">
        <v>0</v>
      </c>
      <c r="AA26" s="188">
        <v>0</v>
      </c>
      <c r="AB26" s="188">
        <v>0</v>
      </c>
      <c r="AC26" s="188">
        <f t="shared" si="16"/>
        <v>29</v>
      </c>
      <c r="AD26" s="188">
        <v>0</v>
      </c>
      <c r="AE26" s="188">
        <v>16</v>
      </c>
      <c r="AF26" s="188">
        <v>13</v>
      </c>
      <c r="AG26" s="188">
        <v>1166</v>
      </c>
      <c r="AH26" s="188">
        <v>0</v>
      </c>
    </row>
    <row r="27" spans="1:34" ht="13.5">
      <c r="A27" s="182" t="s">
        <v>34</v>
      </c>
      <c r="B27" s="182" t="s">
        <v>66</v>
      </c>
      <c r="C27" s="184" t="s">
        <v>67</v>
      </c>
      <c r="D27" s="188">
        <f t="shared" si="0"/>
        <v>3715</v>
      </c>
      <c r="E27" s="188">
        <v>2718</v>
      </c>
      <c r="F27" s="188">
        <v>997</v>
      </c>
      <c r="G27" s="188">
        <f t="shared" si="9"/>
        <v>3715</v>
      </c>
      <c r="H27" s="188">
        <f t="shared" si="10"/>
        <v>2604</v>
      </c>
      <c r="I27" s="188">
        <f t="shared" si="11"/>
        <v>0</v>
      </c>
      <c r="J27" s="188">
        <v>0</v>
      </c>
      <c r="K27" s="188">
        <v>0</v>
      </c>
      <c r="L27" s="188">
        <v>0</v>
      </c>
      <c r="M27" s="188">
        <f t="shared" si="12"/>
        <v>2287</v>
      </c>
      <c r="N27" s="188">
        <v>0</v>
      </c>
      <c r="O27" s="188">
        <v>2287</v>
      </c>
      <c r="P27" s="188">
        <v>0</v>
      </c>
      <c r="Q27" s="188">
        <f t="shared" si="13"/>
        <v>151</v>
      </c>
      <c r="R27" s="188">
        <v>0</v>
      </c>
      <c r="S27" s="188">
        <v>151</v>
      </c>
      <c r="T27" s="188">
        <v>0</v>
      </c>
      <c r="U27" s="188">
        <f t="shared" si="14"/>
        <v>149</v>
      </c>
      <c r="V27" s="188">
        <v>0</v>
      </c>
      <c r="W27" s="188">
        <v>149</v>
      </c>
      <c r="X27" s="188">
        <v>0</v>
      </c>
      <c r="Y27" s="188">
        <f t="shared" si="15"/>
        <v>0</v>
      </c>
      <c r="Z27" s="188">
        <v>0</v>
      </c>
      <c r="AA27" s="188">
        <v>0</v>
      </c>
      <c r="AB27" s="188">
        <v>0</v>
      </c>
      <c r="AC27" s="188">
        <f t="shared" si="16"/>
        <v>17</v>
      </c>
      <c r="AD27" s="188">
        <v>0</v>
      </c>
      <c r="AE27" s="188">
        <v>17</v>
      </c>
      <c r="AF27" s="188">
        <v>0</v>
      </c>
      <c r="AG27" s="188">
        <v>1111</v>
      </c>
      <c r="AH27" s="188">
        <v>0</v>
      </c>
    </row>
    <row r="28" spans="1:34" ht="13.5">
      <c r="A28" s="182" t="s">
        <v>34</v>
      </c>
      <c r="B28" s="182" t="s">
        <v>68</v>
      </c>
      <c r="C28" s="184" t="s">
        <v>33</v>
      </c>
      <c r="D28" s="188">
        <f t="shared" si="0"/>
        <v>3657</v>
      </c>
      <c r="E28" s="188">
        <v>2575</v>
      </c>
      <c r="F28" s="188">
        <v>1082</v>
      </c>
      <c r="G28" s="188">
        <f t="shared" si="9"/>
        <v>3657</v>
      </c>
      <c r="H28" s="188">
        <f t="shared" si="10"/>
        <v>2495</v>
      </c>
      <c r="I28" s="188">
        <f t="shared" si="11"/>
        <v>0</v>
      </c>
      <c r="J28" s="188">
        <v>0</v>
      </c>
      <c r="K28" s="188">
        <v>0</v>
      </c>
      <c r="L28" s="188">
        <v>0</v>
      </c>
      <c r="M28" s="188">
        <f t="shared" si="12"/>
        <v>2124</v>
      </c>
      <c r="N28" s="188">
        <v>2124</v>
      </c>
      <c r="O28" s="188">
        <v>0</v>
      </c>
      <c r="P28" s="188">
        <v>0</v>
      </c>
      <c r="Q28" s="188">
        <f t="shared" si="13"/>
        <v>159</v>
      </c>
      <c r="R28" s="188">
        <v>159</v>
      </c>
      <c r="S28" s="188">
        <v>0</v>
      </c>
      <c r="T28" s="188">
        <v>0</v>
      </c>
      <c r="U28" s="188">
        <f t="shared" si="14"/>
        <v>212</v>
      </c>
      <c r="V28" s="188">
        <v>212</v>
      </c>
      <c r="W28" s="188">
        <v>0</v>
      </c>
      <c r="X28" s="188">
        <v>0</v>
      </c>
      <c r="Y28" s="188">
        <f t="shared" si="15"/>
        <v>0</v>
      </c>
      <c r="Z28" s="188">
        <v>0</v>
      </c>
      <c r="AA28" s="188">
        <v>0</v>
      </c>
      <c r="AB28" s="188">
        <v>0</v>
      </c>
      <c r="AC28" s="188">
        <f t="shared" si="16"/>
        <v>0</v>
      </c>
      <c r="AD28" s="188">
        <v>0</v>
      </c>
      <c r="AE28" s="188">
        <v>0</v>
      </c>
      <c r="AF28" s="188">
        <v>0</v>
      </c>
      <c r="AG28" s="188">
        <v>1162</v>
      </c>
      <c r="AH28" s="188">
        <v>0</v>
      </c>
    </row>
    <row r="29" spans="1:34" ht="13.5">
      <c r="A29" s="182" t="s">
        <v>34</v>
      </c>
      <c r="B29" s="182" t="s">
        <v>69</v>
      </c>
      <c r="C29" s="184" t="s">
        <v>325</v>
      </c>
      <c r="D29" s="188">
        <f t="shared" si="0"/>
        <v>3444</v>
      </c>
      <c r="E29" s="188">
        <v>2555</v>
      </c>
      <c r="F29" s="188">
        <v>889</v>
      </c>
      <c r="G29" s="188">
        <f t="shared" si="9"/>
        <v>3444</v>
      </c>
      <c r="H29" s="188">
        <f t="shared" si="10"/>
        <v>2521</v>
      </c>
      <c r="I29" s="188">
        <f t="shared" si="11"/>
        <v>0</v>
      </c>
      <c r="J29" s="188">
        <v>0</v>
      </c>
      <c r="K29" s="188">
        <v>0</v>
      </c>
      <c r="L29" s="188">
        <v>0</v>
      </c>
      <c r="M29" s="188">
        <f t="shared" si="12"/>
        <v>1989</v>
      </c>
      <c r="N29" s="188">
        <v>1989</v>
      </c>
      <c r="O29" s="188">
        <v>0</v>
      </c>
      <c r="P29" s="188">
        <v>0</v>
      </c>
      <c r="Q29" s="188">
        <f t="shared" si="13"/>
        <v>123</v>
      </c>
      <c r="R29" s="188">
        <v>123</v>
      </c>
      <c r="S29" s="188">
        <v>0</v>
      </c>
      <c r="T29" s="188">
        <v>0</v>
      </c>
      <c r="U29" s="188">
        <f t="shared" si="14"/>
        <v>249</v>
      </c>
      <c r="V29" s="188">
        <v>185</v>
      </c>
      <c r="W29" s="188">
        <v>64</v>
      </c>
      <c r="X29" s="188">
        <v>0</v>
      </c>
      <c r="Y29" s="188">
        <f t="shared" si="15"/>
        <v>0</v>
      </c>
      <c r="Z29" s="188">
        <v>0</v>
      </c>
      <c r="AA29" s="188">
        <v>0</v>
      </c>
      <c r="AB29" s="188">
        <v>0</v>
      </c>
      <c r="AC29" s="188">
        <f t="shared" si="16"/>
        <v>160</v>
      </c>
      <c r="AD29" s="188">
        <v>0</v>
      </c>
      <c r="AE29" s="188">
        <v>160</v>
      </c>
      <c r="AF29" s="188">
        <v>0</v>
      </c>
      <c r="AG29" s="188">
        <v>923</v>
      </c>
      <c r="AH29" s="188">
        <v>0</v>
      </c>
    </row>
    <row r="30" spans="1:34" ht="13.5">
      <c r="A30" s="182" t="s">
        <v>34</v>
      </c>
      <c r="B30" s="182" t="s">
        <v>70</v>
      </c>
      <c r="C30" s="184" t="s">
        <v>272</v>
      </c>
      <c r="D30" s="188">
        <f t="shared" si="0"/>
        <v>1528</v>
      </c>
      <c r="E30" s="188">
        <v>1141</v>
      </c>
      <c r="F30" s="188">
        <v>387</v>
      </c>
      <c r="G30" s="188">
        <f t="shared" si="9"/>
        <v>1528</v>
      </c>
      <c r="H30" s="188">
        <f t="shared" si="10"/>
        <v>1135</v>
      </c>
      <c r="I30" s="188">
        <f t="shared" si="11"/>
        <v>0</v>
      </c>
      <c r="J30" s="188">
        <v>0</v>
      </c>
      <c r="K30" s="188">
        <v>0</v>
      </c>
      <c r="L30" s="188">
        <v>0</v>
      </c>
      <c r="M30" s="188">
        <f t="shared" si="12"/>
        <v>818</v>
      </c>
      <c r="N30" s="188">
        <v>818</v>
      </c>
      <c r="O30" s="188">
        <v>0</v>
      </c>
      <c r="P30" s="188">
        <v>0</v>
      </c>
      <c r="Q30" s="188">
        <f t="shared" si="13"/>
        <v>53</v>
      </c>
      <c r="R30" s="188">
        <v>53</v>
      </c>
      <c r="S30" s="188">
        <v>0</v>
      </c>
      <c r="T30" s="188">
        <v>0</v>
      </c>
      <c r="U30" s="188">
        <f t="shared" si="14"/>
        <v>115</v>
      </c>
      <c r="V30" s="188">
        <v>81</v>
      </c>
      <c r="W30" s="188">
        <v>34</v>
      </c>
      <c r="X30" s="188">
        <v>0</v>
      </c>
      <c r="Y30" s="188">
        <f t="shared" si="15"/>
        <v>0</v>
      </c>
      <c r="Z30" s="188">
        <v>0</v>
      </c>
      <c r="AA30" s="188">
        <v>0</v>
      </c>
      <c r="AB30" s="188">
        <v>0</v>
      </c>
      <c r="AC30" s="188">
        <f t="shared" si="16"/>
        <v>149</v>
      </c>
      <c r="AD30" s="188">
        <v>0</v>
      </c>
      <c r="AE30" s="188">
        <v>149</v>
      </c>
      <c r="AF30" s="188">
        <v>0</v>
      </c>
      <c r="AG30" s="188">
        <v>393</v>
      </c>
      <c r="AH30" s="188">
        <v>0</v>
      </c>
    </row>
    <row r="31" spans="1:34" ht="13.5">
      <c r="A31" s="182" t="s">
        <v>34</v>
      </c>
      <c r="B31" s="182" t="s">
        <v>71</v>
      </c>
      <c r="C31" s="184" t="s">
        <v>271</v>
      </c>
      <c r="D31" s="188">
        <f t="shared" si="0"/>
        <v>1685</v>
      </c>
      <c r="E31" s="188">
        <v>1602</v>
      </c>
      <c r="F31" s="188">
        <v>83</v>
      </c>
      <c r="G31" s="188">
        <f t="shared" si="9"/>
        <v>1685</v>
      </c>
      <c r="H31" s="188">
        <f t="shared" si="10"/>
        <v>1602</v>
      </c>
      <c r="I31" s="188">
        <f t="shared" si="11"/>
        <v>0</v>
      </c>
      <c r="J31" s="188">
        <v>0</v>
      </c>
      <c r="K31" s="188">
        <v>0</v>
      </c>
      <c r="L31" s="188">
        <v>0</v>
      </c>
      <c r="M31" s="188">
        <f t="shared" si="12"/>
        <v>1222</v>
      </c>
      <c r="N31" s="188">
        <v>0</v>
      </c>
      <c r="O31" s="188">
        <v>1139</v>
      </c>
      <c r="P31" s="188">
        <v>83</v>
      </c>
      <c r="Q31" s="188">
        <f t="shared" si="13"/>
        <v>42</v>
      </c>
      <c r="R31" s="188">
        <v>0</v>
      </c>
      <c r="S31" s="188">
        <v>42</v>
      </c>
      <c r="T31" s="188">
        <v>0</v>
      </c>
      <c r="U31" s="188">
        <f t="shared" si="14"/>
        <v>155</v>
      </c>
      <c r="V31" s="188">
        <v>0</v>
      </c>
      <c r="W31" s="188">
        <v>155</v>
      </c>
      <c r="X31" s="188">
        <v>0</v>
      </c>
      <c r="Y31" s="188">
        <f t="shared" si="15"/>
        <v>0</v>
      </c>
      <c r="Z31" s="188">
        <v>0</v>
      </c>
      <c r="AA31" s="188">
        <v>0</v>
      </c>
      <c r="AB31" s="188">
        <v>0</v>
      </c>
      <c r="AC31" s="188">
        <f t="shared" si="16"/>
        <v>183</v>
      </c>
      <c r="AD31" s="188">
        <v>0</v>
      </c>
      <c r="AE31" s="188">
        <v>183</v>
      </c>
      <c r="AF31" s="188">
        <v>0</v>
      </c>
      <c r="AG31" s="188">
        <v>83</v>
      </c>
      <c r="AH31" s="188">
        <v>0</v>
      </c>
    </row>
    <row r="32" spans="1:34" ht="13.5">
      <c r="A32" s="182" t="s">
        <v>34</v>
      </c>
      <c r="B32" s="182" t="s">
        <v>72</v>
      </c>
      <c r="C32" s="184" t="s">
        <v>73</v>
      </c>
      <c r="D32" s="188">
        <f t="shared" si="0"/>
        <v>2520</v>
      </c>
      <c r="E32" s="188">
        <v>911</v>
      </c>
      <c r="F32" s="188">
        <v>1609</v>
      </c>
      <c r="G32" s="188">
        <f t="shared" si="9"/>
        <v>2520</v>
      </c>
      <c r="H32" s="188">
        <f t="shared" si="10"/>
        <v>1461</v>
      </c>
      <c r="I32" s="188">
        <f t="shared" si="11"/>
        <v>0</v>
      </c>
      <c r="J32" s="188">
        <v>0</v>
      </c>
      <c r="K32" s="188">
        <v>0</v>
      </c>
      <c r="L32" s="188">
        <v>0</v>
      </c>
      <c r="M32" s="188">
        <f t="shared" si="12"/>
        <v>1364</v>
      </c>
      <c r="N32" s="188">
        <v>0</v>
      </c>
      <c r="O32" s="188">
        <v>814</v>
      </c>
      <c r="P32" s="188">
        <v>550</v>
      </c>
      <c r="Q32" s="188">
        <f t="shared" si="13"/>
        <v>24</v>
      </c>
      <c r="R32" s="188">
        <v>0</v>
      </c>
      <c r="S32" s="188">
        <v>24</v>
      </c>
      <c r="T32" s="188">
        <v>0</v>
      </c>
      <c r="U32" s="188">
        <f t="shared" si="14"/>
        <v>73</v>
      </c>
      <c r="V32" s="188">
        <v>0</v>
      </c>
      <c r="W32" s="188">
        <v>73</v>
      </c>
      <c r="X32" s="188">
        <v>0</v>
      </c>
      <c r="Y32" s="188">
        <f t="shared" si="15"/>
        <v>0</v>
      </c>
      <c r="Z32" s="188">
        <v>0</v>
      </c>
      <c r="AA32" s="188">
        <v>0</v>
      </c>
      <c r="AB32" s="188">
        <v>0</v>
      </c>
      <c r="AC32" s="188">
        <f t="shared" si="16"/>
        <v>0</v>
      </c>
      <c r="AD32" s="188">
        <v>0</v>
      </c>
      <c r="AE32" s="188">
        <v>0</v>
      </c>
      <c r="AF32" s="188">
        <v>0</v>
      </c>
      <c r="AG32" s="188">
        <v>1059</v>
      </c>
      <c r="AH32" s="188">
        <v>0</v>
      </c>
    </row>
    <row r="33" spans="1:34" ht="13.5">
      <c r="A33" s="182" t="s">
        <v>34</v>
      </c>
      <c r="B33" s="182" t="s">
        <v>74</v>
      </c>
      <c r="C33" s="184" t="s">
        <v>75</v>
      </c>
      <c r="D33" s="188">
        <f t="shared" si="0"/>
        <v>1460</v>
      </c>
      <c r="E33" s="188">
        <v>1118</v>
      </c>
      <c r="F33" s="188">
        <v>342</v>
      </c>
      <c r="G33" s="188">
        <f t="shared" si="9"/>
        <v>1460</v>
      </c>
      <c r="H33" s="188">
        <f t="shared" si="10"/>
        <v>1123</v>
      </c>
      <c r="I33" s="188">
        <f t="shared" si="11"/>
        <v>0</v>
      </c>
      <c r="J33" s="188">
        <v>0</v>
      </c>
      <c r="K33" s="188">
        <v>0</v>
      </c>
      <c r="L33" s="188">
        <v>0</v>
      </c>
      <c r="M33" s="188">
        <f t="shared" si="12"/>
        <v>985</v>
      </c>
      <c r="N33" s="188">
        <v>0</v>
      </c>
      <c r="O33" s="188">
        <v>985</v>
      </c>
      <c r="P33" s="188">
        <v>0</v>
      </c>
      <c r="Q33" s="188">
        <f t="shared" si="13"/>
        <v>54</v>
      </c>
      <c r="R33" s="188">
        <v>0</v>
      </c>
      <c r="S33" s="188">
        <v>54</v>
      </c>
      <c r="T33" s="188">
        <v>0</v>
      </c>
      <c r="U33" s="188">
        <f t="shared" si="14"/>
        <v>46</v>
      </c>
      <c r="V33" s="188">
        <v>0</v>
      </c>
      <c r="W33" s="188">
        <v>46</v>
      </c>
      <c r="X33" s="188">
        <v>0</v>
      </c>
      <c r="Y33" s="188">
        <f t="shared" si="15"/>
        <v>0</v>
      </c>
      <c r="Z33" s="188">
        <v>0</v>
      </c>
      <c r="AA33" s="188">
        <v>0</v>
      </c>
      <c r="AB33" s="188">
        <v>0</v>
      </c>
      <c r="AC33" s="188">
        <f t="shared" si="16"/>
        <v>38</v>
      </c>
      <c r="AD33" s="188">
        <v>0</v>
      </c>
      <c r="AE33" s="188">
        <v>38</v>
      </c>
      <c r="AF33" s="188">
        <v>0</v>
      </c>
      <c r="AG33" s="188">
        <v>337</v>
      </c>
      <c r="AH33" s="188">
        <v>0</v>
      </c>
    </row>
    <row r="34" spans="1:34" ht="13.5">
      <c r="A34" s="182" t="s">
        <v>34</v>
      </c>
      <c r="B34" s="182" t="s">
        <v>76</v>
      </c>
      <c r="C34" s="184" t="s">
        <v>77</v>
      </c>
      <c r="D34" s="188">
        <f t="shared" si="0"/>
        <v>4108</v>
      </c>
      <c r="E34" s="188">
        <v>2875</v>
      </c>
      <c r="F34" s="188">
        <v>1233</v>
      </c>
      <c r="G34" s="188">
        <f t="shared" si="9"/>
        <v>4108</v>
      </c>
      <c r="H34" s="188">
        <f t="shared" si="10"/>
        <v>2966</v>
      </c>
      <c r="I34" s="188">
        <f t="shared" si="11"/>
        <v>0</v>
      </c>
      <c r="J34" s="188">
        <v>0</v>
      </c>
      <c r="K34" s="188">
        <v>0</v>
      </c>
      <c r="L34" s="188">
        <v>0</v>
      </c>
      <c r="M34" s="188">
        <f t="shared" si="12"/>
        <v>2538</v>
      </c>
      <c r="N34" s="188">
        <v>0</v>
      </c>
      <c r="O34" s="188">
        <v>2538</v>
      </c>
      <c r="P34" s="188">
        <v>0</v>
      </c>
      <c r="Q34" s="188">
        <f t="shared" si="13"/>
        <v>259</v>
      </c>
      <c r="R34" s="188">
        <v>0</v>
      </c>
      <c r="S34" s="188">
        <v>259</v>
      </c>
      <c r="T34" s="188">
        <v>0</v>
      </c>
      <c r="U34" s="188">
        <f t="shared" si="14"/>
        <v>169</v>
      </c>
      <c r="V34" s="188">
        <v>0</v>
      </c>
      <c r="W34" s="188">
        <v>169</v>
      </c>
      <c r="X34" s="188">
        <v>0</v>
      </c>
      <c r="Y34" s="188">
        <f t="shared" si="15"/>
        <v>0</v>
      </c>
      <c r="Z34" s="188">
        <v>0</v>
      </c>
      <c r="AA34" s="188">
        <v>0</v>
      </c>
      <c r="AB34" s="188">
        <v>0</v>
      </c>
      <c r="AC34" s="188">
        <f t="shared" si="16"/>
        <v>0</v>
      </c>
      <c r="AD34" s="188">
        <v>0</v>
      </c>
      <c r="AE34" s="188">
        <v>0</v>
      </c>
      <c r="AF34" s="188">
        <v>0</v>
      </c>
      <c r="AG34" s="188">
        <v>1142</v>
      </c>
      <c r="AH34" s="188">
        <v>0</v>
      </c>
    </row>
    <row r="35" spans="1:34" ht="13.5">
      <c r="A35" s="182" t="s">
        <v>34</v>
      </c>
      <c r="B35" s="182" t="s">
        <v>78</v>
      </c>
      <c r="C35" s="184" t="s">
        <v>79</v>
      </c>
      <c r="D35" s="188">
        <f t="shared" si="0"/>
        <v>929</v>
      </c>
      <c r="E35" s="188">
        <v>929</v>
      </c>
      <c r="F35" s="188">
        <v>0</v>
      </c>
      <c r="G35" s="188">
        <f t="shared" si="9"/>
        <v>929</v>
      </c>
      <c r="H35" s="188">
        <f t="shared" si="10"/>
        <v>929</v>
      </c>
      <c r="I35" s="188">
        <f t="shared" si="11"/>
        <v>0</v>
      </c>
      <c r="J35" s="188">
        <v>0</v>
      </c>
      <c r="K35" s="188">
        <v>0</v>
      </c>
      <c r="L35" s="188">
        <v>0</v>
      </c>
      <c r="M35" s="188">
        <f t="shared" si="12"/>
        <v>682</v>
      </c>
      <c r="N35" s="188">
        <v>0</v>
      </c>
      <c r="O35" s="188">
        <v>682</v>
      </c>
      <c r="P35" s="188">
        <v>0</v>
      </c>
      <c r="Q35" s="188">
        <f t="shared" si="13"/>
        <v>100</v>
      </c>
      <c r="R35" s="188">
        <v>0</v>
      </c>
      <c r="S35" s="188">
        <v>100</v>
      </c>
      <c r="T35" s="188">
        <v>0</v>
      </c>
      <c r="U35" s="188">
        <f t="shared" si="14"/>
        <v>128</v>
      </c>
      <c r="V35" s="188">
        <v>0</v>
      </c>
      <c r="W35" s="188">
        <v>128</v>
      </c>
      <c r="X35" s="188">
        <v>0</v>
      </c>
      <c r="Y35" s="188">
        <f t="shared" si="15"/>
        <v>0</v>
      </c>
      <c r="Z35" s="188">
        <v>0</v>
      </c>
      <c r="AA35" s="188">
        <v>0</v>
      </c>
      <c r="AB35" s="188">
        <v>0</v>
      </c>
      <c r="AC35" s="188">
        <f t="shared" si="16"/>
        <v>19</v>
      </c>
      <c r="AD35" s="188">
        <v>0</v>
      </c>
      <c r="AE35" s="188">
        <v>19</v>
      </c>
      <c r="AF35" s="188">
        <v>0</v>
      </c>
      <c r="AG35" s="188">
        <v>0</v>
      </c>
      <c r="AH35" s="188">
        <v>0</v>
      </c>
    </row>
    <row r="36" spans="1:34" ht="13.5">
      <c r="A36" s="182" t="s">
        <v>34</v>
      </c>
      <c r="B36" s="182" t="s">
        <v>80</v>
      </c>
      <c r="C36" s="184" t="s">
        <v>81</v>
      </c>
      <c r="D36" s="188">
        <f t="shared" si="0"/>
        <v>2481</v>
      </c>
      <c r="E36" s="188">
        <v>2024</v>
      </c>
      <c r="F36" s="188">
        <v>457</v>
      </c>
      <c r="G36" s="188">
        <f t="shared" si="9"/>
        <v>2481</v>
      </c>
      <c r="H36" s="188">
        <f t="shared" si="10"/>
        <v>2167</v>
      </c>
      <c r="I36" s="188">
        <f t="shared" si="11"/>
        <v>0</v>
      </c>
      <c r="J36" s="188">
        <v>0</v>
      </c>
      <c r="K36" s="188">
        <v>0</v>
      </c>
      <c r="L36" s="188">
        <v>0</v>
      </c>
      <c r="M36" s="188">
        <f t="shared" si="12"/>
        <v>1903</v>
      </c>
      <c r="N36" s="188">
        <v>1903</v>
      </c>
      <c r="O36" s="188">
        <v>0</v>
      </c>
      <c r="P36" s="188">
        <v>0</v>
      </c>
      <c r="Q36" s="188">
        <f t="shared" si="13"/>
        <v>26</v>
      </c>
      <c r="R36" s="188">
        <v>0</v>
      </c>
      <c r="S36" s="188">
        <v>26</v>
      </c>
      <c r="T36" s="188">
        <v>0</v>
      </c>
      <c r="U36" s="188">
        <f t="shared" si="14"/>
        <v>238</v>
      </c>
      <c r="V36" s="188">
        <v>140</v>
      </c>
      <c r="W36" s="188">
        <v>98</v>
      </c>
      <c r="X36" s="188">
        <v>0</v>
      </c>
      <c r="Y36" s="188">
        <f t="shared" si="15"/>
        <v>0</v>
      </c>
      <c r="Z36" s="188">
        <v>0</v>
      </c>
      <c r="AA36" s="188">
        <v>0</v>
      </c>
      <c r="AB36" s="188">
        <v>0</v>
      </c>
      <c r="AC36" s="188">
        <f t="shared" si="16"/>
        <v>0</v>
      </c>
      <c r="AD36" s="188">
        <v>0</v>
      </c>
      <c r="AE36" s="188">
        <v>0</v>
      </c>
      <c r="AF36" s="188">
        <v>0</v>
      </c>
      <c r="AG36" s="188">
        <v>314</v>
      </c>
      <c r="AH36" s="188">
        <v>20</v>
      </c>
    </row>
    <row r="37" spans="1:34" ht="13.5">
      <c r="A37" s="182" t="s">
        <v>34</v>
      </c>
      <c r="B37" s="182" t="s">
        <v>82</v>
      </c>
      <c r="C37" s="184" t="s">
        <v>83</v>
      </c>
      <c r="D37" s="188">
        <f t="shared" si="0"/>
        <v>2715</v>
      </c>
      <c r="E37" s="188">
        <v>2052</v>
      </c>
      <c r="F37" s="188">
        <v>663</v>
      </c>
      <c r="G37" s="188">
        <f t="shared" si="9"/>
        <v>2715</v>
      </c>
      <c r="H37" s="188">
        <f t="shared" si="10"/>
        <v>2169</v>
      </c>
      <c r="I37" s="188">
        <f t="shared" si="11"/>
        <v>0</v>
      </c>
      <c r="J37" s="188">
        <v>0</v>
      </c>
      <c r="K37" s="188">
        <v>0</v>
      </c>
      <c r="L37" s="188">
        <v>0</v>
      </c>
      <c r="M37" s="188">
        <f t="shared" si="12"/>
        <v>1847</v>
      </c>
      <c r="N37" s="188">
        <v>1847</v>
      </c>
      <c r="O37" s="188">
        <v>0</v>
      </c>
      <c r="P37" s="188">
        <v>0</v>
      </c>
      <c r="Q37" s="188">
        <f t="shared" si="13"/>
        <v>98</v>
      </c>
      <c r="R37" s="188">
        <v>0</v>
      </c>
      <c r="S37" s="188">
        <v>98</v>
      </c>
      <c r="T37" s="188">
        <v>0</v>
      </c>
      <c r="U37" s="188">
        <f t="shared" si="14"/>
        <v>224</v>
      </c>
      <c r="V37" s="188">
        <v>139</v>
      </c>
      <c r="W37" s="188">
        <v>85</v>
      </c>
      <c r="X37" s="188">
        <v>0</v>
      </c>
      <c r="Y37" s="188">
        <f t="shared" si="15"/>
        <v>0</v>
      </c>
      <c r="Z37" s="188">
        <v>0</v>
      </c>
      <c r="AA37" s="188">
        <v>0</v>
      </c>
      <c r="AB37" s="188">
        <v>0</v>
      </c>
      <c r="AC37" s="188">
        <f t="shared" si="16"/>
        <v>0</v>
      </c>
      <c r="AD37" s="188">
        <v>0</v>
      </c>
      <c r="AE37" s="188">
        <v>0</v>
      </c>
      <c r="AF37" s="188">
        <v>0</v>
      </c>
      <c r="AG37" s="188">
        <v>546</v>
      </c>
      <c r="AH37" s="188">
        <v>0</v>
      </c>
    </row>
    <row r="38" spans="1:34" ht="13.5">
      <c r="A38" s="182" t="s">
        <v>34</v>
      </c>
      <c r="B38" s="182" t="s">
        <v>84</v>
      </c>
      <c r="C38" s="184" t="s">
        <v>85</v>
      </c>
      <c r="D38" s="188">
        <f t="shared" si="0"/>
        <v>1757</v>
      </c>
      <c r="E38" s="188">
        <v>1303</v>
      </c>
      <c r="F38" s="188">
        <v>454</v>
      </c>
      <c r="G38" s="188">
        <f t="shared" si="9"/>
        <v>1757</v>
      </c>
      <c r="H38" s="188">
        <f t="shared" si="10"/>
        <v>1368</v>
      </c>
      <c r="I38" s="188">
        <f t="shared" si="11"/>
        <v>0</v>
      </c>
      <c r="J38" s="188">
        <v>0</v>
      </c>
      <c r="K38" s="188">
        <v>0</v>
      </c>
      <c r="L38" s="188">
        <v>0</v>
      </c>
      <c r="M38" s="188">
        <f t="shared" si="12"/>
        <v>1112</v>
      </c>
      <c r="N38" s="188">
        <v>1112</v>
      </c>
      <c r="O38" s="188">
        <v>0</v>
      </c>
      <c r="P38" s="188">
        <v>0</v>
      </c>
      <c r="Q38" s="188">
        <f t="shared" si="13"/>
        <v>62</v>
      </c>
      <c r="R38" s="188">
        <v>0</v>
      </c>
      <c r="S38" s="188">
        <v>62</v>
      </c>
      <c r="T38" s="188">
        <v>0</v>
      </c>
      <c r="U38" s="188">
        <f t="shared" si="14"/>
        <v>194</v>
      </c>
      <c r="V38" s="188">
        <v>66</v>
      </c>
      <c r="W38" s="188">
        <v>128</v>
      </c>
      <c r="X38" s="188">
        <v>0</v>
      </c>
      <c r="Y38" s="188">
        <f t="shared" si="15"/>
        <v>0</v>
      </c>
      <c r="Z38" s="188">
        <v>0</v>
      </c>
      <c r="AA38" s="188">
        <v>0</v>
      </c>
      <c r="AB38" s="188">
        <v>0</v>
      </c>
      <c r="AC38" s="188">
        <f t="shared" si="16"/>
        <v>0</v>
      </c>
      <c r="AD38" s="188">
        <v>0</v>
      </c>
      <c r="AE38" s="188">
        <v>0</v>
      </c>
      <c r="AF38" s="188">
        <v>0</v>
      </c>
      <c r="AG38" s="188">
        <v>389</v>
      </c>
      <c r="AH38" s="188">
        <v>50</v>
      </c>
    </row>
    <row r="39" spans="1:34" ht="13.5">
      <c r="A39" s="182" t="s">
        <v>34</v>
      </c>
      <c r="B39" s="182" t="s">
        <v>86</v>
      </c>
      <c r="C39" s="184" t="s">
        <v>87</v>
      </c>
      <c r="D39" s="188">
        <f aca="true" t="shared" si="17" ref="D39:D57">E39+F39</f>
        <v>876</v>
      </c>
      <c r="E39" s="188">
        <v>713</v>
      </c>
      <c r="F39" s="188">
        <v>163</v>
      </c>
      <c r="G39" s="188">
        <f t="shared" si="9"/>
        <v>876</v>
      </c>
      <c r="H39" s="188">
        <f t="shared" si="10"/>
        <v>746</v>
      </c>
      <c r="I39" s="188">
        <f t="shared" si="11"/>
        <v>0</v>
      </c>
      <c r="J39" s="188">
        <v>0</v>
      </c>
      <c r="K39" s="188">
        <v>0</v>
      </c>
      <c r="L39" s="188">
        <v>0</v>
      </c>
      <c r="M39" s="188">
        <f t="shared" si="12"/>
        <v>543</v>
      </c>
      <c r="N39" s="188">
        <v>543</v>
      </c>
      <c r="O39" s="188">
        <v>0</v>
      </c>
      <c r="P39" s="188">
        <v>0</v>
      </c>
      <c r="Q39" s="188">
        <f t="shared" si="13"/>
        <v>76</v>
      </c>
      <c r="R39" s="188">
        <v>0</v>
      </c>
      <c r="S39" s="188">
        <v>76</v>
      </c>
      <c r="T39" s="188">
        <v>0</v>
      </c>
      <c r="U39" s="188">
        <f t="shared" si="14"/>
        <v>127</v>
      </c>
      <c r="V39" s="188">
        <v>49</v>
      </c>
      <c r="W39" s="188">
        <v>78</v>
      </c>
      <c r="X39" s="188">
        <v>0</v>
      </c>
      <c r="Y39" s="188">
        <f t="shared" si="15"/>
        <v>0</v>
      </c>
      <c r="Z39" s="188">
        <v>0</v>
      </c>
      <c r="AA39" s="188">
        <v>0</v>
      </c>
      <c r="AB39" s="188">
        <v>0</v>
      </c>
      <c r="AC39" s="188">
        <f t="shared" si="16"/>
        <v>0</v>
      </c>
      <c r="AD39" s="188">
        <v>0</v>
      </c>
      <c r="AE39" s="188">
        <v>0</v>
      </c>
      <c r="AF39" s="188">
        <v>0</v>
      </c>
      <c r="AG39" s="188">
        <v>130</v>
      </c>
      <c r="AH39" s="188">
        <v>61</v>
      </c>
    </row>
    <row r="40" spans="1:34" ht="13.5">
      <c r="A40" s="182" t="s">
        <v>34</v>
      </c>
      <c r="B40" s="182" t="s">
        <v>88</v>
      </c>
      <c r="C40" s="184" t="s">
        <v>89</v>
      </c>
      <c r="D40" s="188">
        <f t="shared" si="17"/>
        <v>2631</v>
      </c>
      <c r="E40" s="188">
        <v>1914</v>
      </c>
      <c r="F40" s="188">
        <v>717</v>
      </c>
      <c r="G40" s="188">
        <f t="shared" si="9"/>
        <v>2631</v>
      </c>
      <c r="H40" s="188">
        <f t="shared" si="10"/>
        <v>2076</v>
      </c>
      <c r="I40" s="188">
        <f t="shared" si="11"/>
        <v>0</v>
      </c>
      <c r="J40" s="188">
        <v>0</v>
      </c>
      <c r="K40" s="188">
        <v>0</v>
      </c>
      <c r="L40" s="188">
        <v>0</v>
      </c>
      <c r="M40" s="188">
        <f t="shared" si="12"/>
        <v>1698</v>
      </c>
      <c r="N40" s="188">
        <v>1698</v>
      </c>
      <c r="O40" s="188">
        <v>0</v>
      </c>
      <c r="P40" s="188">
        <v>0</v>
      </c>
      <c r="Q40" s="188">
        <f t="shared" si="13"/>
        <v>104</v>
      </c>
      <c r="R40" s="188">
        <v>0</v>
      </c>
      <c r="S40" s="188">
        <v>104</v>
      </c>
      <c r="T40" s="188">
        <v>0</v>
      </c>
      <c r="U40" s="188">
        <f t="shared" si="14"/>
        <v>274</v>
      </c>
      <c r="V40" s="188">
        <v>86</v>
      </c>
      <c r="W40" s="188">
        <v>188</v>
      </c>
      <c r="X40" s="188">
        <v>0</v>
      </c>
      <c r="Y40" s="188">
        <f t="shared" si="15"/>
        <v>0</v>
      </c>
      <c r="Z40" s="188">
        <v>0</v>
      </c>
      <c r="AA40" s="188">
        <v>0</v>
      </c>
      <c r="AB40" s="188">
        <v>0</v>
      </c>
      <c r="AC40" s="188">
        <f t="shared" si="16"/>
        <v>0</v>
      </c>
      <c r="AD40" s="188">
        <v>0</v>
      </c>
      <c r="AE40" s="188">
        <v>0</v>
      </c>
      <c r="AF40" s="188">
        <v>0</v>
      </c>
      <c r="AG40" s="188">
        <v>555</v>
      </c>
      <c r="AH40" s="188">
        <v>0</v>
      </c>
    </row>
    <row r="41" spans="1:34" ht="13.5">
      <c r="A41" s="182" t="s">
        <v>34</v>
      </c>
      <c r="B41" s="182" t="s">
        <v>90</v>
      </c>
      <c r="C41" s="184" t="s">
        <v>91</v>
      </c>
      <c r="D41" s="188">
        <f t="shared" si="17"/>
        <v>2983</v>
      </c>
      <c r="E41" s="188">
        <v>2222</v>
      </c>
      <c r="F41" s="188">
        <v>761</v>
      </c>
      <c r="G41" s="188">
        <f t="shared" si="9"/>
        <v>2983</v>
      </c>
      <c r="H41" s="188">
        <f t="shared" si="10"/>
        <v>2422</v>
      </c>
      <c r="I41" s="188">
        <f t="shared" si="11"/>
        <v>0</v>
      </c>
      <c r="J41" s="188">
        <v>0</v>
      </c>
      <c r="K41" s="188">
        <v>0</v>
      </c>
      <c r="L41" s="188">
        <v>0</v>
      </c>
      <c r="M41" s="188">
        <f t="shared" si="12"/>
        <v>1992</v>
      </c>
      <c r="N41" s="188">
        <v>1992</v>
      </c>
      <c r="O41" s="188">
        <v>0</v>
      </c>
      <c r="P41" s="188">
        <v>0</v>
      </c>
      <c r="Q41" s="188">
        <f t="shared" si="13"/>
        <v>117</v>
      </c>
      <c r="R41" s="188">
        <v>0</v>
      </c>
      <c r="S41" s="188">
        <v>117</v>
      </c>
      <c r="T41" s="188">
        <v>0</v>
      </c>
      <c r="U41" s="188">
        <f t="shared" si="14"/>
        <v>313</v>
      </c>
      <c r="V41" s="188">
        <v>119</v>
      </c>
      <c r="W41" s="188">
        <v>194</v>
      </c>
      <c r="X41" s="188">
        <v>0</v>
      </c>
      <c r="Y41" s="188">
        <f t="shared" si="15"/>
        <v>0</v>
      </c>
      <c r="Z41" s="188">
        <v>0</v>
      </c>
      <c r="AA41" s="188">
        <v>0</v>
      </c>
      <c r="AB41" s="188">
        <v>0</v>
      </c>
      <c r="AC41" s="188">
        <f t="shared" si="16"/>
        <v>0</v>
      </c>
      <c r="AD41" s="188">
        <v>0</v>
      </c>
      <c r="AE41" s="188">
        <v>0</v>
      </c>
      <c r="AF41" s="188">
        <v>0</v>
      </c>
      <c r="AG41" s="188">
        <v>561</v>
      </c>
      <c r="AH41" s="188">
        <v>14</v>
      </c>
    </row>
    <row r="42" spans="1:34" ht="13.5">
      <c r="A42" s="182" t="s">
        <v>34</v>
      </c>
      <c r="B42" s="182" t="s">
        <v>92</v>
      </c>
      <c r="C42" s="184" t="s">
        <v>93</v>
      </c>
      <c r="D42" s="188">
        <f t="shared" si="17"/>
        <v>794</v>
      </c>
      <c r="E42" s="188">
        <v>766</v>
      </c>
      <c r="F42" s="188">
        <v>28</v>
      </c>
      <c r="G42" s="188">
        <f t="shared" si="9"/>
        <v>794</v>
      </c>
      <c r="H42" s="188">
        <f t="shared" si="10"/>
        <v>794</v>
      </c>
      <c r="I42" s="188">
        <f t="shared" si="11"/>
        <v>0</v>
      </c>
      <c r="J42" s="188">
        <v>0</v>
      </c>
      <c r="K42" s="188">
        <v>0</v>
      </c>
      <c r="L42" s="188">
        <v>0</v>
      </c>
      <c r="M42" s="188">
        <f t="shared" si="12"/>
        <v>582</v>
      </c>
      <c r="N42" s="188">
        <v>0</v>
      </c>
      <c r="O42" s="188">
        <v>554</v>
      </c>
      <c r="P42" s="188">
        <v>28</v>
      </c>
      <c r="Q42" s="188">
        <f t="shared" si="13"/>
        <v>42</v>
      </c>
      <c r="R42" s="188">
        <v>0</v>
      </c>
      <c r="S42" s="188">
        <v>42</v>
      </c>
      <c r="T42" s="188">
        <v>0</v>
      </c>
      <c r="U42" s="188">
        <f t="shared" si="14"/>
        <v>170</v>
      </c>
      <c r="V42" s="188">
        <v>0</v>
      </c>
      <c r="W42" s="188">
        <v>170</v>
      </c>
      <c r="X42" s="188">
        <v>0</v>
      </c>
      <c r="Y42" s="188">
        <f t="shared" si="15"/>
        <v>0</v>
      </c>
      <c r="Z42" s="188">
        <v>0</v>
      </c>
      <c r="AA42" s="188">
        <v>0</v>
      </c>
      <c r="AB42" s="188">
        <v>0</v>
      </c>
      <c r="AC42" s="188">
        <f t="shared" si="16"/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22</v>
      </c>
    </row>
    <row r="43" spans="1:34" ht="13.5">
      <c r="A43" s="182" t="s">
        <v>34</v>
      </c>
      <c r="B43" s="182" t="s">
        <v>94</v>
      </c>
      <c r="C43" s="184" t="s">
        <v>95</v>
      </c>
      <c r="D43" s="188">
        <f t="shared" si="17"/>
        <v>2535</v>
      </c>
      <c r="E43" s="188">
        <v>2283</v>
      </c>
      <c r="F43" s="188">
        <v>252</v>
      </c>
      <c r="G43" s="188">
        <f t="shared" si="9"/>
        <v>2535</v>
      </c>
      <c r="H43" s="188">
        <f t="shared" si="10"/>
        <v>2283</v>
      </c>
      <c r="I43" s="188">
        <f t="shared" si="11"/>
        <v>0</v>
      </c>
      <c r="J43" s="188">
        <v>0</v>
      </c>
      <c r="K43" s="188">
        <v>0</v>
      </c>
      <c r="L43" s="188">
        <v>0</v>
      </c>
      <c r="M43" s="188">
        <f t="shared" si="12"/>
        <v>2020</v>
      </c>
      <c r="N43" s="188">
        <v>0</v>
      </c>
      <c r="O43" s="188">
        <v>1453</v>
      </c>
      <c r="P43" s="188">
        <v>567</v>
      </c>
      <c r="Q43" s="188">
        <f t="shared" si="13"/>
        <v>79</v>
      </c>
      <c r="R43" s="188">
        <v>0</v>
      </c>
      <c r="S43" s="188">
        <v>79</v>
      </c>
      <c r="T43" s="188">
        <v>0</v>
      </c>
      <c r="U43" s="188">
        <f t="shared" si="14"/>
        <v>184</v>
      </c>
      <c r="V43" s="188">
        <v>0</v>
      </c>
      <c r="W43" s="188">
        <v>184</v>
      </c>
      <c r="X43" s="188">
        <v>0</v>
      </c>
      <c r="Y43" s="188">
        <f t="shared" si="15"/>
        <v>0</v>
      </c>
      <c r="Z43" s="188">
        <v>0</v>
      </c>
      <c r="AA43" s="188">
        <v>0</v>
      </c>
      <c r="AB43" s="188">
        <v>0</v>
      </c>
      <c r="AC43" s="188">
        <f t="shared" si="16"/>
        <v>0</v>
      </c>
      <c r="AD43" s="188">
        <v>0</v>
      </c>
      <c r="AE43" s="188">
        <v>0</v>
      </c>
      <c r="AF43" s="188">
        <v>0</v>
      </c>
      <c r="AG43" s="188">
        <v>252</v>
      </c>
      <c r="AH43" s="188">
        <v>0</v>
      </c>
    </row>
    <row r="44" spans="1:34" ht="13.5">
      <c r="A44" s="182" t="s">
        <v>34</v>
      </c>
      <c r="B44" s="182" t="s">
        <v>96</v>
      </c>
      <c r="C44" s="184" t="s">
        <v>313</v>
      </c>
      <c r="D44" s="188">
        <f t="shared" si="17"/>
        <v>480</v>
      </c>
      <c r="E44" s="188">
        <v>233</v>
      </c>
      <c r="F44" s="188">
        <v>247</v>
      </c>
      <c r="G44" s="188">
        <f t="shared" si="9"/>
        <v>480</v>
      </c>
      <c r="H44" s="188">
        <f t="shared" si="10"/>
        <v>344</v>
      </c>
      <c r="I44" s="188">
        <f t="shared" si="11"/>
        <v>0</v>
      </c>
      <c r="J44" s="188">
        <v>0</v>
      </c>
      <c r="K44" s="188">
        <v>0</v>
      </c>
      <c r="L44" s="188">
        <v>0</v>
      </c>
      <c r="M44" s="188">
        <f t="shared" si="12"/>
        <v>272</v>
      </c>
      <c r="N44" s="188">
        <v>0</v>
      </c>
      <c r="O44" s="188">
        <v>272</v>
      </c>
      <c r="P44" s="188">
        <v>0</v>
      </c>
      <c r="Q44" s="188">
        <f t="shared" si="13"/>
        <v>13</v>
      </c>
      <c r="R44" s="188">
        <v>0</v>
      </c>
      <c r="S44" s="188">
        <v>13</v>
      </c>
      <c r="T44" s="188">
        <v>0</v>
      </c>
      <c r="U44" s="188">
        <f t="shared" si="14"/>
        <v>59</v>
      </c>
      <c r="V44" s="188">
        <v>0</v>
      </c>
      <c r="W44" s="188">
        <v>59</v>
      </c>
      <c r="X44" s="188">
        <v>0</v>
      </c>
      <c r="Y44" s="188">
        <f t="shared" si="15"/>
        <v>0</v>
      </c>
      <c r="Z44" s="188">
        <v>0</v>
      </c>
      <c r="AA44" s="188">
        <v>0</v>
      </c>
      <c r="AB44" s="188">
        <v>0</v>
      </c>
      <c r="AC44" s="188">
        <f t="shared" si="16"/>
        <v>0</v>
      </c>
      <c r="AD44" s="188">
        <v>0</v>
      </c>
      <c r="AE44" s="188">
        <v>0</v>
      </c>
      <c r="AF44" s="188">
        <v>0</v>
      </c>
      <c r="AG44" s="188">
        <v>136</v>
      </c>
      <c r="AH44" s="188">
        <v>0</v>
      </c>
    </row>
    <row r="45" spans="1:34" ht="13.5">
      <c r="A45" s="182" t="s">
        <v>34</v>
      </c>
      <c r="B45" s="182" t="s">
        <v>97</v>
      </c>
      <c r="C45" s="184" t="s">
        <v>98</v>
      </c>
      <c r="D45" s="188">
        <f t="shared" si="17"/>
        <v>2568</v>
      </c>
      <c r="E45" s="188">
        <v>1923</v>
      </c>
      <c r="F45" s="188">
        <v>645</v>
      </c>
      <c r="G45" s="188">
        <f t="shared" si="9"/>
        <v>2568</v>
      </c>
      <c r="H45" s="188">
        <f t="shared" si="10"/>
        <v>1849</v>
      </c>
      <c r="I45" s="188">
        <f t="shared" si="11"/>
        <v>0</v>
      </c>
      <c r="J45" s="188">
        <v>0</v>
      </c>
      <c r="K45" s="188">
        <v>0</v>
      </c>
      <c r="L45" s="188">
        <v>0</v>
      </c>
      <c r="M45" s="188">
        <f t="shared" si="12"/>
        <v>1714</v>
      </c>
      <c r="N45" s="188">
        <v>0</v>
      </c>
      <c r="O45" s="188">
        <v>1714</v>
      </c>
      <c r="P45" s="188">
        <v>0</v>
      </c>
      <c r="Q45" s="188">
        <f t="shared" si="13"/>
        <v>50</v>
      </c>
      <c r="R45" s="188">
        <v>0</v>
      </c>
      <c r="S45" s="188">
        <v>50</v>
      </c>
      <c r="T45" s="188">
        <v>0</v>
      </c>
      <c r="U45" s="188">
        <f t="shared" si="14"/>
        <v>83</v>
      </c>
      <c r="V45" s="188">
        <v>0</v>
      </c>
      <c r="W45" s="188">
        <v>83</v>
      </c>
      <c r="X45" s="188">
        <v>0</v>
      </c>
      <c r="Y45" s="188">
        <f t="shared" si="15"/>
        <v>0</v>
      </c>
      <c r="Z45" s="188">
        <v>0</v>
      </c>
      <c r="AA45" s="188">
        <v>0</v>
      </c>
      <c r="AB45" s="188">
        <v>0</v>
      </c>
      <c r="AC45" s="188">
        <f t="shared" si="16"/>
        <v>2</v>
      </c>
      <c r="AD45" s="188">
        <v>0</v>
      </c>
      <c r="AE45" s="188">
        <v>2</v>
      </c>
      <c r="AF45" s="188">
        <v>0</v>
      </c>
      <c r="AG45" s="188">
        <v>719</v>
      </c>
      <c r="AH45" s="188">
        <v>18</v>
      </c>
    </row>
    <row r="46" spans="1:34" ht="13.5">
      <c r="A46" s="182" t="s">
        <v>34</v>
      </c>
      <c r="B46" s="182" t="s">
        <v>99</v>
      </c>
      <c r="C46" s="184" t="s">
        <v>100</v>
      </c>
      <c r="D46" s="188">
        <f t="shared" si="17"/>
        <v>2123</v>
      </c>
      <c r="E46" s="188">
        <v>1778</v>
      </c>
      <c r="F46" s="188">
        <v>345</v>
      </c>
      <c r="G46" s="188">
        <f t="shared" si="9"/>
        <v>2123</v>
      </c>
      <c r="H46" s="188">
        <f t="shared" si="10"/>
        <v>1466</v>
      </c>
      <c r="I46" s="188">
        <f t="shared" si="11"/>
        <v>0</v>
      </c>
      <c r="J46" s="188">
        <v>0</v>
      </c>
      <c r="K46" s="188">
        <v>0</v>
      </c>
      <c r="L46" s="188">
        <v>0</v>
      </c>
      <c r="M46" s="188">
        <f t="shared" si="12"/>
        <v>1391</v>
      </c>
      <c r="N46" s="188">
        <v>0</v>
      </c>
      <c r="O46" s="188">
        <v>1391</v>
      </c>
      <c r="P46" s="188">
        <v>0</v>
      </c>
      <c r="Q46" s="188">
        <f t="shared" si="13"/>
        <v>20</v>
      </c>
      <c r="R46" s="188">
        <v>0</v>
      </c>
      <c r="S46" s="188">
        <v>20</v>
      </c>
      <c r="T46" s="188">
        <v>0</v>
      </c>
      <c r="U46" s="188">
        <f t="shared" si="14"/>
        <v>55</v>
      </c>
      <c r="V46" s="188">
        <v>0</v>
      </c>
      <c r="W46" s="188">
        <v>55</v>
      </c>
      <c r="X46" s="188">
        <v>0</v>
      </c>
      <c r="Y46" s="188">
        <f t="shared" si="15"/>
        <v>0</v>
      </c>
      <c r="Z46" s="188">
        <v>0</v>
      </c>
      <c r="AA46" s="188">
        <v>0</v>
      </c>
      <c r="AB46" s="188">
        <v>0</v>
      </c>
      <c r="AC46" s="188">
        <f t="shared" si="16"/>
        <v>0</v>
      </c>
      <c r="AD46" s="188">
        <v>0</v>
      </c>
      <c r="AE46" s="188">
        <v>0</v>
      </c>
      <c r="AF46" s="188">
        <v>0</v>
      </c>
      <c r="AG46" s="188">
        <v>657</v>
      </c>
      <c r="AH46" s="188">
        <v>48</v>
      </c>
    </row>
    <row r="47" spans="1:34" ht="13.5">
      <c r="A47" s="182" t="s">
        <v>34</v>
      </c>
      <c r="B47" s="182" t="s">
        <v>101</v>
      </c>
      <c r="C47" s="184" t="s">
        <v>102</v>
      </c>
      <c r="D47" s="188">
        <f t="shared" si="17"/>
        <v>1370</v>
      </c>
      <c r="E47" s="188">
        <v>1172</v>
      </c>
      <c r="F47" s="188">
        <v>198</v>
      </c>
      <c r="G47" s="188">
        <f t="shared" si="9"/>
        <v>1370</v>
      </c>
      <c r="H47" s="188">
        <f t="shared" si="10"/>
        <v>1172</v>
      </c>
      <c r="I47" s="188">
        <f t="shared" si="11"/>
        <v>0</v>
      </c>
      <c r="J47" s="188">
        <v>0</v>
      </c>
      <c r="K47" s="188">
        <v>0</v>
      </c>
      <c r="L47" s="188">
        <v>0</v>
      </c>
      <c r="M47" s="188">
        <f t="shared" si="12"/>
        <v>1075</v>
      </c>
      <c r="N47" s="188">
        <v>1075</v>
      </c>
      <c r="O47" s="188">
        <v>0</v>
      </c>
      <c r="P47" s="188">
        <v>0</v>
      </c>
      <c r="Q47" s="188">
        <f t="shared" si="13"/>
        <v>41</v>
      </c>
      <c r="R47" s="188">
        <v>41</v>
      </c>
      <c r="S47" s="188">
        <v>0</v>
      </c>
      <c r="T47" s="188">
        <v>0</v>
      </c>
      <c r="U47" s="188">
        <f t="shared" si="14"/>
        <v>56</v>
      </c>
      <c r="V47" s="188">
        <v>56</v>
      </c>
      <c r="W47" s="188">
        <v>0</v>
      </c>
      <c r="X47" s="188">
        <v>0</v>
      </c>
      <c r="Y47" s="188">
        <f t="shared" si="15"/>
        <v>0</v>
      </c>
      <c r="Z47" s="188">
        <v>0</v>
      </c>
      <c r="AA47" s="188">
        <v>0</v>
      </c>
      <c r="AB47" s="188">
        <v>0</v>
      </c>
      <c r="AC47" s="188">
        <f t="shared" si="16"/>
        <v>0</v>
      </c>
      <c r="AD47" s="188">
        <v>0</v>
      </c>
      <c r="AE47" s="188">
        <v>0</v>
      </c>
      <c r="AF47" s="188">
        <v>0</v>
      </c>
      <c r="AG47" s="188">
        <v>198</v>
      </c>
      <c r="AH47" s="188">
        <v>0</v>
      </c>
    </row>
    <row r="48" spans="1:34" ht="13.5">
      <c r="A48" s="182" t="s">
        <v>34</v>
      </c>
      <c r="B48" s="182" t="s">
        <v>103</v>
      </c>
      <c r="C48" s="184" t="s">
        <v>104</v>
      </c>
      <c r="D48" s="188">
        <f t="shared" si="17"/>
        <v>1851</v>
      </c>
      <c r="E48" s="188">
        <v>1555</v>
      </c>
      <c r="F48" s="188">
        <v>296</v>
      </c>
      <c r="G48" s="188">
        <f t="shared" si="9"/>
        <v>1851</v>
      </c>
      <c r="H48" s="188">
        <f t="shared" si="10"/>
        <v>1675</v>
      </c>
      <c r="I48" s="188">
        <f t="shared" si="11"/>
        <v>0</v>
      </c>
      <c r="J48" s="188">
        <v>0</v>
      </c>
      <c r="K48" s="188">
        <v>0</v>
      </c>
      <c r="L48" s="188">
        <v>0</v>
      </c>
      <c r="M48" s="188">
        <f t="shared" si="12"/>
        <v>1513</v>
      </c>
      <c r="N48" s="188">
        <v>0</v>
      </c>
      <c r="O48" s="188">
        <v>1234</v>
      </c>
      <c r="P48" s="188">
        <v>279</v>
      </c>
      <c r="Q48" s="188">
        <f t="shared" si="13"/>
        <v>0</v>
      </c>
      <c r="R48" s="188">
        <v>0</v>
      </c>
      <c r="S48" s="188">
        <v>0</v>
      </c>
      <c r="T48" s="188">
        <v>0</v>
      </c>
      <c r="U48" s="188">
        <f t="shared" si="14"/>
        <v>103</v>
      </c>
      <c r="V48" s="188">
        <v>0</v>
      </c>
      <c r="W48" s="188">
        <v>101</v>
      </c>
      <c r="X48" s="188">
        <v>2</v>
      </c>
      <c r="Y48" s="188">
        <f t="shared" si="15"/>
        <v>59</v>
      </c>
      <c r="Z48" s="188">
        <v>0</v>
      </c>
      <c r="AA48" s="188">
        <v>56</v>
      </c>
      <c r="AB48" s="188">
        <v>3</v>
      </c>
      <c r="AC48" s="188">
        <f t="shared" si="16"/>
        <v>0</v>
      </c>
      <c r="AD48" s="188">
        <v>0</v>
      </c>
      <c r="AE48" s="188">
        <v>0</v>
      </c>
      <c r="AF48" s="188">
        <v>0</v>
      </c>
      <c r="AG48" s="188">
        <v>176</v>
      </c>
      <c r="AH48" s="188">
        <v>20</v>
      </c>
    </row>
    <row r="49" spans="1:34" ht="13.5">
      <c r="A49" s="182" t="s">
        <v>34</v>
      </c>
      <c r="B49" s="182" t="s">
        <v>274</v>
      </c>
      <c r="C49" s="184" t="s">
        <v>324</v>
      </c>
      <c r="D49" s="188">
        <f t="shared" si="17"/>
        <v>683</v>
      </c>
      <c r="E49" s="188">
        <v>616</v>
      </c>
      <c r="F49" s="188">
        <v>67</v>
      </c>
      <c r="G49" s="188">
        <f t="shared" si="9"/>
        <v>683</v>
      </c>
      <c r="H49" s="188">
        <f t="shared" si="10"/>
        <v>673</v>
      </c>
      <c r="I49" s="188">
        <f t="shared" si="11"/>
        <v>0</v>
      </c>
      <c r="J49" s="188">
        <v>0</v>
      </c>
      <c r="K49" s="188">
        <v>0</v>
      </c>
      <c r="L49" s="188">
        <v>0</v>
      </c>
      <c r="M49" s="188">
        <f t="shared" si="12"/>
        <v>597</v>
      </c>
      <c r="N49" s="188">
        <v>0</v>
      </c>
      <c r="O49" s="188">
        <v>597</v>
      </c>
      <c r="P49" s="188">
        <v>0</v>
      </c>
      <c r="Q49" s="188">
        <f t="shared" si="13"/>
        <v>17</v>
      </c>
      <c r="R49" s="188">
        <v>0</v>
      </c>
      <c r="S49" s="188">
        <v>17</v>
      </c>
      <c r="T49" s="188">
        <v>0</v>
      </c>
      <c r="U49" s="188">
        <f t="shared" si="14"/>
        <v>46</v>
      </c>
      <c r="V49" s="188">
        <v>0</v>
      </c>
      <c r="W49" s="188">
        <v>46</v>
      </c>
      <c r="X49" s="188">
        <v>0</v>
      </c>
      <c r="Y49" s="188">
        <f t="shared" si="15"/>
        <v>5</v>
      </c>
      <c r="Z49" s="188">
        <v>0</v>
      </c>
      <c r="AA49" s="188">
        <v>5</v>
      </c>
      <c r="AB49" s="188">
        <v>0</v>
      </c>
      <c r="AC49" s="188">
        <f t="shared" si="16"/>
        <v>8</v>
      </c>
      <c r="AD49" s="188">
        <v>0</v>
      </c>
      <c r="AE49" s="188">
        <v>8</v>
      </c>
      <c r="AF49" s="188">
        <v>0</v>
      </c>
      <c r="AG49" s="188">
        <v>10</v>
      </c>
      <c r="AH49" s="188">
        <v>0</v>
      </c>
    </row>
    <row r="50" spans="1:34" ht="13.5">
      <c r="A50" s="182" t="s">
        <v>34</v>
      </c>
      <c r="B50" s="182" t="s">
        <v>275</v>
      </c>
      <c r="C50" s="184" t="s">
        <v>276</v>
      </c>
      <c r="D50" s="188">
        <f t="shared" si="17"/>
        <v>675</v>
      </c>
      <c r="E50" s="188">
        <v>505</v>
      </c>
      <c r="F50" s="188">
        <v>170</v>
      </c>
      <c r="G50" s="188">
        <f t="shared" si="9"/>
        <v>675</v>
      </c>
      <c r="H50" s="188">
        <f t="shared" si="10"/>
        <v>550</v>
      </c>
      <c r="I50" s="188">
        <f t="shared" si="11"/>
        <v>0</v>
      </c>
      <c r="J50" s="188">
        <v>0</v>
      </c>
      <c r="K50" s="188">
        <v>0</v>
      </c>
      <c r="L50" s="188">
        <v>0</v>
      </c>
      <c r="M50" s="188">
        <f t="shared" si="12"/>
        <v>476</v>
      </c>
      <c r="N50" s="188">
        <v>0</v>
      </c>
      <c r="O50" s="188">
        <v>476</v>
      </c>
      <c r="P50" s="188">
        <v>0</v>
      </c>
      <c r="Q50" s="188">
        <f t="shared" si="13"/>
        <v>45</v>
      </c>
      <c r="R50" s="188">
        <v>0</v>
      </c>
      <c r="S50" s="188">
        <v>45</v>
      </c>
      <c r="T50" s="188">
        <v>0</v>
      </c>
      <c r="U50" s="188">
        <f t="shared" si="14"/>
        <v>29</v>
      </c>
      <c r="V50" s="188">
        <v>0</v>
      </c>
      <c r="W50" s="188">
        <v>29</v>
      </c>
      <c r="X50" s="188">
        <v>0</v>
      </c>
      <c r="Y50" s="188">
        <f t="shared" si="15"/>
        <v>0</v>
      </c>
      <c r="Z50" s="188">
        <v>0</v>
      </c>
      <c r="AA50" s="188">
        <v>0</v>
      </c>
      <c r="AB50" s="188">
        <v>0</v>
      </c>
      <c r="AC50" s="188">
        <f t="shared" si="16"/>
        <v>0</v>
      </c>
      <c r="AD50" s="188">
        <v>0</v>
      </c>
      <c r="AE50" s="188">
        <v>0</v>
      </c>
      <c r="AF50" s="188">
        <v>0</v>
      </c>
      <c r="AG50" s="188">
        <v>125</v>
      </c>
      <c r="AH50" s="188">
        <v>2</v>
      </c>
    </row>
    <row r="51" spans="1:34" ht="13.5">
      <c r="A51" s="182" t="s">
        <v>34</v>
      </c>
      <c r="B51" s="182" t="s">
        <v>277</v>
      </c>
      <c r="C51" s="184" t="s">
        <v>278</v>
      </c>
      <c r="D51" s="188">
        <f t="shared" si="17"/>
        <v>1783</v>
      </c>
      <c r="E51" s="188">
        <v>1222</v>
      </c>
      <c r="F51" s="188">
        <v>561</v>
      </c>
      <c r="G51" s="188">
        <f t="shared" si="9"/>
        <v>1783</v>
      </c>
      <c r="H51" s="188">
        <f t="shared" si="10"/>
        <v>1183</v>
      </c>
      <c r="I51" s="188">
        <f t="shared" si="11"/>
        <v>0</v>
      </c>
      <c r="J51" s="188">
        <v>0</v>
      </c>
      <c r="K51" s="188">
        <v>0</v>
      </c>
      <c r="L51" s="188">
        <v>0</v>
      </c>
      <c r="M51" s="188">
        <f t="shared" si="12"/>
        <v>1038</v>
      </c>
      <c r="N51" s="188">
        <v>0</v>
      </c>
      <c r="O51" s="188">
        <v>1038</v>
      </c>
      <c r="P51" s="188">
        <v>0</v>
      </c>
      <c r="Q51" s="188">
        <f t="shared" si="13"/>
        <v>46</v>
      </c>
      <c r="R51" s="188">
        <v>0</v>
      </c>
      <c r="S51" s="188">
        <v>46</v>
      </c>
      <c r="T51" s="188">
        <v>0</v>
      </c>
      <c r="U51" s="188">
        <f t="shared" si="14"/>
        <v>99</v>
      </c>
      <c r="V51" s="188">
        <v>0</v>
      </c>
      <c r="W51" s="188">
        <v>99</v>
      </c>
      <c r="X51" s="188">
        <v>0</v>
      </c>
      <c r="Y51" s="188">
        <f t="shared" si="15"/>
        <v>0</v>
      </c>
      <c r="Z51" s="188">
        <v>0</v>
      </c>
      <c r="AA51" s="188">
        <v>0</v>
      </c>
      <c r="AB51" s="188">
        <v>0</v>
      </c>
      <c r="AC51" s="188">
        <f t="shared" si="16"/>
        <v>0</v>
      </c>
      <c r="AD51" s="188">
        <v>0</v>
      </c>
      <c r="AE51" s="188">
        <v>0</v>
      </c>
      <c r="AF51" s="188">
        <v>0</v>
      </c>
      <c r="AG51" s="188">
        <v>600</v>
      </c>
      <c r="AH51" s="188">
        <v>0</v>
      </c>
    </row>
    <row r="52" spans="1:34" ht="13.5">
      <c r="A52" s="182" t="s">
        <v>34</v>
      </c>
      <c r="B52" s="182" t="s">
        <v>279</v>
      </c>
      <c r="C52" s="184" t="s">
        <v>280</v>
      </c>
      <c r="D52" s="188">
        <f t="shared" si="17"/>
        <v>1325</v>
      </c>
      <c r="E52" s="188">
        <v>949</v>
      </c>
      <c r="F52" s="188">
        <v>376</v>
      </c>
      <c r="G52" s="188">
        <f t="shared" si="9"/>
        <v>1325</v>
      </c>
      <c r="H52" s="188">
        <f t="shared" si="10"/>
        <v>880</v>
      </c>
      <c r="I52" s="188">
        <f t="shared" si="11"/>
        <v>0</v>
      </c>
      <c r="J52" s="188">
        <v>0</v>
      </c>
      <c r="K52" s="188">
        <v>0</v>
      </c>
      <c r="L52" s="188">
        <v>0</v>
      </c>
      <c r="M52" s="188">
        <f t="shared" si="12"/>
        <v>752</v>
      </c>
      <c r="N52" s="188">
        <v>0</v>
      </c>
      <c r="O52" s="188">
        <v>752</v>
      </c>
      <c r="P52" s="188">
        <v>0</v>
      </c>
      <c r="Q52" s="188">
        <f t="shared" si="13"/>
        <v>41</v>
      </c>
      <c r="R52" s="188">
        <v>0</v>
      </c>
      <c r="S52" s="188">
        <v>41</v>
      </c>
      <c r="T52" s="188">
        <v>0</v>
      </c>
      <c r="U52" s="188">
        <f t="shared" si="14"/>
        <v>87</v>
      </c>
      <c r="V52" s="188">
        <v>0</v>
      </c>
      <c r="W52" s="188">
        <v>87</v>
      </c>
      <c r="X52" s="188">
        <v>0</v>
      </c>
      <c r="Y52" s="188">
        <f t="shared" si="15"/>
        <v>0</v>
      </c>
      <c r="Z52" s="188">
        <v>0</v>
      </c>
      <c r="AA52" s="188">
        <v>0</v>
      </c>
      <c r="AB52" s="188">
        <v>0</v>
      </c>
      <c r="AC52" s="188">
        <f t="shared" si="16"/>
        <v>0</v>
      </c>
      <c r="AD52" s="188">
        <v>0</v>
      </c>
      <c r="AE52" s="188">
        <v>0</v>
      </c>
      <c r="AF52" s="188">
        <v>0</v>
      </c>
      <c r="AG52" s="188">
        <v>445</v>
      </c>
      <c r="AH52" s="188">
        <v>0</v>
      </c>
    </row>
    <row r="53" spans="1:34" ht="13.5">
      <c r="A53" s="182" t="s">
        <v>34</v>
      </c>
      <c r="B53" s="182" t="s">
        <v>281</v>
      </c>
      <c r="C53" s="184" t="s">
        <v>282</v>
      </c>
      <c r="D53" s="188">
        <f t="shared" si="17"/>
        <v>2122</v>
      </c>
      <c r="E53" s="188">
        <v>1494</v>
      </c>
      <c r="F53" s="188">
        <v>628</v>
      </c>
      <c r="G53" s="188">
        <f t="shared" si="9"/>
        <v>2122</v>
      </c>
      <c r="H53" s="188">
        <f t="shared" si="10"/>
        <v>1408</v>
      </c>
      <c r="I53" s="188">
        <f t="shared" si="11"/>
        <v>0</v>
      </c>
      <c r="J53" s="188">
        <v>0</v>
      </c>
      <c r="K53" s="188">
        <v>0</v>
      </c>
      <c r="L53" s="188">
        <v>0</v>
      </c>
      <c r="M53" s="188">
        <f t="shared" si="12"/>
        <v>1259</v>
      </c>
      <c r="N53" s="188">
        <v>0</v>
      </c>
      <c r="O53" s="188">
        <v>1259</v>
      </c>
      <c r="P53" s="188">
        <v>0</v>
      </c>
      <c r="Q53" s="188">
        <f t="shared" si="13"/>
        <v>45</v>
      </c>
      <c r="R53" s="188">
        <v>0</v>
      </c>
      <c r="S53" s="188">
        <v>45</v>
      </c>
      <c r="T53" s="188">
        <v>0</v>
      </c>
      <c r="U53" s="188">
        <f t="shared" si="14"/>
        <v>104</v>
      </c>
      <c r="V53" s="188">
        <v>0</v>
      </c>
      <c r="W53" s="188">
        <v>104</v>
      </c>
      <c r="X53" s="188">
        <v>0</v>
      </c>
      <c r="Y53" s="188">
        <f t="shared" si="15"/>
        <v>0</v>
      </c>
      <c r="Z53" s="188">
        <v>0</v>
      </c>
      <c r="AA53" s="188">
        <v>0</v>
      </c>
      <c r="AB53" s="188">
        <v>0</v>
      </c>
      <c r="AC53" s="188">
        <f t="shared" si="16"/>
        <v>0</v>
      </c>
      <c r="AD53" s="188">
        <v>0</v>
      </c>
      <c r="AE53" s="188">
        <v>0</v>
      </c>
      <c r="AF53" s="188">
        <v>0</v>
      </c>
      <c r="AG53" s="188">
        <v>714</v>
      </c>
      <c r="AH53" s="188">
        <v>0</v>
      </c>
    </row>
    <row r="54" spans="1:34" ht="13.5">
      <c r="A54" s="182" t="s">
        <v>34</v>
      </c>
      <c r="B54" s="182" t="s">
        <v>283</v>
      </c>
      <c r="C54" s="184" t="s">
        <v>284</v>
      </c>
      <c r="D54" s="188">
        <f t="shared" si="17"/>
        <v>3812</v>
      </c>
      <c r="E54" s="188">
        <v>2638</v>
      </c>
      <c r="F54" s="188">
        <v>1174</v>
      </c>
      <c r="G54" s="188">
        <f t="shared" si="9"/>
        <v>3812</v>
      </c>
      <c r="H54" s="188">
        <f t="shared" si="10"/>
        <v>2516</v>
      </c>
      <c r="I54" s="188">
        <f t="shared" si="11"/>
        <v>0</v>
      </c>
      <c r="J54" s="188">
        <v>0</v>
      </c>
      <c r="K54" s="188">
        <v>0</v>
      </c>
      <c r="L54" s="188">
        <v>0</v>
      </c>
      <c r="M54" s="188">
        <f t="shared" si="12"/>
        <v>2230</v>
      </c>
      <c r="N54" s="188">
        <v>0</v>
      </c>
      <c r="O54" s="188">
        <v>2230</v>
      </c>
      <c r="P54" s="188">
        <v>0</v>
      </c>
      <c r="Q54" s="188">
        <f t="shared" si="13"/>
        <v>110</v>
      </c>
      <c r="R54" s="188">
        <v>0</v>
      </c>
      <c r="S54" s="188">
        <v>110</v>
      </c>
      <c r="T54" s="188">
        <v>0</v>
      </c>
      <c r="U54" s="188">
        <f t="shared" si="14"/>
        <v>176</v>
      </c>
      <c r="V54" s="188">
        <v>0</v>
      </c>
      <c r="W54" s="188">
        <v>176</v>
      </c>
      <c r="X54" s="188">
        <v>0</v>
      </c>
      <c r="Y54" s="188">
        <f t="shared" si="15"/>
        <v>0</v>
      </c>
      <c r="Z54" s="188">
        <v>0</v>
      </c>
      <c r="AA54" s="188">
        <v>0</v>
      </c>
      <c r="AB54" s="188">
        <v>0</v>
      </c>
      <c r="AC54" s="188">
        <f t="shared" si="16"/>
        <v>0</v>
      </c>
      <c r="AD54" s="188">
        <v>0</v>
      </c>
      <c r="AE54" s="188">
        <v>0</v>
      </c>
      <c r="AF54" s="188">
        <v>0</v>
      </c>
      <c r="AG54" s="188">
        <v>1296</v>
      </c>
      <c r="AH54" s="188">
        <v>0</v>
      </c>
    </row>
    <row r="55" spans="1:34" ht="13.5">
      <c r="A55" s="182" t="s">
        <v>34</v>
      </c>
      <c r="B55" s="182" t="s">
        <v>285</v>
      </c>
      <c r="C55" s="184" t="s">
        <v>270</v>
      </c>
      <c r="D55" s="188">
        <f t="shared" si="17"/>
        <v>1645</v>
      </c>
      <c r="E55" s="188">
        <v>1160</v>
      </c>
      <c r="F55" s="188">
        <v>485</v>
      </c>
      <c r="G55" s="188">
        <f t="shared" si="9"/>
        <v>1645</v>
      </c>
      <c r="H55" s="188">
        <f t="shared" si="10"/>
        <v>1083</v>
      </c>
      <c r="I55" s="188">
        <f t="shared" si="11"/>
        <v>0</v>
      </c>
      <c r="J55" s="188">
        <v>0</v>
      </c>
      <c r="K55" s="188">
        <v>0</v>
      </c>
      <c r="L55" s="188">
        <v>0</v>
      </c>
      <c r="M55" s="188">
        <f t="shared" si="12"/>
        <v>929</v>
      </c>
      <c r="N55" s="188">
        <v>0</v>
      </c>
      <c r="O55" s="188">
        <v>929</v>
      </c>
      <c r="P55" s="188">
        <v>0</v>
      </c>
      <c r="Q55" s="188">
        <f t="shared" si="13"/>
        <v>65</v>
      </c>
      <c r="R55" s="188">
        <v>0</v>
      </c>
      <c r="S55" s="188">
        <v>65</v>
      </c>
      <c r="T55" s="188">
        <v>0</v>
      </c>
      <c r="U55" s="188">
        <f t="shared" si="14"/>
        <v>89</v>
      </c>
      <c r="V55" s="188">
        <v>0</v>
      </c>
      <c r="W55" s="188">
        <v>89</v>
      </c>
      <c r="X55" s="188">
        <v>0</v>
      </c>
      <c r="Y55" s="188">
        <f t="shared" si="15"/>
        <v>0</v>
      </c>
      <c r="Z55" s="188">
        <v>0</v>
      </c>
      <c r="AA55" s="188">
        <v>0</v>
      </c>
      <c r="AB55" s="188">
        <v>0</v>
      </c>
      <c r="AC55" s="188">
        <f t="shared" si="16"/>
        <v>0</v>
      </c>
      <c r="AD55" s="188">
        <v>0</v>
      </c>
      <c r="AE55" s="188">
        <v>0</v>
      </c>
      <c r="AF55" s="188">
        <v>0</v>
      </c>
      <c r="AG55" s="188">
        <v>562</v>
      </c>
      <c r="AH55" s="188">
        <v>0</v>
      </c>
    </row>
    <row r="56" spans="1:34" ht="13.5">
      <c r="A56" s="182" t="s">
        <v>34</v>
      </c>
      <c r="B56" s="182" t="s">
        <v>286</v>
      </c>
      <c r="C56" s="184" t="s">
        <v>287</v>
      </c>
      <c r="D56" s="188">
        <f t="shared" si="17"/>
        <v>1283</v>
      </c>
      <c r="E56" s="188">
        <v>949</v>
      </c>
      <c r="F56" s="188">
        <v>334</v>
      </c>
      <c r="G56" s="188">
        <f t="shared" si="9"/>
        <v>1283</v>
      </c>
      <c r="H56" s="188">
        <f t="shared" si="10"/>
        <v>842</v>
      </c>
      <c r="I56" s="188">
        <f t="shared" si="11"/>
        <v>0</v>
      </c>
      <c r="J56" s="188">
        <v>0</v>
      </c>
      <c r="K56" s="188">
        <v>0</v>
      </c>
      <c r="L56" s="188">
        <v>0</v>
      </c>
      <c r="M56" s="188">
        <f t="shared" si="12"/>
        <v>713</v>
      </c>
      <c r="N56" s="188">
        <v>0</v>
      </c>
      <c r="O56" s="188">
        <v>713</v>
      </c>
      <c r="P56" s="188">
        <v>0</v>
      </c>
      <c r="Q56" s="188">
        <f t="shared" si="13"/>
        <v>58</v>
      </c>
      <c r="R56" s="188">
        <v>0</v>
      </c>
      <c r="S56" s="188">
        <v>58</v>
      </c>
      <c r="T56" s="188">
        <v>0</v>
      </c>
      <c r="U56" s="188">
        <f t="shared" si="14"/>
        <v>71</v>
      </c>
      <c r="V56" s="188">
        <v>0</v>
      </c>
      <c r="W56" s="188">
        <v>71</v>
      </c>
      <c r="X56" s="188">
        <v>0</v>
      </c>
      <c r="Y56" s="188">
        <f t="shared" si="15"/>
        <v>0</v>
      </c>
      <c r="Z56" s="188">
        <v>0</v>
      </c>
      <c r="AA56" s="188">
        <v>0</v>
      </c>
      <c r="AB56" s="188">
        <v>0</v>
      </c>
      <c r="AC56" s="188">
        <f t="shared" si="16"/>
        <v>0</v>
      </c>
      <c r="AD56" s="188">
        <v>0</v>
      </c>
      <c r="AE56" s="188">
        <v>0</v>
      </c>
      <c r="AF56" s="188">
        <v>0</v>
      </c>
      <c r="AG56" s="188">
        <v>441</v>
      </c>
      <c r="AH56" s="188">
        <v>0</v>
      </c>
    </row>
    <row r="57" spans="1:34" ht="13.5">
      <c r="A57" s="182" t="s">
        <v>34</v>
      </c>
      <c r="B57" s="182" t="s">
        <v>20</v>
      </c>
      <c r="C57" s="184" t="s">
        <v>21</v>
      </c>
      <c r="D57" s="188">
        <f t="shared" si="17"/>
        <v>13901</v>
      </c>
      <c r="E57" s="188">
        <v>12621</v>
      </c>
      <c r="F57" s="188">
        <v>1280</v>
      </c>
      <c r="G57" s="188">
        <f t="shared" si="9"/>
        <v>13901</v>
      </c>
      <c r="H57" s="188">
        <f t="shared" si="10"/>
        <v>9816</v>
      </c>
      <c r="I57" s="188">
        <f t="shared" si="11"/>
        <v>0</v>
      </c>
      <c r="J57" s="188">
        <v>0</v>
      </c>
      <c r="K57" s="188">
        <v>0</v>
      </c>
      <c r="L57" s="188">
        <v>0</v>
      </c>
      <c r="M57" s="188">
        <f t="shared" si="12"/>
        <v>7955</v>
      </c>
      <c r="N57" s="188">
        <v>967</v>
      </c>
      <c r="O57" s="188">
        <v>6988</v>
      </c>
      <c r="P57" s="188">
        <v>0</v>
      </c>
      <c r="Q57" s="188">
        <f t="shared" si="13"/>
        <v>684</v>
      </c>
      <c r="R57" s="188">
        <v>68</v>
      </c>
      <c r="S57" s="188">
        <v>616</v>
      </c>
      <c r="T57" s="188">
        <v>0</v>
      </c>
      <c r="U57" s="188">
        <f t="shared" si="14"/>
        <v>580</v>
      </c>
      <c r="V57" s="188">
        <v>83</v>
      </c>
      <c r="W57" s="188">
        <v>497</v>
      </c>
      <c r="X57" s="188">
        <v>0</v>
      </c>
      <c r="Y57" s="188">
        <f t="shared" si="15"/>
        <v>360</v>
      </c>
      <c r="Z57" s="188">
        <v>30</v>
      </c>
      <c r="AA57" s="188">
        <v>330</v>
      </c>
      <c r="AB57" s="188">
        <v>0</v>
      </c>
      <c r="AC57" s="188">
        <f t="shared" si="16"/>
        <v>237</v>
      </c>
      <c r="AD57" s="188">
        <v>17</v>
      </c>
      <c r="AE57" s="188">
        <v>220</v>
      </c>
      <c r="AF57" s="188">
        <v>0</v>
      </c>
      <c r="AG57" s="188">
        <v>4085</v>
      </c>
      <c r="AH57" s="188">
        <v>0</v>
      </c>
    </row>
    <row r="58" spans="1:34" ht="13.5">
      <c r="A58" s="201" t="s">
        <v>26</v>
      </c>
      <c r="B58" s="201"/>
      <c r="C58" s="201"/>
      <c r="D58" s="188">
        <f aca="true" t="shared" si="18" ref="D58:AH58">SUM(D7:D57)</f>
        <v>556960</v>
      </c>
      <c r="E58" s="188">
        <f t="shared" si="18"/>
        <v>374447</v>
      </c>
      <c r="F58" s="188">
        <f t="shared" si="18"/>
        <v>182513</v>
      </c>
      <c r="G58" s="188">
        <f t="shared" si="18"/>
        <v>556960</v>
      </c>
      <c r="H58" s="188">
        <f t="shared" si="18"/>
        <v>484223</v>
      </c>
      <c r="I58" s="188">
        <f t="shared" si="18"/>
        <v>14</v>
      </c>
      <c r="J58" s="188">
        <f t="shared" si="18"/>
        <v>0</v>
      </c>
      <c r="K58" s="188">
        <f t="shared" si="18"/>
        <v>0</v>
      </c>
      <c r="L58" s="188">
        <f t="shared" si="18"/>
        <v>14</v>
      </c>
      <c r="M58" s="188">
        <f t="shared" si="18"/>
        <v>406379</v>
      </c>
      <c r="N58" s="188">
        <f t="shared" si="18"/>
        <v>132853</v>
      </c>
      <c r="O58" s="188">
        <f t="shared" si="18"/>
        <v>161125</v>
      </c>
      <c r="P58" s="188">
        <f t="shared" si="18"/>
        <v>112401</v>
      </c>
      <c r="Q58" s="188">
        <f t="shared" si="18"/>
        <v>27665</v>
      </c>
      <c r="R58" s="188">
        <f t="shared" si="18"/>
        <v>9043</v>
      </c>
      <c r="S58" s="188">
        <f t="shared" si="18"/>
        <v>15039</v>
      </c>
      <c r="T58" s="188">
        <f t="shared" si="18"/>
        <v>3583</v>
      </c>
      <c r="U58" s="188">
        <f t="shared" si="18"/>
        <v>44947</v>
      </c>
      <c r="V58" s="188">
        <f t="shared" si="18"/>
        <v>18193</v>
      </c>
      <c r="W58" s="188">
        <f t="shared" si="18"/>
        <v>23720</v>
      </c>
      <c r="X58" s="188">
        <f t="shared" si="18"/>
        <v>3034</v>
      </c>
      <c r="Y58" s="188">
        <f t="shared" si="18"/>
        <v>1077</v>
      </c>
      <c r="Z58" s="188">
        <f t="shared" si="18"/>
        <v>270</v>
      </c>
      <c r="AA58" s="188">
        <f t="shared" si="18"/>
        <v>781</v>
      </c>
      <c r="AB58" s="188">
        <f t="shared" si="18"/>
        <v>26</v>
      </c>
      <c r="AC58" s="188">
        <f t="shared" si="18"/>
        <v>4141</v>
      </c>
      <c r="AD58" s="188">
        <f t="shared" si="18"/>
        <v>242</v>
      </c>
      <c r="AE58" s="188">
        <f t="shared" si="18"/>
        <v>3886</v>
      </c>
      <c r="AF58" s="188">
        <f t="shared" si="18"/>
        <v>13</v>
      </c>
      <c r="AG58" s="188">
        <f t="shared" si="18"/>
        <v>72737</v>
      </c>
      <c r="AH58" s="188">
        <f t="shared" si="18"/>
        <v>1021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8:C5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186</v>
      </c>
      <c r="B2" s="200" t="s">
        <v>230</v>
      </c>
      <c r="C2" s="202" t="s">
        <v>233</v>
      </c>
      <c r="D2" s="26" t="s">
        <v>225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226</v>
      </c>
      <c r="V2" s="29"/>
      <c r="W2" s="29"/>
      <c r="X2" s="29"/>
      <c r="Y2" s="29"/>
      <c r="Z2" s="29"/>
      <c r="AA2" s="30"/>
      <c r="AB2" s="26" t="s">
        <v>227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1"/>
      <c r="B3" s="223"/>
      <c r="C3" s="191"/>
      <c r="D3" s="10" t="s">
        <v>201</v>
      </c>
      <c r="E3" s="31" t="s">
        <v>195</v>
      </c>
      <c r="F3" s="204" t="s">
        <v>234</v>
      </c>
      <c r="G3" s="205"/>
      <c r="H3" s="205"/>
      <c r="I3" s="205"/>
      <c r="J3" s="205"/>
      <c r="K3" s="206"/>
      <c r="L3" s="202" t="s">
        <v>235</v>
      </c>
      <c r="M3" s="14" t="s">
        <v>203</v>
      </c>
      <c r="N3" s="32"/>
      <c r="O3" s="32"/>
      <c r="P3" s="32"/>
      <c r="Q3" s="32"/>
      <c r="R3" s="32"/>
      <c r="S3" s="32"/>
      <c r="T3" s="33"/>
      <c r="U3" s="10" t="s">
        <v>201</v>
      </c>
      <c r="V3" s="202" t="s">
        <v>195</v>
      </c>
      <c r="W3" s="228" t="s">
        <v>196</v>
      </c>
      <c r="X3" s="229"/>
      <c r="Y3" s="229"/>
      <c r="Z3" s="229"/>
      <c r="AA3" s="230"/>
      <c r="AB3" s="10" t="s">
        <v>201</v>
      </c>
      <c r="AC3" s="202" t="s">
        <v>236</v>
      </c>
      <c r="AD3" s="202" t="s">
        <v>237</v>
      </c>
      <c r="AE3" s="14" t="s">
        <v>197</v>
      </c>
      <c r="AF3" s="29"/>
      <c r="AG3" s="29"/>
      <c r="AH3" s="29"/>
      <c r="AI3" s="29"/>
      <c r="AJ3" s="30"/>
    </row>
    <row r="4" spans="1:36" s="27" customFormat="1" ht="22.5" customHeight="1">
      <c r="A4" s="221"/>
      <c r="B4" s="223"/>
      <c r="C4" s="191"/>
      <c r="D4" s="10"/>
      <c r="E4" s="34"/>
      <c r="F4" s="35"/>
      <c r="G4" s="202" t="s">
        <v>212</v>
      </c>
      <c r="H4" s="202" t="s">
        <v>213</v>
      </c>
      <c r="I4" s="202" t="s">
        <v>214</v>
      </c>
      <c r="J4" s="202" t="s">
        <v>215</v>
      </c>
      <c r="K4" s="202" t="s">
        <v>216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5" t="s">
        <v>212</v>
      </c>
      <c r="X4" s="202" t="s">
        <v>213</v>
      </c>
      <c r="Y4" s="202" t="s">
        <v>214</v>
      </c>
      <c r="Z4" s="202" t="s">
        <v>215</v>
      </c>
      <c r="AA4" s="202" t="s">
        <v>216</v>
      </c>
      <c r="AB4" s="10"/>
      <c r="AC4" s="193"/>
      <c r="AD4" s="193"/>
      <c r="AE4" s="36"/>
      <c r="AF4" s="225" t="s">
        <v>212</v>
      </c>
      <c r="AG4" s="202" t="s">
        <v>213</v>
      </c>
      <c r="AH4" s="202" t="s">
        <v>214</v>
      </c>
      <c r="AI4" s="202" t="s">
        <v>215</v>
      </c>
      <c r="AJ4" s="202" t="s">
        <v>216</v>
      </c>
    </row>
    <row r="5" spans="1:36" s="27" customFormat="1" ht="22.5" customHeight="1">
      <c r="A5" s="221"/>
      <c r="B5" s="223"/>
      <c r="C5" s="191"/>
      <c r="D5" s="16"/>
      <c r="E5" s="39"/>
      <c r="F5" s="10" t="s">
        <v>201</v>
      </c>
      <c r="G5" s="193"/>
      <c r="H5" s="193"/>
      <c r="I5" s="193"/>
      <c r="J5" s="193"/>
      <c r="K5" s="193"/>
      <c r="L5" s="227"/>
      <c r="M5" s="10" t="s">
        <v>201</v>
      </c>
      <c r="N5" s="6" t="s">
        <v>205</v>
      </c>
      <c r="O5" s="6" t="s">
        <v>231</v>
      </c>
      <c r="P5" s="6" t="s">
        <v>206</v>
      </c>
      <c r="Q5" s="18" t="s">
        <v>238</v>
      </c>
      <c r="R5" s="6" t="s">
        <v>207</v>
      </c>
      <c r="S5" s="18" t="s">
        <v>269</v>
      </c>
      <c r="T5" s="6" t="s">
        <v>232</v>
      </c>
      <c r="U5" s="16"/>
      <c r="V5" s="227"/>
      <c r="W5" s="226"/>
      <c r="X5" s="193"/>
      <c r="Y5" s="193"/>
      <c r="Z5" s="193"/>
      <c r="AA5" s="193"/>
      <c r="AB5" s="16"/>
      <c r="AC5" s="227"/>
      <c r="AD5" s="227"/>
      <c r="AE5" s="10" t="s">
        <v>201</v>
      </c>
      <c r="AF5" s="226"/>
      <c r="AG5" s="193"/>
      <c r="AH5" s="193"/>
      <c r="AI5" s="193"/>
      <c r="AJ5" s="193"/>
    </row>
    <row r="6" spans="1:36" s="27" customFormat="1" ht="22.5" customHeight="1">
      <c r="A6" s="222"/>
      <c r="B6" s="224"/>
      <c r="C6" s="192"/>
      <c r="D6" s="21" t="s">
        <v>239</v>
      </c>
      <c r="E6" s="21" t="s">
        <v>194</v>
      </c>
      <c r="F6" s="21" t="s">
        <v>194</v>
      </c>
      <c r="G6" s="23" t="s">
        <v>194</v>
      </c>
      <c r="H6" s="23" t="s">
        <v>194</v>
      </c>
      <c r="I6" s="23" t="s">
        <v>194</v>
      </c>
      <c r="J6" s="23" t="s">
        <v>194</v>
      </c>
      <c r="K6" s="23" t="s">
        <v>194</v>
      </c>
      <c r="L6" s="40" t="s">
        <v>194</v>
      </c>
      <c r="M6" s="21" t="s">
        <v>194</v>
      </c>
      <c r="N6" s="23" t="s">
        <v>194</v>
      </c>
      <c r="O6" s="23" t="s">
        <v>194</v>
      </c>
      <c r="P6" s="23" t="s">
        <v>194</v>
      </c>
      <c r="Q6" s="23" t="s">
        <v>194</v>
      </c>
      <c r="R6" s="23" t="s">
        <v>194</v>
      </c>
      <c r="S6" s="23" t="s">
        <v>194</v>
      </c>
      <c r="T6" s="23" t="s">
        <v>194</v>
      </c>
      <c r="U6" s="21" t="s">
        <v>194</v>
      </c>
      <c r="V6" s="40" t="s">
        <v>194</v>
      </c>
      <c r="W6" s="41" t="s">
        <v>194</v>
      </c>
      <c r="X6" s="23" t="s">
        <v>194</v>
      </c>
      <c r="Y6" s="23" t="s">
        <v>194</v>
      </c>
      <c r="Z6" s="23" t="s">
        <v>194</v>
      </c>
      <c r="AA6" s="23" t="s">
        <v>194</v>
      </c>
      <c r="AB6" s="21" t="s">
        <v>194</v>
      </c>
      <c r="AC6" s="40" t="s">
        <v>194</v>
      </c>
      <c r="AD6" s="40" t="s">
        <v>194</v>
      </c>
      <c r="AE6" s="21" t="s">
        <v>194</v>
      </c>
      <c r="AF6" s="22" t="s">
        <v>194</v>
      </c>
      <c r="AG6" s="22" t="s">
        <v>194</v>
      </c>
      <c r="AH6" s="22" t="s">
        <v>194</v>
      </c>
      <c r="AI6" s="22" t="s">
        <v>194</v>
      </c>
      <c r="AJ6" s="22" t="s">
        <v>194</v>
      </c>
    </row>
    <row r="7" spans="1:36" ht="13.5">
      <c r="A7" s="182" t="s">
        <v>34</v>
      </c>
      <c r="B7" s="182" t="s">
        <v>35</v>
      </c>
      <c r="C7" s="184" t="s">
        <v>36</v>
      </c>
      <c r="D7" s="188">
        <f aca="true" t="shared" si="0" ref="D7:D57">E7+F7+L7+M7</f>
        <v>186014</v>
      </c>
      <c r="E7" s="188">
        <v>147088</v>
      </c>
      <c r="F7" s="188">
        <f aca="true" t="shared" si="1" ref="F7:F23">SUM(G7:K7)</f>
        <v>23683</v>
      </c>
      <c r="G7" s="188">
        <v>0</v>
      </c>
      <c r="H7" s="188">
        <v>23671</v>
      </c>
      <c r="I7" s="188">
        <v>0</v>
      </c>
      <c r="J7" s="188">
        <v>0</v>
      </c>
      <c r="K7" s="188">
        <v>12</v>
      </c>
      <c r="L7" s="188">
        <v>15243</v>
      </c>
      <c r="M7" s="188">
        <f aca="true" t="shared" si="2" ref="M7:M23">SUM(N7:T7)</f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 aca="true" t="shared" si="3" ref="U7:U23">SUM(V7:AA7)</f>
        <v>147195</v>
      </c>
      <c r="V7" s="188">
        <v>147088</v>
      </c>
      <c r="W7" s="188">
        <v>0</v>
      </c>
      <c r="X7" s="188">
        <v>107</v>
      </c>
      <c r="Y7" s="188">
        <v>0</v>
      </c>
      <c r="Z7" s="188">
        <v>0</v>
      </c>
      <c r="AA7" s="188">
        <v>0</v>
      </c>
      <c r="AB7" s="188">
        <f aca="true" t="shared" si="4" ref="AB7:AB23">SUM(AC7:AE7)</f>
        <v>34953</v>
      </c>
      <c r="AC7" s="188">
        <v>15243</v>
      </c>
      <c r="AD7" s="188">
        <v>17203</v>
      </c>
      <c r="AE7" s="188">
        <f aca="true" t="shared" si="5" ref="AE7:AE23">SUM(AF7:AJ7)</f>
        <v>2507</v>
      </c>
      <c r="AF7" s="188">
        <v>0</v>
      </c>
      <c r="AG7" s="188">
        <v>2495</v>
      </c>
      <c r="AH7" s="188">
        <v>0</v>
      </c>
      <c r="AI7" s="188">
        <v>0</v>
      </c>
      <c r="AJ7" s="188">
        <v>12</v>
      </c>
    </row>
    <row r="8" spans="1:36" ht="13.5">
      <c r="A8" s="182" t="s">
        <v>34</v>
      </c>
      <c r="B8" s="182" t="s">
        <v>37</v>
      </c>
      <c r="C8" s="184" t="s">
        <v>38</v>
      </c>
      <c r="D8" s="188">
        <f t="shared" si="0"/>
        <v>99881</v>
      </c>
      <c r="E8" s="188">
        <v>90890</v>
      </c>
      <c r="F8" s="188">
        <f t="shared" si="1"/>
        <v>8775</v>
      </c>
      <c r="G8" s="188">
        <v>5799</v>
      </c>
      <c r="H8" s="188">
        <v>2976</v>
      </c>
      <c r="I8" s="188">
        <v>0</v>
      </c>
      <c r="J8" s="188">
        <v>0</v>
      </c>
      <c r="K8" s="188">
        <v>0</v>
      </c>
      <c r="L8" s="188">
        <v>216</v>
      </c>
      <c r="M8" s="188">
        <f t="shared" si="2"/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f t="shared" si="3"/>
        <v>95150</v>
      </c>
      <c r="V8" s="188">
        <v>90890</v>
      </c>
      <c r="W8" s="188">
        <v>4260</v>
      </c>
      <c r="X8" s="188">
        <v>0</v>
      </c>
      <c r="Y8" s="188">
        <v>0</v>
      </c>
      <c r="Z8" s="188">
        <v>0</v>
      </c>
      <c r="AA8" s="188">
        <v>0</v>
      </c>
      <c r="AB8" s="188">
        <f t="shared" si="4"/>
        <v>14423</v>
      </c>
      <c r="AC8" s="188">
        <v>216</v>
      </c>
      <c r="AD8" s="188">
        <v>14207</v>
      </c>
      <c r="AE8" s="188">
        <f t="shared" si="5"/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v>0</v>
      </c>
    </row>
    <row r="9" spans="1:36" ht="13.5">
      <c r="A9" s="182" t="s">
        <v>34</v>
      </c>
      <c r="B9" s="182" t="s">
        <v>39</v>
      </c>
      <c r="C9" s="184" t="s">
        <v>40</v>
      </c>
      <c r="D9" s="188">
        <f t="shared" si="0"/>
        <v>18344</v>
      </c>
      <c r="E9" s="188">
        <v>16369</v>
      </c>
      <c r="F9" s="188">
        <f t="shared" si="1"/>
        <v>1698</v>
      </c>
      <c r="G9" s="188">
        <v>0</v>
      </c>
      <c r="H9" s="188">
        <v>1698</v>
      </c>
      <c r="I9" s="188">
        <v>0</v>
      </c>
      <c r="J9" s="188">
        <v>0</v>
      </c>
      <c r="K9" s="188">
        <v>0</v>
      </c>
      <c r="L9" s="188">
        <v>0</v>
      </c>
      <c r="M9" s="188">
        <f t="shared" si="2"/>
        <v>277</v>
      </c>
      <c r="N9" s="188">
        <v>22</v>
      </c>
      <c r="O9" s="188">
        <v>0</v>
      </c>
      <c r="P9" s="188">
        <v>0</v>
      </c>
      <c r="Q9" s="188">
        <v>94</v>
      </c>
      <c r="R9" s="188">
        <v>161</v>
      </c>
      <c r="S9" s="188">
        <v>0</v>
      </c>
      <c r="T9" s="188">
        <v>0</v>
      </c>
      <c r="U9" s="188">
        <f t="shared" si="3"/>
        <v>16393</v>
      </c>
      <c r="V9" s="188">
        <v>16369</v>
      </c>
      <c r="W9" s="188">
        <v>0</v>
      </c>
      <c r="X9" s="188">
        <v>24</v>
      </c>
      <c r="Y9" s="188">
        <v>0</v>
      </c>
      <c r="Z9" s="188">
        <v>0</v>
      </c>
      <c r="AA9" s="188">
        <v>0</v>
      </c>
      <c r="AB9" s="188">
        <f t="shared" si="4"/>
        <v>2238</v>
      </c>
      <c r="AC9" s="188">
        <v>0</v>
      </c>
      <c r="AD9" s="188">
        <v>1752</v>
      </c>
      <c r="AE9" s="188">
        <f t="shared" si="5"/>
        <v>486</v>
      </c>
      <c r="AF9" s="188">
        <v>0</v>
      </c>
      <c r="AG9" s="188">
        <v>486</v>
      </c>
      <c r="AH9" s="188">
        <v>0</v>
      </c>
      <c r="AI9" s="188">
        <v>0</v>
      </c>
      <c r="AJ9" s="188">
        <v>0</v>
      </c>
    </row>
    <row r="10" spans="1:36" ht="13.5">
      <c r="A10" s="182" t="s">
        <v>34</v>
      </c>
      <c r="B10" s="182" t="s">
        <v>41</v>
      </c>
      <c r="C10" s="184" t="s">
        <v>210</v>
      </c>
      <c r="D10" s="188">
        <f t="shared" si="0"/>
        <v>55590</v>
      </c>
      <c r="E10" s="188">
        <v>51150</v>
      </c>
      <c r="F10" s="188">
        <f t="shared" si="1"/>
        <v>3587</v>
      </c>
      <c r="G10" s="188">
        <v>0</v>
      </c>
      <c r="H10" s="188">
        <v>3587</v>
      </c>
      <c r="I10" s="188">
        <v>0</v>
      </c>
      <c r="J10" s="188">
        <v>0</v>
      </c>
      <c r="K10" s="188">
        <v>0</v>
      </c>
      <c r="L10" s="188">
        <v>58</v>
      </c>
      <c r="M10" s="188">
        <f t="shared" si="2"/>
        <v>795</v>
      </c>
      <c r="N10" s="188">
        <v>325</v>
      </c>
      <c r="O10" s="188">
        <v>0</v>
      </c>
      <c r="P10" s="188">
        <v>0</v>
      </c>
      <c r="Q10" s="188">
        <v>239</v>
      </c>
      <c r="R10" s="188">
        <v>50</v>
      </c>
      <c r="S10" s="188">
        <v>39</v>
      </c>
      <c r="T10" s="188">
        <v>142</v>
      </c>
      <c r="U10" s="188">
        <f t="shared" si="3"/>
        <v>51411</v>
      </c>
      <c r="V10" s="188">
        <v>51150</v>
      </c>
      <c r="W10" s="188">
        <v>0</v>
      </c>
      <c r="X10" s="188">
        <v>261</v>
      </c>
      <c r="Y10" s="188">
        <v>0</v>
      </c>
      <c r="Z10" s="188">
        <v>0</v>
      </c>
      <c r="AA10" s="188">
        <v>0</v>
      </c>
      <c r="AB10" s="188">
        <f t="shared" si="4"/>
        <v>3090</v>
      </c>
      <c r="AC10" s="188">
        <v>58</v>
      </c>
      <c r="AD10" s="188">
        <v>2005</v>
      </c>
      <c r="AE10" s="188">
        <f t="shared" si="5"/>
        <v>1027</v>
      </c>
      <c r="AF10" s="188">
        <v>0</v>
      </c>
      <c r="AG10" s="188">
        <v>1027</v>
      </c>
      <c r="AH10" s="188">
        <v>0</v>
      </c>
      <c r="AI10" s="188">
        <v>0</v>
      </c>
      <c r="AJ10" s="188">
        <v>0</v>
      </c>
    </row>
    <row r="11" spans="1:36" ht="13.5">
      <c r="A11" s="182" t="s">
        <v>34</v>
      </c>
      <c r="B11" s="182" t="s">
        <v>42</v>
      </c>
      <c r="C11" s="184" t="s">
        <v>43</v>
      </c>
      <c r="D11" s="188">
        <f t="shared" si="0"/>
        <v>28637</v>
      </c>
      <c r="E11" s="188">
        <v>23593</v>
      </c>
      <c r="F11" s="188">
        <f t="shared" si="1"/>
        <v>2987</v>
      </c>
      <c r="G11" s="188">
        <v>1960</v>
      </c>
      <c r="H11" s="188">
        <v>939</v>
      </c>
      <c r="I11" s="188">
        <v>0</v>
      </c>
      <c r="J11" s="188">
        <v>0</v>
      </c>
      <c r="K11" s="188">
        <v>88</v>
      </c>
      <c r="L11" s="188">
        <v>0</v>
      </c>
      <c r="M11" s="188">
        <f t="shared" si="2"/>
        <v>2057</v>
      </c>
      <c r="N11" s="188">
        <v>984</v>
      </c>
      <c r="O11" s="188">
        <v>0</v>
      </c>
      <c r="P11" s="188">
        <v>0</v>
      </c>
      <c r="Q11" s="188">
        <v>180</v>
      </c>
      <c r="R11" s="188">
        <v>519</v>
      </c>
      <c r="S11" s="188">
        <v>330</v>
      </c>
      <c r="T11" s="188">
        <v>44</v>
      </c>
      <c r="U11" s="188">
        <f t="shared" si="3"/>
        <v>24863</v>
      </c>
      <c r="V11" s="188">
        <v>23593</v>
      </c>
      <c r="W11" s="188">
        <v>888</v>
      </c>
      <c r="X11" s="188">
        <v>294</v>
      </c>
      <c r="Y11" s="188">
        <v>0</v>
      </c>
      <c r="Z11" s="188">
        <v>0</v>
      </c>
      <c r="AA11" s="188">
        <v>88</v>
      </c>
      <c r="AB11" s="188">
        <f t="shared" si="4"/>
        <v>3213</v>
      </c>
      <c r="AC11" s="188">
        <v>0</v>
      </c>
      <c r="AD11" s="188">
        <v>2597</v>
      </c>
      <c r="AE11" s="188">
        <f t="shared" si="5"/>
        <v>616</v>
      </c>
      <c r="AF11" s="188">
        <v>616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34</v>
      </c>
      <c r="B12" s="182" t="s">
        <v>44</v>
      </c>
      <c r="C12" s="184" t="s">
        <v>45</v>
      </c>
      <c r="D12" s="188">
        <f t="shared" si="0"/>
        <v>6033</v>
      </c>
      <c r="E12" s="188">
        <v>5723</v>
      </c>
      <c r="F12" s="188">
        <f t="shared" si="1"/>
        <v>310</v>
      </c>
      <c r="G12" s="188">
        <v>0</v>
      </c>
      <c r="H12" s="188">
        <v>310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f t="shared" si="3"/>
        <v>5723</v>
      </c>
      <c r="V12" s="188">
        <v>5723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108</v>
      </c>
      <c r="AC12" s="188">
        <v>0</v>
      </c>
      <c r="AD12" s="188">
        <v>108</v>
      </c>
      <c r="AE12" s="188">
        <f t="shared" si="5"/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34</v>
      </c>
      <c r="B13" s="182" t="s">
        <v>46</v>
      </c>
      <c r="C13" s="184" t="s">
        <v>47</v>
      </c>
      <c r="D13" s="188">
        <f t="shared" si="0"/>
        <v>5706</v>
      </c>
      <c r="E13" s="188">
        <v>5463</v>
      </c>
      <c r="F13" s="188">
        <f t="shared" si="1"/>
        <v>243</v>
      </c>
      <c r="G13" s="188">
        <v>0</v>
      </c>
      <c r="H13" s="188">
        <v>243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5463</v>
      </c>
      <c r="V13" s="188">
        <v>5463</v>
      </c>
      <c r="W13" s="188">
        <v>0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111</v>
      </c>
      <c r="AC13" s="188">
        <v>0</v>
      </c>
      <c r="AD13" s="188">
        <v>111</v>
      </c>
      <c r="AE13" s="188">
        <f t="shared" si="5"/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34</v>
      </c>
      <c r="B14" s="182" t="s">
        <v>22</v>
      </c>
      <c r="C14" s="184" t="s">
        <v>23</v>
      </c>
      <c r="D14" s="188">
        <f t="shared" si="0"/>
        <v>15448</v>
      </c>
      <c r="E14" s="188">
        <v>9909</v>
      </c>
      <c r="F14" s="188">
        <f t="shared" si="1"/>
        <v>2565</v>
      </c>
      <c r="G14" s="188">
        <v>0</v>
      </c>
      <c r="H14" s="188">
        <v>2565</v>
      </c>
      <c r="I14" s="188">
        <v>0</v>
      </c>
      <c r="J14" s="188">
        <v>0</v>
      </c>
      <c r="K14" s="188">
        <v>0</v>
      </c>
      <c r="L14" s="188">
        <v>2974</v>
      </c>
      <c r="M14" s="188">
        <f t="shared" si="2"/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10127</v>
      </c>
      <c r="V14" s="188">
        <v>9909</v>
      </c>
      <c r="W14" s="188">
        <v>0</v>
      </c>
      <c r="X14" s="188">
        <v>218</v>
      </c>
      <c r="Y14" s="188">
        <v>0</v>
      </c>
      <c r="Z14" s="188">
        <v>0</v>
      </c>
      <c r="AA14" s="188">
        <v>0</v>
      </c>
      <c r="AB14" s="188">
        <f t="shared" si="4"/>
        <v>3578</v>
      </c>
      <c r="AC14" s="188">
        <v>2974</v>
      </c>
      <c r="AD14" s="188">
        <v>203</v>
      </c>
      <c r="AE14" s="188">
        <f t="shared" si="5"/>
        <v>401</v>
      </c>
      <c r="AF14" s="188">
        <v>0</v>
      </c>
      <c r="AG14" s="188">
        <v>401</v>
      </c>
      <c r="AH14" s="188">
        <v>0</v>
      </c>
      <c r="AI14" s="188">
        <v>0</v>
      </c>
      <c r="AJ14" s="188">
        <v>0</v>
      </c>
    </row>
    <row r="15" spans="1:36" ht="13.5">
      <c r="A15" s="182" t="s">
        <v>34</v>
      </c>
      <c r="B15" s="182" t="s">
        <v>24</v>
      </c>
      <c r="C15" s="184" t="s">
        <v>25</v>
      </c>
      <c r="D15" s="188">
        <f t="shared" si="0"/>
        <v>10555</v>
      </c>
      <c r="E15" s="188">
        <v>6808</v>
      </c>
      <c r="F15" s="188">
        <f t="shared" si="1"/>
        <v>1728</v>
      </c>
      <c r="G15" s="188">
        <v>282</v>
      </c>
      <c r="H15" s="188">
        <v>1446</v>
      </c>
      <c r="I15" s="188">
        <v>0</v>
      </c>
      <c r="J15" s="188">
        <v>0</v>
      </c>
      <c r="K15" s="188">
        <v>0</v>
      </c>
      <c r="L15" s="188">
        <v>0</v>
      </c>
      <c r="M15" s="188">
        <f t="shared" si="2"/>
        <v>2019</v>
      </c>
      <c r="N15" s="188">
        <v>1986</v>
      </c>
      <c r="O15" s="188">
        <v>0</v>
      </c>
      <c r="P15" s="188">
        <v>0</v>
      </c>
      <c r="Q15" s="188">
        <v>0</v>
      </c>
      <c r="R15" s="188">
        <v>0</v>
      </c>
      <c r="S15" s="188">
        <v>33</v>
      </c>
      <c r="T15" s="188">
        <v>0</v>
      </c>
      <c r="U15" s="188">
        <f t="shared" si="3"/>
        <v>7609</v>
      </c>
      <c r="V15" s="188">
        <v>6808</v>
      </c>
      <c r="W15" s="188">
        <v>0</v>
      </c>
      <c r="X15" s="188">
        <v>801</v>
      </c>
      <c r="Y15" s="188">
        <v>0</v>
      </c>
      <c r="Z15" s="188">
        <v>0</v>
      </c>
      <c r="AA15" s="188">
        <v>0</v>
      </c>
      <c r="AB15" s="188">
        <f t="shared" si="4"/>
        <v>1057</v>
      </c>
      <c r="AC15" s="188">
        <v>0</v>
      </c>
      <c r="AD15" s="188">
        <v>1014</v>
      </c>
      <c r="AE15" s="188">
        <f t="shared" si="5"/>
        <v>43</v>
      </c>
      <c r="AF15" s="188">
        <v>0</v>
      </c>
      <c r="AG15" s="188">
        <v>43</v>
      </c>
      <c r="AH15" s="188">
        <v>0</v>
      </c>
      <c r="AI15" s="188">
        <v>0</v>
      </c>
      <c r="AJ15" s="188">
        <v>0</v>
      </c>
    </row>
    <row r="16" spans="1:36" ht="13.5">
      <c r="A16" s="182" t="s">
        <v>34</v>
      </c>
      <c r="B16" s="182" t="s">
        <v>18</v>
      </c>
      <c r="C16" s="184" t="s">
        <v>19</v>
      </c>
      <c r="D16" s="188">
        <f t="shared" si="0"/>
        <v>17425</v>
      </c>
      <c r="E16" s="188">
        <v>14116</v>
      </c>
      <c r="F16" s="188">
        <f t="shared" si="1"/>
        <v>2274</v>
      </c>
      <c r="G16" s="188">
        <v>492</v>
      </c>
      <c r="H16" s="188">
        <v>1782</v>
      </c>
      <c r="I16" s="188">
        <v>0</v>
      </c>
      <c r="J16" s="188">
        <v>0</v>
      </c>
      <c r="K16" s="188">
        <v>0</v>
      </c>
      <c r="L16" s="188">
        <v>1035</v>
      </c>
      <c r="M16" s="188">
        <f t="shared" si="2"/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f t="shared" si="3"/>
        <v>14453</v>
      </c>
      <c r="V16" s="188">
        <v>14116</v>
      </c>
      <c r="W16" s="188">
        <v>90</v>
      </c>
      <c r="X16" s="188">
        <v>247</v>
      </c>
      <c r="Y16" s="188">
        <v>0</v>
      </c>
      <c r="Z16" s="188">
        <v>0</v>
      </c>
      <c r="AA16" s="188">
        <v>0</v>
      </c>
      <c r="AB16" s="188">
        <f t="shared" si="4"/>
        <v>2325</v>
      </c>
      <c r="AC16" s="188">
        <v>1035</v>
      </c>
      <c r="AD16" s="188">
        <v>1206</v>
      </c>
      <c r="AE16" s="188">
        <f t="shared" si="5"/>
        <v>84</v>
      </c>
      <c r="AF16" s="188">
        <v>21</v>
      </c>
      <c r="AG16" s="188">
        <v>63</v>
      </c>
      <c r="AH16" s="188">
        <v>0</v>
      </c>
      <c r="AI16" s="188">
        <v>0</v>
      </c>
      <c r="AJ16" s="188">
        <v>0</v>
      </c>
    </row>
    <row r="17" spans="1:36" ht="13.5">
      <c r="A17" s="182" t="s">
        <v>34</v>
      </c>
      <c r="B17" s="182" t="s">
        <v>48</v>
      </c>
      <c r="C17" s="184" t="s">
        <v>49</v>
      </c>
      <c r="D17" s="188">
        <f t="shared" si="0"/>
        <v>11867</v>
      </c>
      <c r="E17" s="188">
        <v>8793</v>
      </c>
      <c r="F17" s="188">
        <f t="shared" si="1"/>
        <v>1266</v>
      </c>
      <c r="G17" s="188">
        <v>1047</v>
      </c>
      <c r="H17" s="188">
        <v>219</v>
      </c>
      <c r="I17" s="188">
        <v>0</v>
      </c>
      <c r="J17" s="188">
        <v>0</v>
      </c>
      <c r="K17" s="188">
        <v>0</v>
      </c>
      <c r="L17" s="188">
        <v>0</v>
      </c>
      <c r="M17" s="188">
        <f t="shared" si="2"/>
        <v>1808</v>
      </c>
      <c r="N17" s="188">
        <v>1151</v>
      </c>
      <c r="O17" s="188">
        <v>77</v>
      </c>
      <c r="P17" s="188">
        <v>206</v>
      </c>
      <c r="Q17" s="188">
        <v>65</v>
      </c>
      <c r="R17" s="188">
        <v>239</v>
      </c>
      <c r="S17" s="188">
        <v>70</v>
      </c>
      <c r="T17" s="188">
        <v>0</v>
      </c>
      <c r="U17" s="188">
        <f t="shared" si="3"/>
        <v>9629</v>
      </c>
      <c r="V17" s="188">
        <v>8793</v>
      </c>
      <c r="W17" s="188">
        <v>816</v>
      </c>
      <c r="X17" s="188">
        <v>20</v>
      </c>
      <c r="Y17" s="188">
        <v>0</v>
      </c>
      <c r="Z17" s="188">
        <v>0</v>
      </c>
      <c r="AA17" s="188">
        <v>0</v>
      </c>
      <c r="AB17" s="188">
        <f t="shared" si="4"/>
        <v>1473</v>
      </c>
      <c r="AC17" s="188">
        <v>0</v>
      </c>
      <c r="AD17" s="188">
        <v>1473</v>
      </c>
      <c r="AE17" s="188">
        <f t="shared" si="5"/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34</v>
      </c>
      <c r="B18" s="182" t="s">
        <v>50</v>
      </c>
      <c r="C18" s="184" t="s">
        <v>51</v>
      </c>
      <c r="D18" s="188">
        <f t="shared" si="0"/>
        <v>7846</v>
      </c>
      <c r="E18" s="188">
        <v>6266</v>
      </c>
      <c r="F18" s="188">
        <f t="shared" si="1"/>
        <v>1580</v>
      </c>
      <c r="G18" s="188">
        <v>667</v>
      </c>
      <c r="H18" s="188">
        <v>913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f t="shared" si="3"/>
        <v>6875</v>
      </c>
      <c r="V18" s="188">
        <v>6266</v>
      </c>
      <c r="W18" s="188">
        <v>524</v>
      </c>
      <c r="X18" s="188">
        <v>85</v>
      </c>
      <c r="Y18" s="188">
        <v>0</v>
      </c>
      <c r="Z18" s="188">
        <v>0</v>
      </c>
      <c r="AA18" s="188">
        <v>0</v>
      </c>
      <c r="AB18" s="188">
        <f t="shared" si="4"/>
        <v>1051</v>
      </c>
      <c r="AC18" s="188">
        <v>0</v>
      </c>
      <c r="AD18" s="188">
        <v>1051</v>
      </c>
      <c r="AE18" s="188">
        <f t="shared" si="5"/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34</v>
      </c>
      <c r="B19" s="182" t="s">
        <v>52</v>
      </c>
      <c r="C19" s="184" t="s">
        <v>53</v>
      </c>
      <c r="D19" s="188">
        <f t="shared" si="0"/>
        <v>3093</v>
      </c>
      <c r="E19" s="188">
        <v>2375</v>
      </c>
      <c r="F19" s="188">
        <f t="shared" si="1"/>
        <v>718</v>
      </c>
      <c r="G19" s="188">
        <v>354</v>
      </c>
      <c r="H19" s="188">
        <v>364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2"/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f t="shared" si="3"/>
        <v>2682</v>
      </c>
      <c r="V19" s="188">
        <v>2375</v>
      </c>
      <c r="W19" s="188">
        <v>273</v>
      </c>
      <c r="X19" s="188">
        <v>34</v>
      </c>
      <c r="Y19" s="188">
        <v>0</v>
      </c>
      <c r="Z19" s="188">
        <v>0</v>
      </c>
      <c r="AA19" s="188">
        <v>0</v>
      </c>
      <c r="AB19" s="188">
        <f t="shared" si="4"/>
        <v>410</v>
      </c>
      <c r="AC19" s="188">
        <v>0</v>
      </c>
      <c r="AD19" s="188">
        <v>410</v>
      </c>
      <c r="AE19" s="188">
        <f t="shared" si="5"/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34</v>
      </c>
      <c r="B20" s="182" t="s">
        <v>54</v>
      </c>
      <c r="C20" s="184" t="s">
        <v>55</v>
      </c>
      <c r="D20" s="188">
        <f t="shared" si="0"/>
        <v>2291</v>
      </c>
      <c r="E20" s="188">
        <v>1783</v>
      </c>
      <c r="F20" s="188">
        <f t="shared" si="1"/>
        <v>508</v>
      </c>
      <c r="G20" s="188">
        <v>179</v>
      </c>
      <c r="H20" s="188">
        <v>329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3"/>
        <v>1849</v>
      </c>
      <c r="V20" s="188">
        <v>1783</v>
      </c>
      <c r="W20" s="188">
        <v>66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336</v>
      </c>
      <c r="AC20" s="188">
        <v>0</v>
      </c>
      <c r="AD20" s="188">
        <v>209</v>
      </c>
      <c r="AE20" s="188">
        <f t="shared" si="5"/>
        <v>127</v>
      </c>
      <c r="AF20" s="188">
        <v>113</v>
      </c>
      <c r="AG20" s="188">
        <v>14</v>
      </c>
      <c r="AH20" s="188">
        <v>0</v>
      </c>
      <c r="AI20" s="188">
        <v>0</v>
      </c>
      <c r="AJ20" s="188">
        <v>0</v>
      </c>
    </row>
    <row r="21" spans="1:36" ht="13.5">
      <c r="A21" s="182" t="s">
        <v>34</v>
      </c>
      <c r="B21" s="182" t="s">
        <v>56</v>
      </c>
      <c r="C21" s="184" t="s">
        <v>32</v>
      </c>
      <c r="D21" s="188">
        <f t="shared" si="0"/>
        <v>1999</v>
      </c>
      <c r="E21" s="188">
        <v>1635</v>
      </c>
      <c r="F21" s="188">
        <f t="shared" si="1"/>
        <v>364</v>
      </c>
      <c r="G21" s="188">
        <v>110</v>
      </c>
      <c r="H21" s="188">
        <v>254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2"/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1643</v>
      </c>
      <c r="V21" s="188">
        <v>1635</v>
      </c>
      <c r="W21" s="188">
        <v>0</v>
      </c>
      <c r="X21" s="188">
        <v>8</v>
      </c>
      <c r="Y21" s="188">
        <v>0</v>
      </c>
      <c r="Z21" s="188">
        <v>0</v>
      </c>
      <c r="AA21" s="188">
        <v>0</v>
      </c>
      <c r="AB21" s="188">
        <f t="shared" si="4"/>
        <v>219</v>
      </c>
      <c r="AC21" s="188">
        <v>0</v>
      </c>
      <c r="AD21" s="188">
        <v>219</v>
      </c>
      <c r="AE21" s="188">
        <f t="shared" si="5"/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34</v>
      </c>
      <c r="B22" s="182" t="s">
        <v>57</v>
      </c>
      <c r="C22" s="184" t="s">
        <v>273</v>
      </c>
      <c r="D22" s="188">
        <f t="shared" si="0"/>
        <v>1461</v>
      </c>
      <c r="E22" s="188">
        <v>1183</v>
      </c>
      <c r="F22" s="188">
        <f t="shared" si="1"/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278</v>
      </c>
      <c r="N22" s="188">
        <v>0</v>
      </c>
      <c r="O22" s="188">
        <v>52</v>
      </c>
      <c r="P22" s="188">
        <v>41</v>
      </c>
      <c r="Q22" s="188">
        <v>20</v>
      </c>
      <c r="R22" s="188">
        <v>0</v>
      </c>
      <c r="S22" s="188">
        <v>0</v>
      </c>
      <c r="T22" s="188">
        <v>165</v>
      </c>
      <c r="U22" s="188">
        <f t="shared" si="3"/>
        <v>1183</v>
      </c>
      <c r="V22" s="188">
        <v>1183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5</v>
      </c>
      <c r="AC22" s="188">
        <v>0</v>
      </c>
      <c r="AD22" s="188">
        <v>5</v>
      </c>
      <c r="AE22" s="188">
        <f t="shared" si="5"/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34</v>
      </c>
      <c r="B23" s="182" t="s">
        <v>58</v>
      </c>
      <c r="C23" s="184" t="s">
        <v>59</v>
      </c>
      <c r="D23" s="188">
        <f t="shared" si="0"/>
        <v>933</v>
      </c>
      <c r="E23" s="188">
        <v>841</v>
      </c>
      <c r="F23" s="188">
        <f t="shared" si="1"/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60</v>
      </c>
      <c r="M23" s="188">
        <f t="shared" si="2"/>
        <v>32</v>
      </c>
      <c r="N23" s="188">
        <v>0</v>
      </c>
      <c r="O23" s="188">
        <v>0</v>
      </c>
      <c r="P23" s="188">
        <v>12</v>
      </c>
      <c r="Q23" s="188">
        <v>20</v>
      </c>
      <c r="R23" s="188">
        <v>0</v>
      </c>
      <c r="S23" s="188">
        <v>0</v>
      </c>
      <c r="T23" s="188">
        <v>0</v>
      </c>
      <c r="U23" s="188">
        <f t="shared" si="3"/>
        <v>841</v>
      </c>
      <c r="V23" s="188">
        <v>841</v>
      </c>
      <c r="W23" s="188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4"/>
        <v>61</v>
      </c>
      <c r="AC23" s="188">
        <v>60</v>
      </c>
      <c r="AD23" s="188">
        <v>1</v>
      </c>
      <c r="AE23" s="188">
        <f t="shared" si="5"/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34</v>
      </c>
      <c r="B24" s="182" t="s">
        <v>60</v>
      </c>
      <c r="C24" s="184" t="s">
        <v>61</v>
      </c>
      <c r="D24" s="188">
        <f t="shared" si="0"/>
        <v>1922</v>
      </c>
      <c r="E24" s="188">
        <v>1394</v>
      </c>
      <c r="F24" s="188">
        <f aca="true" t="shared" si="6" ref="F24:F57">SUM(G24:K24)</f>
        <v>313</v>
      </c>
      <c r="G24" s="188">
        <v>0</v>
      </c>
      <c r="H24" s="188">
        <v>313</v>
      </c>
      <c r="I24" s="188">
        <v>0</v>
      </c>
      <c r="J24" s="188">
        <v>0</v>
      </c>
      <c r="K24" s="188">
        <v>0</v>
      </c>
      <c r="L24" s="188">
        <v>0</v>
      </c>
      <c r="M24" s="188">
        <f aca="true" t="shared" si="7" ref="M24:M57">SUM(N24:T24)</f>
        <v>215</v>
      </c>
      <c r="N24" s="188">
        <v>97</v>
      </c>
      <c r="O24" s="188">
        <v>66</v>
      </c>
      <c r="P24" s="188">
        <v>36</v>
      </c>
      <c r="Q24" s="188">
        <v>16</v>
      </c>
      <c r="R24" s="188">
        <v>0</v>
      </c>
      <c r="S24" s="188">
        <v>0</v>
      </c>
      <c r="T24" s="188">
        <v>0</v>
      </c>
      <c r="U24" s="188">
        <f aca="true" t="shared" si="8" ref="U24:U57">SUM(V24:AA24)</f>
        <v>1442</v>
      </c>
      <c r="V24" s="188">
        <v>1394</v>
      </c>
      <c r="W24" s="188">
        <v>0</v>
      </c>
      <c r="X24" s="188">
        <v>48</v>
      </c>
      <c r="Y24" s="188">
        <v>0</v>
      </c>
      <c r="Z24" s="188">
        <v>0</v>
      </c>
      <c r="AA24" s="188">
        <v>0</v>
      </c>
      <c r="AB24" s="188">
        <f aca="true" t="shared" si="9" ref="AB24:AB57">SUM(AC24:AE24)</f>
        <v>577</v>
      </c>
      <c r="AC24" s="188">
        <v>0</v>
      </c>
      <c r="AD24" s="188">
        <v>527</v>
      </c>
      <c r="AE24" s="188">
        <f aca="true" t="shared" si="10" ref="AE24:AE57">SUM(AF24:AJ24)</f>
        <v>50</v>
      </c>
      <c r="AF24" s="188">
        <v>0</v>
      </c>
      <c r="AG24" s="188">
        <v>50</v>
      </c>
      <c r="AH24" s="188">
        <v>0</v>
      </c>
      <c r="AI24" s="188">
        <v>0</v>
      </c>
      <c r="AJ24" s="188">
        <v>0</v>
      </c>
    </row>
    <row r="25" spans="1:36" ht="13.5">
      <c r="A25" s="182" t="s">
        <v>34</v>
      </c>
      <c r="B25" s="182" t="s">
        <v>62</v>
      </c>
      <c r="C25" s="184" t="s">
        <v>63</v>
      </c>
      <c r="D25" s="188">
        <f t="shared" si="0"/>
        <v>2033</v>
      </c>
      <c r="E25" s="188">
        <v>1709</v>
      </c>
      <c r="F25" s="188">
        <f t="shared" si="6"/>
        <v>53</v>
      </c>
      <c r="G25" s="188">
        <v>0</v>
      </c>
      <c r="H25" s="188">
        <v>53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7"/>
        <v>271</v>
      </c>
      <c r="N25" s="188">
        <v>67</v>
      </c>
      <c r="O25" s="188">
        <v>107</v>
      </c>
      <c r="P25" s="188">
        <v>79</v>
      </c>
      <c r="Q25" s="188">
        <v>15</v>
      </c>
      <c r="R25" s="188">
        <v>0</v>
      </c>
      <c r="S25" s="188">
        <v>0</v>
      </c>
      <c r="T25" s="188">
        <v>3</v>
      </c>
      <c r="U25" s="188">
        <f t="shared" si="8"/>
        <v>1709</v>
      </c>
      <c r="V25" s="188">
        <v>1709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9"/>
        <v>265</v>
      </c>
      <c r="AC25" s="188">
        <v>0</v>
      </c>
      <c r="AD25" s="188">
        <v>236</v>
      </c>
      <c r="AE25" s="188">
        <f t="shared" si="10"/>
        <v>29</v>
      </c>
      <c r="AF25" s="188">
        <v>0</v>
      </c>
      <c r="AG25" s="188">
        <v>29</v>
      </c>
      <c r="AH25" s="188">
        <v>0</v>
      </c>
      <c r="AI25" s="188">
        <v>0</v>
      </c>
      <c r="AJ25" s="188">
        <v>0</v>
      </c>
    </row>
    <row r="26" spans="1:36" ht="13.5">
      <c r="A26" s="182" t="s">
        <v>34</v>
      </c>
      <c r="B26" s="182" t="s">
        <v>64</v>
      </c>
      <c r="C26" s="184" t="s">
        <v>65</v>
      </c>
      <c r="D26" s="188">
        <f t="shared" si="0"/>
        <v>4443</v>
      </c>
      <c r="E26" s="188">
        <v>3733</v>
      </c>
      <c r="F26" s="188">
        <f t="shared" si="6"/>
        <v>117</v>
      </c>
      <c r="G26" s="188">
        <v>0</v>
      </c>
      <c r="H26" s="188">
        <v>117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7"/>
        <v>593</v>
      </c>
      <c r="N26" s="188">
        <v>146</v>
      </c>
      <c r="O26" s="188">
        <v>234</v>
      </c>
      <c r="P26" s="188">
        <v>172</v>
      </c>
      <c r="Q26" s="188">
        <v>34</v>
      </c>
      <c r="R26" s="188">
        <v>0</v>
      </c>
      <c r="S26" s="188">
        <v>0</v>
      </c>
      <c r="T26" s="188">
        <v>7</v>
      </c>
      <c r="U26" s="188">
        <f t="shared" si="8"/>
        <v>3733</v>
      </c>
      <c r="V26" s="188">
        <v>3733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9"/>
        <v>580</v>
      </c>
      <c r="AC26" s="188">
        <v>0</v>
      </c>
      <c r="AD26" s="188">
        <v>515</v>
      </c>
      <c r="AE26" s="188">
        <f t="shared" si="10"/>
        <v>65</v>
      </c>
      <c r="AF26" s="188">
        <v>0</v>
      </c>
      <c r="AG26" s="188">
        <v>65</v>
      </c>
      <c r="AH26" s="188">
        <v>0</v>
      </c>
      <c r="AI26" s="188">
        <v>0</v>
      </c>
      <c r="AJ26" s="188">
        <v>0</v>
      </c>
    </row>
    <row r="27" spans="1:36" ht="13.5">
      <c r="A27" s="182" t="s">
        <v>34</v>
      </c>
      <c r="B27" s="182" t="s">
        <v>66</v>
      </c>
      <c r="C27" s="184" t="s">
        <v>67</v>
      </c>
      <c r="D27" s="188">
        <f t="shared" si="0"/>
        <v>3715</v>
      </c>
      <c r="E27" s="188">
        <v>3122</v>
      </c>
      <c r="F27" s="188">
        <f t="shared" si="6"/>
        <v>97</v>
      </c>
      <c r="G27" s="188">
        <v>0</v>
      </c>
      <c r="H27" s="188">
        <v>97</v>
      </c>
      <c r="I27" s="188">
        <v>0</v>
      </c>
      <c r="J27" s="188">
        <v>0</v>
      </c>
      <c r="K27" s="188">
        <v>0</v>
      </c>
      <c r="L27" s="188">
        <v>0</v>
      </c>
      <c r="M27" s="188">
        <f t="shared" si="7"/>
        <v>496</v>
      </c>
      <c r="N27" s="188">
        <v>122</v>
      </c>
      <c r="O27" s="188">
        <v>195</v>
      </c>
      <c r="P27" s="188">
        <v>144</v>
      </c>
      <c r="Q27" s="188">
        <v>29</v>
      </c>
      <c r="R27" s="188">
        <v>0</v>
      </c>
      <c r="S27" s="188">
        <v>0</v>
      </c>
      <c r="T27" s="188">
        <v>6</v>
      </c>
      <c r="U27" s="188">
        <f t="shared" si="8"/>
        <v>3122</v>
      </c>
      <c r="V27" s="188">
        <v>3122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9"/>
        <v>485</v>
      </c>
      <c r="AC27" s="188">
        <v>0</v>
      </c>
      <c r="AD27" s="188">
        <v>431</v>
      </c>
      <c r="AE27" s="188">
        <f t="shared" si="10"/>
        <v>54</v>
      </c>
      <c r="AF27" s="188">
        <v>0</v>
      </c>
      <c r="AG27" s="188">
        <v>54</v>
      </c>
      <c r="AH27" s="188">
        <v>0</v>
      </c>
      <c r="AI27" s="188">
        <v>0</v>
      </c>
      <c r="AJ27" s="188">
        <v>0</v>
      </c>
    </row>
    <row r="28" spans="1:36" ht="13.5">
      <c r="A28" s="182" t="s">
        <v>34</v>
      </c>
      <c r="B28" s="182" t="s">
        <v>68</v>
      </c>
      <c r="C28" s="184" t="s">
        <v>33</v>
      </c>
      <c r="D28" s="188">
        <f t="shared" si="0"/>
        <v>3657</v>
      </c>
      <c r="E28" s="188">
        <v>3262</v>
      </c>
      <c r="F28" s="188">
        <f t="shared" si="6"/>
        <v>395</v>
      </c>
      <c r="G28" s="188">
        <v>0</v>
      </c>
      <c r="H28" s="188">
        <v>395</v>
      </c>
      <c r="I28" s="188">
        <v>0</v>
      </c>
      <c r="J28" s="188">
        <v>0</v>
      </c>
      <c r="K28" s="188">
        <v>0</v>
      </c>
      <c r="L28" s="188">
        <v>0</v>
      </c>
      <c r="M28" s="188">
        <f t="shared" si="7"/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8"/>
        <v>3265</v>
      </c>
      <c r="V28" s="188">
        <v>3262</v>
      </c>
      <c r="W28" s="188">
        <v>0</v>
      </c>
      <c r="X28" s="188">
        <v>3</v>
      </c>
      <c r="Y28" s="188">
        <v>0</v>
      </c>
      <c r="Z28" s="188">
        <v>0</v>
      </c>
      <c r="AA28" s="188">
        <v>0</v>
      </c>
      <c r="AB28" s="188">
        <f t="shared" si="9"/>
        <v>783</v>
      </c>
      <c r="AC28" s="188">
        <v>0</v>
      </c>
      <c r="AD28" s="188">
        <v>676</v>
      </c>
      <c r="AE28" s="188">
        <f t="shared" si="10"/>
        <v>107</v>
      </c>
      <c r="AF28" s="188">
        <v>0</v>
      </c>
      <c r="AG28" s="188">
        <v>107</v>
      </c>
      <c r="AH28" s="188">
        <v>0</v>
      </c>
      <c r="AI28" s="188">
        <v>0</v>
      </c>
      <c r="AJ28" s="188">
        <v>0</v>
      </c>
    </row>
    <row r="29" spans="1:36" ht="13.5">
      <c r="A29" s="182" t="s">
        <v>34</v>
      </c>
      <c r="B29" s="182" t="s">
        <v>69</v>
      </c>
      <c r="C29" s="184" t="s">
        <v>325</v>
      </c>
      <c r="D29" s="188">
        <f t="shared" si="0"/>
        <v>3444</v>
      </c>
      <c r="E29" s="188">
        <v>2902</v>
      </c>
      <c r="F29" s="188">
        <f t="shared" si="6"/>
        <v>542</v>
      </c>
      <c r="G29" s="188">
        <v>0</v>
      </c>
      <c r="H29" s="188">
        <v>542</v>
      </c>
      <c r="I29" s="188">
        <v>0</v>
      </c>
      <c r="J29" s="188">
        <v>0</v>
      </c>
      <c r="K29" s="188">
        <v>0</v>
      </c>
      <c r="L29" s="188">
        <v>0</v>
      </c>
      <c r="M29" s="188">
        <f t="shared" si="7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8"/>
        <v>2905</v>
      </c>
      <c r="V29" s="188">
        <v>2902</v>
      </c>
      <c r="W29" s="188">
        <v>0</v>
      </c>
      <c r="X29" s="188">
        <v>3</v>
      </c>
      <c r="Y29" s="188">
        <v>0</v>
      </c>
      <c r="Z29" s="188">
        <v>0</v>
      </c>
      <c r="AA29" s="188">
        <v>0</v>
      </c>
      <c r="AB29" s="188">
        <f t="shared" si="9"/>
        <v>694</v>
      </c>
      <c r="AC29" s="188">
        <v>0</v>
      </c>
      <c r="AD29" s="188">
        <v>599</v>
      </c>
      <c r="AE29" s="188">
        <f t="shared" si="10"/>
        <v>95</v>
      </c>
      <c r="AF29" s="188">
        <v>0</v>
      </c>
      <c r="AG29" s="188">
        <v>95</v>
      </c>
      <c r="AH29" s="188">
        <v>0</v>
      </c>
      <c r="AI29" s="188">
        <v>0</v>
      </c>
      <c r="AJ29" s="188">
        <v>0</v>
      </c>
    </row>
    <row r="30" spans="1:36" ht="13.5">
      <c r="A30" s="182" t="s">
        <v>34</v>
      </c>
      <c r="B30" s="182" t="s">
        <v>70</v>
      </c>
      <c r="C30" s="184" t="s">
        <v>272</v>
      </c>
      <c r="D30" s="188">
        <f t="shared" si="0"/>
        <v>1528</v>
      </c>
      <c r="E30" s="188">
        <v>1233</v>
      </c>
      <c r="F30" s="188">
        <f t="shared" si="6"/>
        <v>295</v>
      </c>
      <c r="G30" s="188">
        <v>0</v>
      </c>
      <c r="H30" s="188">
        <v>295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7"/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8"/>
        <v>1234</v>
      </c>
      <c r="V30" s="188">
        <v>1233</v>
      </c>
      <c r="W30" s="188">
        <v>0</v>
      </c>
      <c r="X30" s="188">
        <v>1</v>
      </c>
      <c r="Y30" s="188">
        <v>0</v>
      </c>
      <c r="Z30" s="188">
        <v>0</v>
      </c>
      <c r="AA30" s="188">
        <v>0</v>
      </c>
      <c r="AB30" s="188">
        <f t="shared" si="9"/>
        <v>312</v>
      </c>
      <c r="AC30" s="188">
        <v>0</v>
      </c>
      <c r="AD30" s="188">
        <v>264</v>
      </c>
      <c r="AE30" s="188">
        <f t="shared" si="10"/>
        <v>48</v>
      </c>
      <c r="AF30" s="188">
        <v>0</v>
      </c>
      <c r="AG30" s="188">
        <v>48</v>
      </c>
      <c r="AH30" s="188">
        <v>0</v>
      </c>
      <c r="AI30" s="188">
        <v>0</v>
      </c>
      <c r="AJ30" s="188">
        <v>0</v>
      </c>
    </row>
    <row r="31" spans="1:36" ht="13.5">
      <c r="A31" s="182" t="s">
        <v>34</v>
      </c>
      <c r="B31" s="182" t="s">
        <v>71</v>
      </c>
      <c r="C31" s="184" t="s">
        <v>271</v>
      </c>
      <c r="D31" s="188">
        <f t="shared" si="0"/>
        <v>1685</v>
      </c>
      <c r="E31" s="188">
        <v>1125</v>
      </c>
      <c r="F31" s="188">
        <f t="shared" si="6"/>
        <v>518</v>
      </c>
      <c r="G31" s="188">
        <v>0</v>
      </c>
      <c r="H31" s="188">
        <v>518</v>
      </c>
      <c r="I31" s="188">
        <v>0</v>
      </c>
      <c r="J31" s="188">
        <v>0</v>
      </c>
      <c r="K31" s="188">
        <v>0</v>
      </c>
      <c r="L31" s="188">
        <v>42</v>
      </c>
      <c r="M31" s="188">
        <f t="shared" si="7"/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8"/>
        <v>1135</v>
      </c>
      <c r="V31" s="188">
        <v>1125</v>
      </c>
      <c r="W31" s="188">
        <v>0</v>
      </c>
      <c r="X31" s="188">
        <v>10</v>
      </c>
      <c r="Y31" s="188">
        <v>0</v>
      </c>
      <c r="Z31" s="188">
        <v>0</v>
      </c>
      <c r="AA31" s="188">
        <v>0</v>
      </c>
      <c r="AB31" s="188">
        <f t="shared" si="9"/>
        <v>449</v>
      </c>
      <c r="AC31" s="188">
        <v>42</v>
      </c>
      <c r="AD31" s="188">
        <v>182</v>
      </c>
      <c r="AE31" s="188">
        <f t="shared" si="10"/>
        <v>225</v>
      </c>
      <c r="AF31" s="188">
        <v>0</v>
      </c>
      <c r="AG31" s="188">
        <v>225</v>
      </c>
      <c r="AH31" s="188">
        <v>0</v>
      </c>
      <c r="AI31" s="188">
        <v>0</v>
      </c>
      <c r="AJ31" s="188">
        <v>0</v>
      </c>
    </row>
    <row r="32" spans="1:36" ht="13.5">
      <c r="A32" s="182" t="s">
        <v>34</v>
      </c>
      <c r="B32" s="182" t="s">
        <v>72</v>
      </c>
      <c r="C32" s="184" t="s">
        <v>73</v>
      </c>
      <c r="D32" s="188">
        <f t="shared" si="0"/>
        <v>2520</v>
      </c>
      <c r="E32" s="188">
        <v>2409</v>
      </c>
      <c r="F32" s="188">
        <f t="shared" si="6"/>
        <v>103</v>
      </c>
      <c r="G32" s="188">
        <v>0</v>
      </c>
      <c r="H32" s="188">
        <v>103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7"/>
        <v>8</v>
      </c>
      <c r="N32" s="188">
        <v>0</v>
      </c>
      <c r="O32" s="188">
        <v>0</v>
      </c>
      <c r="P32" s="188">
        <v>0</v>
      </c>
      <c r="Q32" s="188">
        <v>8</v>
      </c>
      <c r="R32" s="188">
        <v>0</v>
      </c>
      <c r="S32" s="188">
        <v>0</v>
      </c>
      <c r="T32" s="188">
        <v>0</v>
      </c>
      <c r="U32" s="188">
        <f t="shared" si="8"/>
        <v>2409</v>
      </c>
      <c r="V32" s="188">
        <v>2409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9"/>
        <v>360</v>
      </c>
      <c r="AC32" s="188">
        <v>0</v>
      </c>
      <c r="AD32" s="188">
        <v>322</v>
      </c>
      <c r="AE32" s="188">
        <f t="shared" si="10"/>
        <v>38</v>
      </c>
      <c r="AF32" s="188">
        <v>0</v>
      </c>
      <c r="AG32" s="188">
        <v>38</v>
      </c>
      <c r="AH32" s="188">
        <v>0</v>
      </c>
      <c r="AI32" s="188">
        <v>0</v>
      </c>
      <c r="AJ32" s="188">
        <v>0</v>
      </c>
    </row>
    <row r="33" spans="1:36" ht="13.5">
      <c r="A33" s="182" t="s">
        <v>34</v>
      </c>
      <c r="B33" s="182" t="s">
        <v>74</v>
      </c>
      <c r="C33" s="184" t="s">
        <v>75</v>
      </c>
      <c r="D33" s="188">
        <f t="shared" si="0"/>
        <v>1460</v>
      </c>
      <c r="E33" s="188">
        <v>1325</v>
      </c>
      <c r="F33" s="188">
        <f t="shared" si="6"/>
        <v>135</v>
      </c>
      <c r="G33" s="188">
        <v>88</v>
      </c>
      <c r="H33" s="188">
        <v>47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7"/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8"/>
        <v>1350</v>
      </c>
      <c r="V33" s="188">
        <v>1325</v>
      </c>
      <c r="W33" s="188">
        <v>16</v>
      </c>
      <c r="X33" s="188">
        <v>9</v>
      </c>
      <c r="Y33" s="188">
        <v>0</v>
      </c>
      <c r="Z33" s="188">
        <v>0</v>
      </c>
      <c r="AA33" s="188">
        <v>0</v>
      </c>
      <c r="AB33" s="188">
        <f t="shared" si="9"/>
        <v>215</v>
      </c>
      <c r="AC33" s="188">
        <v>0</v>
      </c>
      <c r="AD33" s="188">
        <v>174</v>
      </c>
      <c r="AE33" s="188">
        <f t="shared" si="10"/>
        <v>41</v>
      </c>
      <c r="AF33" s="188">
        <v>32</v>
      </c>
      <c r="AG33" s="188">
        <v>9</v>
      </c>
      <c r="AH33" s="188">
        <v>0</v>
      </c>
      <c r="AI33" s="188">
        <v>0</v>
      </c>
      <c r="AJ33" s="188">
        <v>0</v>
      </c>
    </row>
    <row r="34" spans="1:36" ht="13.5">
      <c r="A34" s="182" t="s">
        <v>34</v>
      </c>
      <c r="B34" s="182" t="s">
        <v>76</v>
      </c>
      <c r="C34" s="184" t="s">
        <v>77</v>
      </c>
      <c r="D34" s="188">
        <f t="shared" si="0"/>
        <v>4108</v>
      </c>
      <c r="E34" s="188">
        <v>3193</v>
      </c>
      <c r="F34" s="188">
        <f t="shared" si="6"/>
        <v>511</v>
      </c>
      <c r="G34" s="188">
        <v>0</v>
      </c>
      <c r="H34" s="188">
        <v>511</v>
      </c>
      <c r="I34" s="188">
        <v>0</v>
      </c>
      <c r="J34" s="188">
        <v>0</v>
      </c>
      <c r="K34" s="188">
        <v>0</v>
      </c>
      <c r="L34" s="188">
        <v>204</v>
      </c>
      <c r="M34" s="188">
        <f t="shared" si="7"/>
        <v>200</v>
      </c>
      <c r="N34" s="188">
        <v>154</v>
      </c>
      <c r="O34" s="188">
        <v>0</v>
      </c>
      <c r="P34" s="188">
        <v>2</v>
      </c>
      <c r="Q34" s="188">
        <v>5</v>
      </c>
      <c r="R34" s="188">
        <v>0</v>
      </c>
      <c r="S34" s="188">
        <v>38</v>
      </c>
      <c r="T34" s="188">
        <v>1</v>
      </c>
      <c r="U34" s="188">
        <f t="shared" si="8"/>
        <v>3532</v>
      </c>
      <c r="V34" s="188">
        <v>3193</v>
      </c>
      <c r="W34" s="188">
        <v>0</v>
      </c>
      <c r="X34" s="188">
        <v>339</v>
      </c>
      <c r="Y34" s="188">
        <v>0</v>
      </c>
      <c r="Z34" s="188">
        <v>0</v>
      </c>
      <c r="AA34" s="188">
        <v>0</v>
      </c>
      <c r="AB34" s="188">
        <f t="shared" si="9"/>
        <v>526</v>
      </c>
      <c r="AC34" s="188">
        <v>204</v>
      </c>
      <c r="AD34" s="188">
        <v>322</v>
      </c>
      <c r="AE34" s="188">
        <f t="shared" si="10"/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34</v>
      </c>
      <c r="B35" s="182" t="s">
        <v>78</v>
      </c>
      <c r="C35" s="184" t="s">
        <v>79</v>
      </c>
      <c r="D35" s="188">
        <f t="shared" si="0"/>
        <v>929</v>
      </c>
      <c r="E35" s="188">
        <v>682</v>
      </c>
      <c r="F35" s="188">
        <f t="shared" si="6"/>
        <v>247</v>
      </c>
      <c r="G35" s="188">
        <v>0</v>
      </c>
      <c r="H35" s="188">
        <v>247</v>
      </c>
      <c r="I35" s="188">
        <v>0</v>
      </c>
      <c r="J35" s="188">
        <v>0</v>
      </c>
      <c r="K35" s="188">
        <v>0</v>
      </c>
      <c r="L35" s="188">
        <v>0</v>
      </c>
      <c r="M35" s="188">
        <f t="shared" si="7"/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8"/>
        <v>690</v>
      </c>
      <c r="V35" s="188">
        <v>682</v>
      </c>
      <c r="W35" s="188">
        <v>0</v>
      </c>
      <c r="X35" s="188">
        <v>8</v>
      </c>
      <c r="Y35" s="188">
        <v>0</v>
      </c>
      <c r="Z35" s="188">
        <v>0</v>
      </c>
      <c r="AA35" s="188">
        <v>0</v>
      </c>
      <c r="AB35" s="188">
        <f t="shared" si="9"/>
        <v>86</v>
      </c>
      <c r="AC35" s="188">
        <v>0</v>
      </c>
      <c r="AD35" s="188">
        <v>43</v>
      </c>
      <c r="AE35" s="188">
        <f t="shared" si="10"/>
        <v>43</v>
      </c>
      <c r="AF35" s="188">
        <v>0</v>
      </c>
      <c r="AG35" s="188">
        <v>43</v>
      </c>
      <c r="AH35" s="188">
        <v>0</v>
      </c>
      <c r="AI35" s="188">
        <v>0</v>
      </c>
      <c r="AJ35" s="188">
        <v>0</v>
      </c>
    </row>
    <row r="36" spans="1:36" ht="13.5">
      <c r="A36" s="182" t="s">
        <v>34</v>
      </c>
      <c r="B36" s="182" t="s">
        <v>80</v>
      </c>
      <c r="C36" s="184" t="s">
        <v>81</v>
      </c>
      <c r="D36" s="188">
        <f t="shared" si="0"/>
        <v>2481</v>
      </c>
      <c r="E36" s="188">
        <v>2217</v>
      </c>
      <c r="F36" s="188">
        <f t="shared" si="6"/>
        <v>264</v>
      </c>
      <c r="G36" s="188">
        <v>0</v>
      </c>
      <c r="H36" s="188">
        <v>264</v>
      </c>
      <c r="I36" s="188">
        <v>0</v>
      </c>
      <c r="J36" s="188">
        <v>0</v>
      </c>
      <c r="K36" s="188">
        <v>0</v>
      </c>
      <c r="L36" s="188">
        <v>0</v>
      </c>
      <c r="M36" s="188">
        <f t="shared" si="7"/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f t="shared" si="8"/>
        <v>2217</v>
      </c>
      <c r="V36" s="188">
        <v>2217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9"/>
        <v>137</v>
      </c>
      <c r="AC36" s="188">
        <v>0</v>
      </c>
      <c r="AD36" s="188">
        <v>101</v>
      </c>
      <c r="AE36" s="188">
        <f t="shared" si="10"/>
        <v>36</v>
      </c>
      <c r="AF36" s="188">
        <v>0</v>
      </c>
      <c r="AG36" s="188">
        <v>36</v>
      </c>
      <c r="AH36" s="188">
        <v>0</v>
      </c>
      <c r="AI36" s="188">
        <v>0</v>
      </c>
      <c r="AJ36" s="188">
        <v>0</v>
      </c>
    </row>
    <row r="37" spans="1:36" ht="13.5">
      <c r="A37" s="182" t="s">
        <v>34</v>
      </c>
      <c r="B37" s="182" t="s">
        <v>82</v>
      </c>
      <c r="C37" s="184" t="s">
        <v>83</v>
      </c>
      <c r="D37" s="188">
        <f t="shared" si="0"/>
        <v>2715</v>
      </c>
      <c r="E37" s="188">
        <v>2392</v>
      </c>
      <c r="F37" s="188">
        <f t="shared" si="6"/>
        <v>323</v>
      </c>
      <c r="G37" s="188">
        <v>0</v>
      </c>
      <c r="H37" s="188">
        <v>323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7"/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f t="shared" si="8"/>
        <v>2394</v>
      </c>
      <c r="V37" s="188">
        <v>2392</v>
      </c>
      <c r="W37" s="188">
        <v>0</v>
      </c>
      <c r="X37" s="188">
        <v>2</v>
      </c>
      <c r="Y37" s="188">
        <v>0</v>
      </c>
      <c r="Z37" s="188">
        <v>0</v>
      </c>
      <c r="AA37" s="188">
        <v>0</v>
      </c>
      <c r="AB37" s="188">
        <f t="shared" si="9"/>
        <v>114</v>
      </c>
      <c r="AC37" s="188">
        <v>0</v>
      </c>
      <c r="AD37" s="188">
        <v>62</v>
      </c>
      <c r="AE37" s="188">
        <f t="shared" si="10"/>
        <v>52</v>
      </c>
      <c r="AF37" s="188">
        <v>0</v>
      </c>
      <c r="AG37" s="188">
        <v>52</v>
      </c>
      <c r="AH37" s="188">
        <v>0</v>
      </c>
      <c r="AI37" s="188">
        <v>0</v>
      </c>
      <c r="AJ37" s="188">
        <v>0</v>
      </c>
    </row>
    <row r="38" spans="1:36" ht="13.5">
      <c r="A38" s="182" t="s">
        <v>34</v>
      </c>
      <c r="B38" s="182" t="s">
        <v>84</v>
      </c>
      <c r="C38" s="184" t="s">
        <v>85</v>
      </c>
      <c r="D38" s="188">
        <f t="shared" si="0"/>
        <v>1757</v>
      </c>
      <c r="E38" s="188">
        <v>1501</v>
      </c>
      <c r="F38" s="188">
        <f t="shared" si="6"/>
        <v>256</v>
      </c>
      <c r="G38" s="188">
        <v>0</v>
      </c>
      <c r="H38" s="188">
        <v>256</v>
      </c>
      <c r="I38" s="188">
        <v>0</v>
      </c>
      <c r="J38" s="188">
        <v>0</v>
      </c>
      <c r="K38" s="188">
        <v>0</v>
      </c>
      <c r="L38" s="188">
        <v>0</v>
      </c>
      <c r="M38" s="188">
        <f t="shared" si="7"/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8"/>
        <v>1503</v>
      </c>
      <c r="V38" s="188">
        <v>1501</v>
      </c>
      <c r="W38" s="188">
        <v>0</v>
      </c>
      <c r="X38" s="188">
        <v>2</v>
      </c>
      <c r="Y38" s="188">
        <v>0</v>
      </c>
      <c r="Z38" s="188">
        <v>0</v>
      </c>
      <c r="AA38" s="188">
        <v>0</v>
      </c>
      <c r="AB38" s="188">
        <f t="shared" si="9"/>
        <v>97</v>
      </c>
      <c r="AC38" s="188">
        <v>0</v>
      </c>
      <c r="AD38" s="188">
        <v>43</v>
      </c>
      <c r="AE38" s="188">
        <f t="shared" si="10"/>
        <v>54</v>
      </c>
      <c r="AF38" s="188">
        <v>0</v>
      </c>
      <c r="AG38" s="188">
        <v>54</v>
      </c>
      <c r="AH38" s="188">
        <v>0</v>
      </c>
      <c r="AI38" s="188">
        <v>0</v>
      </c>
      <c r="AJ38" s="188">
        <v>0</v>
      </c>
    </row>
    <row r="39" spans="1:36" ht="13.5">
      <c r="A39" s="182" t="s">
        <v>34</v>
      </c>
      <c r="B39" s="182" t="s">
        <v>86</v>
      </c>
      <c r="C39" s="184" t="s">
        <v>87</v>
      </c>
      <c r="D39" s="188">
        <f t="shared" si="0"/>
        <v>876</v>
      </c>
      <c r="E39" s="188">
        <v>673</v>
      </c>
      <c r="F39" s="188">
        <f t="shared" si="6"/>
        <v>203</v>
      </c>
      <c r="G39" s="188">
        <v>0</v>
      </c>
      <c r="H39" s="188">
        <v>203</v>
      </c>
      <c r="I39" s="188">
        <v>0</v>
      </c>
      <c r="J39" s="188">
        <v>0</v>
      </c>
      <c r="K39" s="188">
        <v>0</v>
      </c>
      <c r="L39" s="188">
        <v>0</v>
      </c>
      <c r="M39" s="188">
        <f t="shared" si="7"/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8"/>
        <v>674</v>
      </c>
      <c r="V39" s="188">
        <v>673</v>
      </c>
      <c r="W39" s="188">
        <v>0</v>
      </c>
      <c r="X39" s="188">
        <v>1</v>
      </c>
      <c r="Y39" s="188">
        <v>0</v>
      </c>
      <c r="Z39" s="188">
        <v>0</v>
      </c>
      <c r="AA39" s="188">
        <v>0</v>
      </c>
      <c r="AB39" s="188">
        <f t="shared" si="9"/>
        <v>75</v>
      </c>
      <c r="AC39" s="188">
        <v>0</v>
      </c>
      <c r="AD39" s="188">
        <v>31</v>
      </c>
      <c r="AE39" s="188">
        <f t="shared" si="10"/>
        <v>44</v>
      </c>
      <c r="AF39" s="188">
        <v>0</v>
      </c>
      <c r="AG39" s="188">
        <v>44</v>
      </c>
      <c r="AH39" s="188">
        <v>0</v>
      </c>
      <c r="AI39" s="188">
        <v>0</v>
      </c>
      <c r="AJ39" s="188">
        <v>0</v>
      </c>
    </row>
    <row r="40" spans="1:36" ht="13.5">
      <c r="A40" s="182" t="s">
        <v>34</v>
      </c>
      <c r="B40" s="182" t="s">
        <v>88</v>
      </c>
      <c r="C40" s="184" t="s">
        <v>89</v>
      </c>
      <c r="D40" s="188">
        <f t="shared" si="0"/>
        <v>2631</v>
      </c>
      <c r="E40" s="188">
        <v>2243</v>
      </c>
      <c r="F40" s="188">
        <f t="shared" si="6"/>
        <v>388</v>
      </c>
      <c r="G40" s="188">
        <v>0</v>
      </c>
      <c r="H40" s="188">
        <v>388</v>
      </c>
      <c r="I40" s="188">
        <v>0</v>
      </c>
      <c r="J40" s="188">
        <v>0</v>
      </c>
      <c r="K40" s="188">
        <v>0</v>
      </c>
      <c r="L40" s="188">
        <v>0</v>
      </c>
      <c r="M40" s="188">
        <f t="shared" si="7"/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f t="shared" si="8"/>
        <v>2247</v>
      </c>
      <c r="V40" s="188">
        <v>2243</v>
      </c>
      <c r="W40" s="188">
        <v>0</v>
      </c>
      <c r="X40" s="188">
        <v>4</v>
      </c>
      <c r="Y40" s="188">
        <v>0</v>
      </c>
      <c r="Z40" s="188">
        <v>0</v>
      </c>
      <c r="AA40" s="188">
        <v>0</v>
      </c>
      <c r="AB40" s="188">
        <f t="shared" si="9"/>
        <v>145</v>
      </c>
      <c r="AC40" s="188">
        <v>0</v>
      </c>
      <c r="AD40" s="188">
        <v>58</v>
      </c>
      <c r="AE40" s="188">
        <f t="shared" si="10"/>
        <v>87</v>
      </c>
      <c r="AF40" s="188">
        <v>0</v>
      </c>
      <c r="AG40" s="188">
        <v>87</v>
      </c>
      <c r="AH40" s="188">
        <v>0</v>
      </c>
      <c r="AI40" s="188">
        <v>0</v>
      </c>
      <c r="AJ40" s="188">
        <v>0</v>
      </c>
    </row>
    <row r="41" spans="1:36" ht="13.5">
      <c r="A41" s="182" t="s">
        <v>34</v>
      </c>
      <c r="B41" s="182" t="s">
        <v>90</v>
      </c>
      <c r="C41" s="184" t="s">
        <v>91</v>
      </c>
      <c r="D41" s="188">
        <f t="shared" si="0"/>
        <v>2983</v>
      </c>
      <c r="E41" s="188">
        <v>2553</v>
      </c>
      <c r="F41" s="188">
        <f t="shared" si="6"/>
        <v>430</v>
      </c>
      <c r="G41" s="188">
        <v>0</v>
      </c>
      <c r="H41" s="188">
        <v>430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7"/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8"/>
        <v>2555</v>
      </c>
      <c r="V41" s="188">
        <v>2553</v>
      </c>
      <c r="W41" s="188">
        <v>0</v>
      </c>
      <c r="X41" s="188">
        <v>2</v>
      </c>
      <c r="Y41" s="188">
        <v>0</v>
      </c>
      <c r="Z41" s="188">
        <v>0</v>
      </c>
      <c r="AA41" s="188">
        <v>0</v>
      </c>
      <c r="AB41" s="188">
        <f t="shared" si="9"/>
        <v>207</v>
      </c>
      <c r="AC41" s="188">
        <v>0</v>
      </c>
      <c r="AD41" s="188">
        <v>118</v>
      </c>
      <c r="AE41" s="188">
        <f t="shared" si="10"/>
        <v>89</v>
      </c>
      <c r="AF41" s="188">
        <v>0</v>
      </c>
      <c r="AG41" s="188">
        <v>89</v>
      </c>
      <c r="AH41" s="188">
        <v>0</v>
      </c>
      <c r="AI41" s="188">
        <v>0</v>
      </c>
      <c r="AJ41" s="188">
        <v>0</v>
      </c>
    </row>
    <row r="42" spans="1:36" ht="13.5">
      <c r="A42" s="182" t="s">
        <v>34</v>
      </c>
      <c r="B42" s="182" t="s">
        <v>92</v>
      </c>
      <c r="C42" s="184" t="s">
        <v>93</v>
      </c>
      <c r="D42" s="188">
        <f t="shared" si="0"/>
        <v>794</v>
      </c>
      <c r="E42" s="188">
        <v>582</v>
      </c>
      <c r="F42" s="188">
        <f t="shared" si="6"/>
        <v>212</v>
      </c>
      <c r="G42" s="188">
        <v>0</v>
      </c>
      <c r="H42" s="188">
        <v>212</v>
      </c>
      <c r="I42" s="188">
        <v>0</v>
      </c>
      <c r="J42" s="188">
        <v>0</v>
      </c>
      <c r="K42" s="188">
        <v>0</v>
      </c>
      <c r="L42" s="188">
        <v>0</v>
      </c>
      <c r="M42" s="188">
        <f t="shared" si="7"/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f t="shared" si="8"/>
        <v>582</v>
      </c>
      <c r="V42" s="188">
        <v>582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9"/>
        <v>118</v>
      </c>
      <c r="AC42" s="188">
        <v>0</v>
      </c>
      <c r="AD42" s="188">
        <v>82</v>
      </c>
      <c r="AE42" s="188">
        <f t="shared" si="10"/>
        <v>36</v>
      </c>
      <c r="AF42" s="188">
        <v>0</v>
      </c>
      <c r="AG42" s="188">
        <v>36</v>
      </c>
      <c r="AH42" s="188">
        <v>0</v>
      </c>
      <c r="AI42" s="188">
        <v>0</v>
      </c>
      <c r="AJ42" s="188">
        <v>0</v>
      </c>
    </row>
    <row r="43" spans="1:36" ht="13.5">
      <c r="A43" s="182" t="s">
        <v>34</v>
      </c>
      <c r="B43" s="182" t="s">
        <v>94</v>
      </c>
      <c r="C43" s="184" t="s">
        <v>95</v>
      </c>
      <c r="D43" s="188">
        <f t="shared" si="0"/>
        <v>2535</v>
      </c>
      <c r="E43" s="188">
        <v>2122</v>
      </c>
      <c r="F43" s="188">
        <f t="shared" si="6"/>
        <v>413</v>
      </c>
      <c r="G43" s="188">
        <v>0</v>
      </c>
      <c r="H43" s="188">
        <v>413</v>
      </c>
      <c r="I43" s="188">
        <v>0</v>
      </c>
      <c r="J43" s="188">
        <v>0</v>
      </c>
      <c r="K43" s="188">
        <v>0</v>
      </c>
      <c r="L43" s="188">
        <v>0</v>
      </c>
      <c r="M43" s="188">
        <f t="shared" si="7"/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8"/>
        <v>2123</v>
      </c>
      <c r="V43" s="188">
        <v>2122</v>
      </c>
      <c r="W43" s="188">
        <v>0</v>
      </c>
      <c r="X43" s="188">
        <v>1</v>
      </c>
      <c r="Y43" s="188">
        <v>0</v>
      </c>
      <c r="Z43" s="188">
        <v>0</v>
      </c>
      <c r="AA43" s="188">
        <v>0</v>
      </c>
      <c r="AB43" s="188">
        <f t="shared" si="9"/>
        <v>414</v>
      </c>
      <c r="AC43" s="188">
        <v>0</v>
      </c>
      <c r="AD43" s="188">
        <v>334</v>
      </c>
      <c r="AE43" s="188">
        <f t="shared" si="10"/>
        <v>80</v>
      </c>
      <c r="AF43" s="188">
        <v>0</v>
      </c>
      <c r="AG43" s="188">
        <v>80</v>
      </c>
      <c r="AH43" s="188">
        <v>0</v>
      </c>
      <c r="AI43" s="188">
        <v>0</v>
      </c>
      <c r="AJ43" s="188">
        <v>0</v>
      </c>
    </row>
    <row r="44" spans="1:36" ht="13.5">
      <c r="A44" s="182" t="s">
        <v>34</v>
      </c>
      <c r="B44" s="182" t="s">
        <v>96</v>
      </c>
      <c r="C44" s="184" t="s">
        <v>313</v>
      </c>
      <c r="D44" s="188">
        <f t="shared" si="0"/>
        <v>480</v>
      </c>
      <c r="E44" s="188">
        <v>389</v>
      </c>
      <c r="F44" s="188">
        <f t="shared" si="6"/>
        <v>0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88">
        <v>39</v>
      </c>
      <c r="M44" s="188">
        <f t="shared" si="7"/>
        <v>52</v>
      </c>
      <c r="N44" s="188">
        <v>0</v>
      </c>
      <c r="O44" s="188">
        <v>52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f t="shared" si="8"/>
        <v>389</v>
      </c>
      <c r="V44" s="188">
        <v>389</v>
      </c>
      <c r="W44" s="188">
        <v>0</v>
      </c>
      <c r="X44" s="188">
        <v>0</v>
      </c>
      <c r="Y44" s="188">
        <v>0</v>
      </c>
      <c r="Z44" s="188">
        <v>0</v>
      </c>
      <c r="AA44" s="188">
        <v>0</v>
      </c>
      <c r="AB44" s="188">
        <f t="shared" si="9"/>
        <v>102</v>
      </c>
      <c r="AC44" s="188">
        <v>39</v>
      </c>
      <c r="AD44" s="188">
        <v>63</v>
      </c>
      <c r="AE44" s="188">
        <f t="shared" si="10"/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34</v>
      </c>
      <c r="B45" s="182" t="s">
        <v>97</v>
      </c>
      <c r="C45" s="184" t="s">
        <v>98</v>
      </c>
      <c r="D45" s="188">
        <f t="shared" si="0"/>
        <v>2568</v>
      </c>
      <c r="E45" s="188">
        <v>1753</v>
      </c>
      <c r="F45" s="188">
        <f t="shared" si="6"/>
        <v>167</v>
      </c>
      <c r="G45" s="188">
        <v>0</v>
      </c>
      <c r="H45" s="188">
        <v>167</v>
      </c>
      <c r="I45" s="188">
        <v>0</v>
      </c>
      <c r="J45" s="188">
        <v>0</v>
      </c>
      <c r="K45" s="188">
        <v>0</v>
      </c>
      <c r="L45" s="188">
        <v>578</v>
      </c>
      <c r="M45" s="188">
        <f t="shared" si="7"/>
        <v>70</v>
      </c>
      <c r="N45" s="188">
        <v>61</v>
      </c>
      <c r="O45" s="188">
        <v>8</v>
      </c>
      <c r="P45" s="188">
        <v>0</v>
      </c>
      <c r="Q45" s="188">
        <v>1</v>
      </c>
      <c r="R45" s="188">
        <v>0</v>
      </c>
      <c r="S45" s="188">
        <v>0</v>
      </c>
      <c r="T45" s="188">
        <v>0</v>
      </c>
      <c r="U45" s="188">
        <f t="shared" si="8"/>
        <v>1753</v>
      </c>
      <c r="V45" s="188">
        <v>1753</v>
      </c>
      <c r="W45" s="188">
        <v>0</v>
      </c>
      <c r="X45" s="188">
        <v>0</v>
      </c>
      <c r="Y45" s="188">
        <v>0</v>
      </c>
      <c r="Z45" s="188">
        <v>0</v>
      </c>
      <c r="AA45" s="188">
        <v>0</v>
      </c>
      <c r="AB45" s="188">
        <f t="shared" si="9"/>
        <v>737</v>
      </c>
      <c r="AC45" s="188">
        <v>578</v>
      </c>
      <c r="AD45" s="188">
        <v>82</v>
      </c>
      <c r="AE45" s="188">
        <f t="shared" si="10"/>
        <v>77</v>
      </c>
      <c r="AF45" s="188">
        <v>0</v>
      </c>
      <c r="AG45" s="188">
        <v>77</v>
      </c>
      <c r="AH45" s="188">
        <v>0</v>
      </c>
      <c r="AI45" s="188">
        <v>0</v>
      </c>
      <c r="AJ45" s="188">
        <v>0</v>
      </c>
    </row>
    <row r="46" spans="1:36" ht="13.5">
      <c r="A46" s="182" t="s">
        <v>34</v>
      </c>
      <c r="B46" s="182" t="s">
        <v>99</v>
      </c>
      <c r="C46" s="184" t="s">
        <v>100</v>
      </c>
      <c r="D46" s="188">
        <f t="shared" si="0"/>
        <v>2123</v>
      </c>
      <c r="E46" s="188">
        <v>1370</v>
      </c>
      <c r="F46" s="188">
        <f t="shared" si="6"/>
        <v>678</v>
      </c>
      <c r="G46" s="188">
        <v>600</v>
      </c>
      <c r="H46" s="188">
        <v>78</v>
      </c>
      <c r="I46" s="188">
        <v>0</v>
      </c>
      <c r="J46" s="188">
        <v>0</v>
      </c>
      <c r="K46" s="188">
        <v>0</v>
      </c>
      <c r="L46" s="188">
        <v>45</v>
      </c>
      <c r="M46" s="188">
        <f t="shared" si="7"/>
        <v>30</v>
      </c>
      <c r="N46" s="188">
        <v>0</v>
      </c>
      <c r="O46" s="188">
        <v>0</v>
      </c>
      <c r="P46" s="188">
        <v>30</v>
      </c>
      <c r="Q46" s="188">
        <v>0</v>
      </c>
      <c r="R46" s="188">
        <v>0</v>
      </c>
      <c r="S46" s="188">
        <v>0</v>
      </c>
      <c r="T46" s="188">
        <v>0</v>
      </c>
      <c r="U46" s="188">
        <f t="shared" si="8"/>
        <v>1650</v>
      </c>
      <c r="V46" s="188">
        <v>1370</v>
      </c>
      <c r="W46" s="188">
        <v>272</v>
      </c>
      <c r="X46" s="188">
        <v>8</v>
      </c>
      <c r="Y46" s="188">
        <v>0</v>
      </c>
      <c r="Z46" s="188">
        <v>0</v>
      </c>
      <c r="AA46" s="188">
        <v>0</v>
      </c>
      <c r="AB46" s="188">
        <f t="shared" si="9"/>
        <v>205</v>
      </c>
      <c r="AC46" s="188">
        <v>45</v>
      </c>
      <c r="AD46" s="188">
        <v>145</v>
      </c>
      <c r="AE46" s="188">
        <f t="shared" si="10"/>
        <v>15</v>
      </c>
      <c r="AF46" s="188">
        <v>10</v>
      </c>
      <c r="AG46" s="188">
        <v>5</v>
      </c>
      <c r="AH46" s="188">
        <v>0</v>
      </c>
      <c r="AI46" s="188">
        <v>0</v>
      </c>
      <c r="AJ46" s="188">
        <v>0</v>
      </c>
    </row>
    <row r="47" spans="1:36" ht="13.5">
      <c r="A47" s="182" t="s">
        <v>34</v>
      </c>
      <c r="B47" s="182" t="s">
        <v>101</v>
      </c>
      <c r="C47" s="184" t="s">
        <v>102</v>
      </c>
      <c r="D47" s="188">
        <f t="shared" si="0"/>
        <v>1370</v>
      </c>
      <c r="E47" s="188">
        <v>1226</v>
      </c>
      <c r="F47" s="188">
        <f t="shared" si="6"/>
        <v>97</v>
      </c>
      <c r="G47" s="188">
        <v>0</v>
      </c>
      <c r="H47" s="188">
        <v>97</v>
      </c>
      <c r="I47" s="188">
        <v>0</v>
      </c>
      <c r="J47" s="188">
        <v>0</v>
      </c>
      <c r="K47" s="188">
        <v>0</v>
      </c>
      <c r="L47" s="188">
        <v>47</v>
      </c>
      <c r="M47" s="188">
        <f t="shared" si="7"/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v>0</v>
      </c>
      <c r="U47" s="188">
        <f t="shared" si="8"/>
        <v>1226</v>
      </c>
      <c r="V47" s="188">
        <v>1226</v>
      </c>
      <c r="W47" s="188">
        <v>0</v>
      </c>
      <c r="X47" s="188">
        <v>0</v>
      </c>
      <c r="Y47" s="188">
        <v>0</v>
      </c>
      <c r="Z47" s="188">
        <v>0</v>
      </c>
      <c r="AA47" s="188">
        <v>0</v>
      </c>
      <c r="AB47" s="188">
        <f t="shared" si="9"/>
        <v>303</v>
      </c>
      <c r="AC47" s="188">
        <v>47</v>
      </c>
      <c r="AD47" s="188">
        <v>256</v>
      </c>
      <c r="AE47" s="188">
        <f t="shared" si="10"/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v>0</v>
      </c>
    </row>
    <row r="48" spans="1:36" ht="13.5">
      <c r="A48" s="182" t="s">
        <v>34</v>
      </c>
      <c r="B48" s="182" t="s">
        <v>103</v>
      </c>
      <c r="C48" s="184" t="s">
        <v>104</v>
      </c>
      <c r="D48" s="188">
        <f t="shared" si="0"/>
        <v>1851</v>
      </c>
      <c r="E48" s="188">
        <v>1744</v>
      </c>
      <c r="F48" s="188">
        <f t="shared" si="6"/>
        <v>107</v>
      </c>
      <c r="G48" s="188">
        <v>0</v>
      </c>
      <c r="H48" s="188">
        <v>107</v>
      </c>
      <c r="I48" s="188">
        <v>0</v>
      </c>
      <c r="J48" s="188">
        <v>0</v>
      </c>
      <c r="K48" s="188">
        <v>0</v>
      </c>
      <c r="L48" s="188">
        <v>0</v>
      </c>
      <c r="M48" s="188">
        <f t="shared" si="7"/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v>0</v>
      </c>
      <c r="U48" s="188">
        <f t="shared" si="8"/>
        <v>1744</v>
      </c>
      <c r="V48" s="188">
        <v>1744</v>
      </c>
      <c r="W48" s="188">
        <v>0</v>
      </c>
      <c r="X48" s="188">
        <v>0</v>
      </c>
      <c r="Y48" s="188">
        <v>0</v>
      </c>
      <c r="Z48" s="188">
        <v>0</v>
      </c>
      <c r="AA48" s="188">
        <v>0</v>
      </c>
      <c r="AB48" s="188">
        <f t="shared" si="9"/>
        <v>69</v>
      </c>
      <c r="AC48" s="188">
        <v>0</v>
      </c>
      <c r="AD48" s="188">
        <v>69</v>
      </c>
      <c r="AE48" s="188">
        <f t="shared" si="10"/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v>0</v>
      </c>
    </row>
    <row r="49" spans="1:36" ht="13.5">
      <c r="A49" s="182" t="s">
        <v>34</v>
      </c>
      <c r="B49" s="182" t="s">
        <v>274</v>
      </c>
      <c r="C49" s="184" t="s">
        <v>324</v>
      </c>
      <c r="D49" s="188">
        <f t="shared" si="0"/>
        <v>683</v>
      </c>
      <c r="E49" s="188">
        <v>600</v>
      </c>
      <c r="F49" s="188">
        <f t="shared" si="6"/>
        <v>80</v>
      </c>
      <c r="G49" s="188">
        <v>0</v>
      </c>
      <c r="H49" s="188">
        <v>46</v>
      </c>
      <c r="I49" s="188">
        <v>0</v>
      </c>
      <c r="J49" s="188">
        <v>0</v>
      </c>
      <c r="K49" s="188">
        <v>34</v>
      </c>
      <c r="L49" s="188">
        <v>0</v>
      </c>
      <c r="M49" s="188">
        <f t="shared" si="7"/>
        <v>3</v>
      </c>
      <c r="N49" s="188">
        <v>0</v>
      </c>
      <c r="O49" s="188">
        <v>3</v>
      </c>
      <c r="P49" s="188">
        <v>0</v>
      </c>
      <c r="Q49" s="188">
        <v>0</v>
      </c>
      <c r="R49" s="188">
        <v>0</v>
      </c>
      <c r="S49" s="188">
        <v>0</v>
      </c>
      <c r="T49" s="188">
        <v>0</v>
      </c>
      <c r="U49" s="188">
        <f t="shared" si="8"/>
        <v>634</v>
      </c>
      <c r="V49" s="188">
        <v>600</v>
      </c>
      <c r="W49" s="188">
        <v>0</v>
      </c>
      <c r="X49" s="188">
        <v>0</v>
      </c>
      <c r="Y49" s="188">
        <v>0</v>
      </c>
      <c r="Z49" s="188">
        <v>0</v>
      </c>
      <c r="AA49" s="188">
        <v>34</v>
      </c>
      <c r="AB49" s="188">
        <f t="shared" si="9"/>
        <v>20</v>
      </c>
      <c r="AC49" s="188">
        <v>0</v>
      </c>
      <c r="AD49" s="188">
        <v>20</v>
      </c>
      <c r="AE49" s="188">
        <f t="shared" si="10"/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v>0</v>
      </c>
    </row>
    <row r="50" spans="1:36" ht="13.5">
      <c r="A50" s="182" t="s">
        <v>34</v>
      </c>
      <c r="B50" s="182" t="s">
        <v>275</v>
      </c>
      <c r="C50" s="184" t="s">
        <v>276</v>
      </c>
      <c r="D50" s="188">
        <f t="shared" si="0"/>
        <v>675</v>
      </c>
      <c r="E50" s="188">
        <v>602</v>
      </c>
      <c r="F50" s="188">
        <f t="shared" si="6"/>
        <v>29</v>
      </c>
      <c r="G50" s="188">
        <v>0</v>
      </c>
      <c r="H50" s="188">
        <v>29</v>
      </c>
      <c r="I50" s="188">
        <v>0</v>
      </c>
      <c r="J50" s="188">
        <v>0</v>
      </c>
      <c r="K50" s="188">
        <v>0</v>
      </c>
      <c r="L50" s="188">
        <v>44</v>
      </c>
      <c r="M50" s="188">
        <f t="shared" si="7"/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f t="shared" si="8"/>
        <v>602</v>
      </c>
      <c r="V50" s="188">
        <v>602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f t="shared" si="9"/>
        <v>168</v>
      </c>
      <c r="AC50" s="188">
        <v>44</v>
      </c>
      <c r="AD50" s="188">
        <v>124</v>
      </c>
      <c r="AE50" s="188">
        <f t="shared" si="10"/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v>0</v>
      </c>
    </row>
    <row r="51" spans="1:36" ht="13.5">
      <c r="A51" s="182" t="s">
        <v>34</v>
      </c>
      <c r="B51" s="182" t="s">
        <v>277</v>
      </c>
      <c r="C51" s="184" t="s">
        <v>278</v>
      </c>
      <c r="D51" s="188">
        <f t="shared" si="0"/>
        <v>1783</v>
      </c>
      <c r="E51" s="188">
        <v>1575</v>
      </c>
      <c r="F51" s="188">
        <f t="shared" si="6"/>
        <v>208</v>
      </c>
      <c r="G51" s="188">
        <v>0</v>
      </c>
      <c r="H51" s="188">
        <v>208</v>
      </c>
      <c r="I51" s="188">
        <v>0</v>
      </c>
      <c r="J51" s="188">
        <v>0</v>
      </c>
      <c r="K51" s="188">
        <v>0</v>
      </c>
      <c r="L51" s="188">
        <v>0</v>
      </c>
      <c r="M51" s="188">
        <f t="shared" si="7"/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v>0</v>
      </c>
      <c r="U51" s="188">
        <f t="shared" si="8"/>
        <v>1668</v>
      </c>
      <c r="V51" s="188">
        <v>1575</v>
      </c>
      <c r="W51" s="188">
        <v>0</v>
      </c>
      <c r="X51" s="188">
        <v>93</v>
      </c>
      <c r="Y51" s="188">
        <v>0</v>
      </c>
      <c r="Z51" s="188">
        <v>0</v>
      </c>
      <c r="AA51" s="188">
        <v>0</v>
      </c>
      <c r="AB51" s="188">
        <f t="shared" si="9"/>
        <v>66</v>
      </c>
      <c r="AC51" s="188">
        <v>0</v>
      </c>
      <c r="AD51" s="188">
        <v>58</v>
      </c>
      <c r="AE51" s="188">
        <f t="shared" si="10"/>
        <v>8</v>
      </c>
      <c r="AF51" s="188">
        <v>0</v>
      </c>
      <c r="AG51" s="188">
        <v>8</v>
      </c>
      <c r="AH51" s="188">
        <v>0</v>
      </c>
      <c r="AI51" s="188">
        <v>0</v>
      </c>
      <c r="AJ51" s="188">
        <v>0</v>
      </c>
    </row>
    <row r="52" spans="1:36" ht="13.5">
      <c r="A52" s="182" t="s">
        <v>34</v>
      </c>
      <c r="B52" s="182" t="s">
        <v>279</v>
      </c>
      <c r="C52" s="184" t="s">
        <v>280</v>
      </c>
      <c r="D52" s="188">
        <f t="shared" si="0"/>
        <v>1325</v>
      </c>
      <c r="E52" s="188">
        <v>1175</v>
      </c>
      <c r="F52" s="188">
        <f t="shared" si="6"/>
        <v>150</v>
      </c>
      <c r="G52" s="188">
        <v>0</v>
      </c>
      <c r="H52" s="188">
        <v>150</v>
      </c>
      <c r="I52" s="188">
        <v>0</v>
      </c>
      <c r="J52" s="188">
        <v>0</v>
      </c>
      <c r="K52" s="188">
        <v>0</v>
      </c>
      <c r="L52" s="188">
        <v>0</v>
      </c>
      <c r="M52" s="188">
        <f t="shared" si="7"/>
        <v>0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v>0</v>
      </c>
      <c r="U52" s="188">
        <f t="shared" si="8"/>
        <v>1241</v>
      </c>
      <c r="V52" s="188">
        <v>1175</v>
      </c>
      <c r="W52" s="188">
        <v>0</v>
      </c>
      <c r="X52" s="188">
        <v>66</v>
      </c>
      <c r="Y52" s="188">
        <v>0</v>
      </c>
      <c r="Z52" s="188">
        <v>0</v>
      </c>
      <c r="AA52" s="188">
        <v>0</v>
      </c>
      <c r="AB52" s="188">
        <f t="shared" si="9"/>
        <v>49</v>
      </c>
      <c r="AC52" s="188">
        <v>0</v>
      </c>
      <c r="AD52" s="188">
        <v>42</v>
      </c>
      <c r="AE52" s="188">
        <f t="shared" si="10"/>
        <v>7</v>
      </c>
      <c r="AF52" s="188">
        <v>0</v>
      </c>
      <c r="AG52" s="188">
        <v>7</v>
      </c>
      <c r="AH52" s="188">
        <v>0</v>
      </c>
      <c r="AI52" s="188">
        <v>0</v>
      </c>
      <c r="AJ52" s="188">
        <v>0</v>
      </c>
    </row>
    <row r="53" spans="1:36" ht="13.5">
      <c r="A53" s="182" t="s">
        <v>34</v>
      </c>
      <c r="B53" s="182" t="s">
        <v>281</v>
      </c>
      <c r="C53" s="184" t="s">
        <v>282</v>
      </c>
      <c r="D53" s="188">
        <f t="shared" si="0"/>
        <v>2122</v>
      </c>
      <c r="E53" s="188">
        <v>1868</v>
      </c>
      <c r="F53" s="188">
        <f t="shared" si="6"/>
        <v>254</v>
      </c>
      <c r="G53" s="188">
        <v>0</v>
      </c>
      <c r="H53" s="188">
        <v>254</v>
      </c>
      <c r="I53" s="188">
        <v>0</v>
      </c>
      <c r="J53" s="188">
        <v>0</v>
      </c>
      <c r="K53" s="188">
        <v>0</v>
      </c>
      <c r="L53" s="188">
        <v>0</v>
      </c>
      <c r="M53" s="188">
        <f t="shared" si="7"/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v>0</v>
      </c>
      <c r="U53" s="188">
        <f t="shared" si="8"/>
        <v>1980</v>
      </c>
      <c r="V53" s="188">
        <v>1868</v>
      </c>
      <c r="W53" s="188">
        <v>0</v>
      </c>
      <c r="X53" s="188">
        <v>112</v>
      </c>
      <c r="Y53" s="188">
        <v>0</v>
      </c>
      <c r="Z53" s="188">
        <v>0</v>
      </c>
      <c r="AA53" s="188">
        <v>0</v>
      </c>
      <c r="AB53" s="188">
        <f t="shared" si="9"/>
        <v>81</v>
      </c>
      <c r="AC53" s="188">
        <v>0</v>
      </c>
      <c r="AD53" s="188">
        <v>70</v>
      </c>
      <c r="AE53" s="188">
        <f t="shared" si="10"/>
        <v>11</v>
      </c>
      <c r="AF53" s="188">
        <v>0</v>
      </c>
      <c r="AG53" s="188">
        <v>11</v>
      </c>
      <c r="AH53" s="188">
        <v>0</v>
      </c>
      <c r="AI53" s="188">
        <v>0</v>
      </c>
      <c r="AJ53" s="188">
        <v>0</v>
      </c>
    </row>
    <row r="54" spans="1:36" ht="13.5">
      <c r="A54" s="182" t="s">
        <v>34</v>
      </c>
      <c r="B54" s="182" t="s">
        <v>283</v>
      </c>
      <c r="C54" s="184" t="s">
        <v>284</v>
      </c>
      <c r="D54" s="188">
        <f t="shared" si="0"/>
        <v>3812</v>
      </c>
      <c r="E54" s="188">
        <v>3342</v>
      </c>
      <c r="F54" s="188">
        <f t="shared" si="6"/>
        <v>470</v>
      </c>
      <c r="G54" s="188">
        <v>0</v>
      </c>
      <c r="H54" s="188">
        <v>470</v>
      </c>
      <c r="I54" s="188">
        <v>0</v>
      </c>
      <c r="J54" s="188">
        <v>0</v>
      </c>
      <c r="K54" s="188">
        <v>0</v>
      </c>
      <c r="L54" s="188">
        <v>0</v>
      </c>
      <c r="M54" s="188">
        <f t="shared" si="7"/>
        <v>0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v>0</v>
      </c>
      <c r="U54" s="188">
        <f t="shared" si="8"/>
        <v>3541</v>
      </c>
      <c r="V54" s="188">
        <v>3342</v>
      </c>
      <c r="W54" s="188">
        <v>0</v>
      </c>
      <c r="X54" s="188">
        <v>199</v>
      </c>
      <c r="Y54" s="188">
        <v>0</v>
      </c>
      <c r="Z54" s="188">
        <v>0</v>
      </c>
      <c r="AA54" s="188">
        <v>0</v>
      </c>
      <c r="AB54" s="188">
        <f t="shared" si="9"/>
        <v>142</v>
      </c>
      <c r="AC54" s="188">
        <v>0</v>
      </c>
      <c r="AD54" s="188">
        <v>124</v>
      </c>
      <c r="AE54" s="188">
        <f t="shared" si="10"/>
        <v>18</v>
      </c>
      <c r="AF54" s="188">
        <v>0</v>
      </c>
      <c r="AG54" s="188">
        <v>18</v>
      </c>
      <c r="AH54" s="188">
        <v>0</v>
      </c>
      <c r="AI54" s="188">
        <v>0</v>
      </c>
      <c r="AJ54" s="188">
        <v>0</v>
      </c>
    </row>
    <row r="55" spans="1:36" ht="13.5">
      <c r="A55" s="182" t="s">
        <v>34</v>
      </c>
      <c r="B55" s="182" t="s">
        <v>285</v>
      </c>
      <c r="C55" s="184" t="s">
        <v>270</v>
      </c>
      <c r="D55" s="188">
        <f t="shared" si="0"/>
        <v>1645</v>
      </c>
      <c r="E55" s="188">
        <v>1449</v>
      </c>
      <c r="F55" s="188">
        <f t="shared" si="6"/>
        <v>196</v>
      </c>
      <c r="G55" s="188">
        <v>0</v>
      </c>
      <c r="H55" s="188">
        <v>196</v>
      </c>
      <c r="I55" s="188">
        <v>0</v>
      </c>
      <c r="J55" s="188">
        <v>0</v>
      </c>
      <c r="K55" s="188">
        <v>0</v>
      </c>
      <c r="L55" s="188">
        <v>0</v>
      </c>
      <c r="M55" s="188">
        <f t="shared" si="7"/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v>0</v>
      </c>
      <c r="U55" s="188">
        <f t="shared" si="8"/>
        <v>1529</v>
      </c>
      <c r="V55" s="188">
        <v>1449</v>
      </c>
      <c r="W55" s="188">
        <v>0</v>
      </c>
      <c r="X55" s="188">
        <v>80</v>
      </c>
      <c r="Y55" s="188">
        <v>0</v>
      </c>
      <c r="Z55" s="188">
        <v>0</v>
      </c>
      <c r="AA55" s="188">
        <v>0</v>
      </c>
      <c r="AB55" s="188">
        <f t="shared" si="9"/>
        <v>63</v>
      </c>
      <c r="AC55" s="188">
        <v>0</v>
      </c>
      <c r="AD55" s="188">
        <v>52</v>
      </c>
      <c r="AE55" s="188">
        <f t="shared" si="10"/>
        <v>11</v>
      </c>
      <c r="AF55" s="188">
        <v>0</v>
      </c>
      <c r="AG55" s="188">
        <v>11</v>
      </c>
      <c r="AH55" s="188">
        <v>0</v>
      </c>
      <c r="AI55" s="188">
        <v>0</v>
      </c>
      <c r="AJ55" s="188">
        <v>0</v>
      </c>
    </row>
    <row r="56" spans="1:36" ht="13.5">
      <c r="A56" s="182" t="s">
        <v>34</v>
      </c>
      <c r="B56" s="182" t="s">
        <v>286</v>
      </c>
      <c r="C56" s="184" t="s">
        <v>287</v>
      </c>
      <c r="D56" s="188">
        <f t="shared" si="0"/>
        <v>1283</v>
      </c>
      <c r="E56" s="188">
        <v>1124</v>
      </c>
      <c r="F56" s="188">
        <f t="shared" si="6"/>
        <v>159</v>
      </c>
      <c r="G56" s="188">
        <v>0</v>
      </c>
      <c r="H56" s="188">
        <v>159</v>
      </c>
      <c r="I56" s="188">
        <v>0</v>
      </c>
      <c r="J56" s="188">
        <v>0</v>
      </c>
      <c r="K56" s="188">
        <v>0</v>
      </c>
      <c r="L56" s="188">
        <v>0</v>
      </c>
      <c r="M56" s="188">
        <f t="shared" si="7"/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v>0</v>
      </c>
      <c r="U56" s="188">
        <f t="shared" si="8"/>
        <v>1185</v>
      </c>
      <c r="V56" s="188">
        <v>1124</v>
      </c>
      <c r="W56" s="188">
        <v>0</v>
      </c>
      <c r="X56" s="188">
        <v>61</v>
      </c>
      <c r="Y56" s="188">
        <v>0</v>
      </c>
      <c r="Z56" s="188">
        <v>0</v>
      </c>
      <c r="AA56" s="188">
        <v>0</v>
      </c>
      <c r="AB56" s="188">
        <f t="shared" si="9"/>
        <v>49</v>
      </c>
      <c r="AC56" s="188">
        <v>0</v>
      </c>
      <c r="AD56" s="188">
        <v>40</v>
      </c>
      <c r="AE56" s="188">
        <f t="shared" si="10"/>
        <v>9</v>
      </c>
      <c r="AF56" s="188">
        <v>0</v>
      </c>
      <c r="AG56" s="188">
        <v>9</v>
      </c>
      <c r="AH56" s="188">
        <v>0</v>
      </c>
      <c r="AI56" s="188">
        <v>0</v>
      </c>
      <c r="AJ56" s="188">
        <v>0</v>
      </c>
    </row>
    <row r="57" spans="1:36" ht="13.5">
      <c r="A57" s="182" t="s">
        <v>34</v>
      </c>
      <c r="B57" s="182" t="s">
        <v>20</v>
      </c>
      <c r="C57" s="184" t="s">
        <v>21</v>
      </c>
      <c r="D57" s="188">
        <f t="shared" si="0"/>
        <v>13901</v>
      </c>
      <c r="E57" s="188">
        <v>8523</v>
      </c>
      <c r="F57" s="188">
        <f t="shared" si="6"/>
        <v>3157</v>
      </c>
      <c r="G57" s="188">
        <v>631</v>
      </c>
      <c r="H57" s="188">
        <v>2526</v>
      </c>
      <c r="I57" s="188">
        <v>0</v>
      </c>
      <c r="J57" s="188">
        <v>0</v>
      </c>
      <c r="K57" s="188">
        <v>0</v>
      </c>
      <c r="L57" s="188">
        <v>2221</v>
      </c>
      <c r="M57" s="188">
        <f t="shared" si="7"/>
        <v>0</v>
      </c>
      <c r="N57" s="188">
        <v>0</v>
      </c>
      <c r="O57" s="188">
        <v>0</v>
      </c>
      <c r="P57" s="188">
        <v>0</v>
      </c>
      <c r="Q57" s="188">
        <v>0</v>
      </c>
      <c r="R57" s="188">
        <v>0</v>
      </c>
      <c r="S57" s="188">
        <v>0</v>
      </c>
      <c r="T57" s="188">
        <v>0</v>
      </c>
      <c r="U57" s="188">
        <f t="shared" si="8"/>
        <v>9613</v>
      </c>
      <c r="V57" s="188">
        <v>8523</v>
      </c>
      <c r="W57" s="188">
        <v>631</v>
      </c>
      <c r="X57" s="188">
        <v>459</v>
      </c>
      <c r="Y57" s="188">
        <v>0</v>
      </c>
      <c r="Z57" s="188">
        <v>0</v>
      </c>
      <c r="AA57" s="188">
        <v>0</v>
      </c>
      <c r="AB57" s="188">
        <f t="shared" si="9"/>
        <v>3478</v>
      </c>
      <c r="AC57" s="188">
        <v>2221</v>
      </c>
      <c r="AD57" s="188">
        <v>977</v>
      </c>
      <c r="AE57" s="188">
        <f t="shared" si="10"/>
        <v>280</v>
      </c>
      <c r="AF57" s="188">
        <v>0</v>
      </c>
      <c r="AG57" s="188">
        <v>280</v>
      </c>
      <c r="AH57" s="188">
        <v>0</v>
      </c>
      <c r="AI57" s="188">
        <v>0</v>
      </c>
      <c r="AJ57" s="188">
        <v>0</v>
      </c>
    </row>
    <row r="58" spans="1:36" ht="13.5">
      <c r="A58" s="201" t="s">
        <v>26</v>
      </c>
      <c r="B58" s="201"/>
      <c r="C58" s="201"/>
      <c r="D58" s="188">
        <f aca="true" t="shared" si="11" ref="D58:AJ58">SUM(D7:D57)</f>
        <v>556960</v>
      </c>
      <c r="E58" s="188">
        <f t="shared" si="11"/>
        <v>461097</v>
      </c>
      <c r="F58" s="188">
        <f t="shared" si="11"/>
        <v>63853</v>
      </c>
      <c r="G58" s="188">
        <f t="shared" si="11"/>
        <v>12209</v>
      </c>
      <c r="H58" s="188">
        <f t="shared" si="11"/>
        <v>51510</v>
      </c>
      <c r="I58" s="188">
        <f t="shared" si="11"/>
        <v>0</v>
      </c>
      <c r="J58" s="188">
        <f t="shared" si="11"/>
        <v>0</v>
      </c>
      <c r="K58" s="188">
        <f t="shared" si="11"/>
        <v>134</v>
      </c>
      <c r="L58" s="188">
        <f t="shared" si="11"/>
        <v>22806</v>
      </c>
      <c r="M58" s="188">
        <f t="shared" si="11"/>
        <v>9204</v>
      </c>
      <c r="N58" s="188">
        <f t="shared" si="11"/>
        <v>5115</v>
      </c>
      <c r="O58" s="188">
        <f t="shared" si="11"/>
        <v>794</v>
      </c>
      <c r="P58" s="188">
        <f t="shared" si="11"/>
        <v>722</v>
      </c>
      <c r="Q58" s="188">
        <f t="shared" si="11"/>
        <v>726</v>
      </c>
      <c r="R58" s="188">
        <f t="shared" si="11"/>
        <v>969</v>
      </c>
      <c r="S58" s="188">
        <f t="shared" si="11"/>
        <v>510</v>
      </c>
      <c r="T58" s="188">
        <f t="shared" si="11"/>
        <v>368</v>
      </c>
      <c r="U58" s="188">
        <f t="shared" si="11"/>
        <v>472665</v>
      </c>
      <c r="V58" s="188">
        <f t="shared" si="11"/>
        <v>461097</v>
      </c>
      <c r="W58" s="188">
        <f t="shared" si="11"/>
        <v>7836</v>
      </c>
      <c r="X58" s="188">
        <f t="shared" si="11"/>
        <v>3610</v>
      </c>
      <c r="Y58" s="188">
        <f t="shared" si="11"/>
        <v>0</v>
      </c>
      <c r="Z58" s="188">
        <f t="shared" si="11"/>
        <v>0</v>
      </c>
      <c r="AA58" s="188">
        <f t="shared" si="11"/>
        <v>122</v>
      </c>
      <c r="AB58" s="188">
        <f t="shared" si="11"/>
        <v>80822</v>
      </c>
      <c r="AC58" s="188">
        <f t="shared" si="11"/>
        <v>22806</v>
      </c>
      <c r="AD58" s="188">
        <f t="shared" si="11"/>
        <v>51016</v>
      </c>
      <c r="AE58" s="188">
        <f t="shared" si="11"/>
        <v>7000</v>
      </c>
      <c r="AF58" s="188">
        <f t="shared" si="11"/>
        <v>792</v>
      </c>
      <c r="AG58" s="188">
        <f t="shared" si="11"/>
        <v>6196</v>
      </c>
      <c r="AH58" s="188">
        <f t="shared" si="11"/>
        <v>0</v>
      </c>
      <c r="AI58" s="188">
        <f t="shared" si="11"/>
        <v>0</v>
      </c>
      <c r="AJ58" s="188">
        <f t="shared" si="11"/>
        <v>12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58:C5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186</v>
      </c>
      <c r="B2" s="200" t="s">
        <v>230</v>
      </c>
      <c r="C2" s="200" t="s">
        <v>198</v>
      </c>
      <c r="D2" s="236" t="s">
        <v>8</v>
      </c>
      <c r="E2" s="237"/>
      <c r="F2" s="237"/>
      <c r="G2" s="237"/>
      <c r="H2" s="237"/>
      <c r="I2" s="237"/>
      <c r="J2" s="237"/>
      <c r="K2" s="238"/>
      <c r="L2" s="236" t="s">
        <v>9</v>
      </c>
      <c r="M2" s="237"/>
      <c r="N2" s="237"/>
      <c r="O2" s="237"/>
      <c r="P2" s="237"/>
      <c r="Q2" s="237"/>
      <c r="R2" s="237"/>
      <c r="S2" s="238"/>
      <c r="T2" s="239" t="s">
        <v>10</v>
      </c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1"/>
      <c r="BP2" s="242" t="s">
        <v>219</v>
      </c>
      <c r="BQ2" s="237"/>
      <c r="BR2" s="237"/>
      <c r="BS2" s="237"/>
      <c r="BT2" s="237"/>
      <c r="BU2" s="237"/>
      <c r="BV2" s="237"/>
      <c r="BW2" s="238"/>
    </row>
    <row r="3" spans="1:75" s="27" customFormat="1" ht="22.5" customHeight="1">
      <c r="A3" s="235"/>
      <c r="B3" s="195"/>
      <c r="C3" s="195"/>
      <c r="D3" s="195" t="s">
        <v>201</v>
      </c>
      <c r="E3" s="202" t="s">
        <v>205</v>
      </c>
      <c r="F3" s="202" t="s">
        <v>231</v>
      </c>
      <c r="G3" s="202" t="s">
        <v>206</v>
      </c>
      <c r="H3" s="202" t="s">
        <v>322</v>
      </c>
      <c r="I3" s="202" t="s">
        <v>323</v>
      </c>
      <c r="J3" s="243" t="s">
        <v>269</v>
      </c>
      <c r="K3" s="202" t="s">
        <v>232</v>
      </c>
      <c r="L3" s="195" t="s">
        <v>201</v>
      </c>
      <c r="M3" s="202" t="s">
        <v>205</v>
      </c>
      <c r="N3" s="202" t="s">
        <v>231</v>
      </c>
      <c r="O3" s="202" t="s">
        <v>206</v>
      </c>
      <c r="P3" s="202" t="s">
        <v>322</v>
      </c>
      <c r="Q3" s="202" t="s">
        <v>323</v>
      </c>
      <c r="R3" s="243" t="s">
        <v>269</v>
      </c>
      <c r="S3" s="202" t="s">
        <v>232</v>
      </c>
      <c r="T3" s="195" t="s">
        <v>201</v>
      </c>
      <c r="U3" s="202" t="s">
        <v>205</v>
      </c>
      <c r="V3" s="202" t="s">
        <v>231</v>
      </c>
      <c r="W3" s="202" t="s">
        <v>206</v>
      </c>
      <c r="X3" s="202" t="s">
        <v>322</v>
      </c>
      <c r="Y3" s="202" t="s">
        <v>323</v>
      </c>
      <c r="Z3" s="243" t="s">
        <v>269</v>
      </c>
      <c r="AA3" s="202" t="s">
        <v>232</v>
      </c>
      <c r="AB3" s="207" t="s">
        <v>220</v>
      </c>
      <c r="AC3" s="233"/>
      <c r="AD3" s="233"/>
      <c r="AE3" s="233"/>
      <c r="AF3" s="233"/>
      <c r="AG3" s="233"/>
      <c r="AH3" s="233"/>
      <c r="AI3" s="234"/>
      <c r="AJ3" s="207" t="s">
        <v>221</v>
      </c>
      <c r="AK3" s="205"/>
      <c r="AL3" s="205"/>
      <c r="AM3" s="205"/>
      <c r="AN3" s="205"/>
      <c r="AO3" s="205"/>
      <c r="AP3" s="205"/>
      <c r="AQ3" s="206"/>
      <c r="AR3" s="207" t="s">
        <v>222</v>
      </c>
      <c r="AS3" s="231"/>
      <c r="AT3" s="231"/>
      <c r="AU3" s="231"/>
      <c r="AV3" s="231"/>
      <c r="AW3" s="231"/>
      <c r="AX3" s="231"/>
      <c r="AY3" s="232"/>
      <c r="AZ3" s="207" t="s">
        <v>223</v>
      </c>
      <c r="BA3" s="233"/>
      <c r="BB3" s="233"/>
      <c r="BC3" s="233"/>
      <c r="BD3" s="233"/>
      <c r="BE3" s="233"/>
      <c r="BF3" s="233"/>
      <c r="BG3" s="234"/>
      <c r="BH3" s="207" t="s">
        <v>224</v>
      </c>
      <c r="BI3" s="233"/>
      <c r="BJ3" s="233"/>
      <c r="BK3" s="233"/>
      <c r="BL3" s="233"/>
      <c r="BM3" s="233"/>
      <c r="BN3" s="233"/>
      <c r="BO3" s="234"/>
      <c r="BP3" s="195" t="s">
        <v>201</v>
      </c>
      <c r="BQ3" s="202" t="s">
        <v>205</v>
      </c>
      <c r="BR3" s="202" t="s">
        <v>231</v>
      </c>
      <c r="BS3" s="202" t="s">
        <v>206</v>
      </c>
      <c r="BT3" s="202" t="s">
        <v>322</v>
      </c>
      <c r="BU3" s="202" t="s">
        <v>323</v>
      </c>
      <c r="BV3" s="243" t="s">
        <v>269</v>
      </c>
      <c r="BW3" s="202" t="s">
        <v>232</v>
      </c>
    </row>
    <row r="4" spans="1:75" s="27" customFormat="1" ht="22.5" customHeight="1">
      <c r="A4" s="235"/>
      <c r="B4" s="195"/>
      <c r="C4" s="195"/>
      <c r="D4" s="195"/>
      <c r="E4" s="193"/>
      <c r="F4" s="193"/>
      <c r="G4" s="193"/>
      <c r="H4" s="193"/>
      <c r="I4" s="193"/>
      <c r="J4" s="217"/>
      <c r="K4" s="193"/>
      <c r="L4" s="195"/>
      <c r="M4" s="193"/>
      <c r="N4" s="193"/>
      <c r="O4" s="193"/>
      <c r="P4" s="193"/>
      <c r="Q4" s="193"/>
      <c r="R4" s="217"/>
      <c r="S4" s="193"/>
      <c r="T4" s="195"/>
      <c r="U4" s="193"/>
      <c r="V4" s="193"/>
      <c r="W4" s="193"/>
      <c r="X4" s="193"/>
      <c r="Y4" s="193"/>
      <c r="Z4" s="217"/>
      <c r="AA4" s="193"/>
      <c r="AB4" s="195" t="s">
        <v>201</v>
      </c>
      <c r="AC4" s="202" t="s">
        <v>205</v>
      </c>
      <c r="AD4" s="202" t="s">
        <v>231</v>
      </c>
      <c r="AE4" s="202" t="s">
        <v>206</v>
      </c>
      <c r="AF4" s="202" t="s">
        <v>322</v>
      </c>
      <c r="AG4" s="202" t="s">
        <v>323</v>
      </c>
      <c r="AH4" s="243" t="s">
        <v>269</v>
      </c>
      <c r="AI4" s="202" t="s">
        <v>232</v>
      </c>
      <c r="AJ4" s="195" t="s">
        <v>201</v>
      </c>
      <c r="AK4" s="202" t="s">
        <v>205</v>
      </c>
      <c r="AL4" s="202" t="s">
        <v>231</v>
      </c>
      <c r="AM4" s="202" t="s">
        <v>206</v>
      </c>
      <c r="AN4" s="202" t="s">
        <v>322</v>
      </c>
      <c r="AO4" s="202" t="s">
        <v>323</v>
      </c>
      <c r="AP4" s="243" t="s">
        <v>269</v>
      </c>
      <c r="AQ4" s="202" t="s">
        <v>232</v>
      </c>
      <c r="AR4" s="195" t="s">
        <v>201</v>
      </c>
      <c r="AS4" s="202" t="s">
        <v>205</v>
      </c>
      <c r="AT4" s="202" t="s">
        <v>231</v>
      </c>
      <c r="AU4" s="202" t="s">
        <v>206</v>
      </c>
      <c r="AV4" s="202" t="s">
        <v>322</v>
      </c>
      <c r="AW4" s="202" t="s">
        <v>323</v>
      </c>
      <c r="AX4" s="243" t="s">
        <v>269</v>
      </c>
      <c r="AY4" s="202" t="s">
        <v>232</v>
      </c>
      <c r="AZ4" s="195" t="s">
        <v>201</v>
      </c>
      <c r="BA4" s="202" t="s">
        <v>205</v>
      </c>
      <c r="BB4" s="202" t="s">
        <v>231</v>
      </c>
      <c r="BC4" s="202" t="s">
        <v>206</v>
      </c>
      <c r="BD4" s="202" t="s">
        <v>322</v>
      </c>
      <c r="BE4" s="202" t="s">
        <v>323</v>
      </c>
      <c r="BF4" s="243" t="s">
        <v>269</v>
      </c>
      <c r="BG4" s="202" t="s">
        <v>232</v>
      </c>
      <c r="BH4" s="195" t="s">
        <v>201</v>
      </c>
      <c r="BI4" s="202" t="s">
        <v>205</v>
      </c>
      <c r="BJ4" s="202" t="s">
        <v>231</v>
      </c>
      <c r="BK4" s="202" t="s">
        <v>206</v>
      </c>
      <c r="BL4" s="202" t="s">
        <v>322</v>
      </c>
      <c r="BM4" s="202" t="s">
        <v>323</v>
      </c>
      <c r="BN4" s="243" t="s">
        <v>269</v>
      </c>
      <c r="BO4" s="202" t="s">
        <v>232</v>
      </c>
      <c r="BP4" s="195"/>
      <c r="BQ4" s="193"/>
      <c r="BR4" s="193"/>
      <c r="BS4" s="193"/>
      <c r="BT4" s="193"/>
      <c r="BU4" s="193"/>
      <c r="BV4" s="217"/>
      <c r="BW4" s="193"/>
    </row>
    <row r="5" spans="1:75" s="27" customFormat="1" ht="22.5" customHeight="1">
      <c r="A5" s="235"/>
      <c r="B5" s="195"/>
      <c r="C5" s="195"/>
      <c r="D5" s="195"/>
      <c r="E5" s="193"/>
      <c r="F5" s="193"/>
      <c r="G5" s="193"/>
      <c r="H5" s="193"/>
      <c r="I5" s="193"/>
      <c r="J5" s="217"/>
      <c r="K5" s="193"/>
      <c r="L5" s="195"/>
      <c r="M5" s="193"/>
      <c r="N5" s="193"/>
      <c r="O5" s="193"/>
      <c r="P5" s="193"/>
      <c r="Q5" s="193"/>
      <c r="R5" s="217"/>
      <c r="S5" s="193"/>
      <c r="T5" s="195"/>
      <c r="U5" s="193"/>
      <c r="V5" s="193"/>
      <c r="W5" s="193"/>
      <c r="X5" s="193"/>
      <c r="Y5" s="193"/>
      <c r="Z5" s="217"/>
      <c r="AA5" s="193"/>
      <c r="AB5" s="195"/>
      <c r="AC5" s="193"/>
      <c r="AD5" s="193"/>
      <c r="AE5" s="193"/>
      <c r="AF5" s="193"/>
      <c r="AG5" s="193"/>
      <c r="AH5" s="217"/>
      <c r="AI5" s="193"/>
      <c r="AJ5" s="195"/>
      <c r="AK5" s="193"/>
      <c r="AL5" s="193"/>
      <c r="AM5" s="193"/>
      <c r="AN5" s="193"/>
      <c r="AO5" s="193"/>
      <c r="AP5" s="217"/>
      <c r="AQ5" s="193"/>
      <c r="AR5" s="195"/>
      <c r="AS5" s="193"/>
      <c r="AT5" s="193"/>
      <c r="AU5" s="193"/>
      <c r="AV5" s="193"/>
      <c r="AW5" s="193"/>
      <c r="AX5" s="217"/>
      <c r="AY5" s="193"/>
      <c r="AZ5" s="195"/>
      <c r="BA5" s="193"/>
      <c r="BB5" s="193"/>
      <c r="BC5" s="193"/>
      <c r="BD5" s="193"/>
      <c r="BE5" s="193"/>
      <c r="BF5" s="217"/>
      <c r="BG5" s="193"/>
      <c r="BH5" s="195"/>
      <c r="BI5" s="193"/>
      <c r="BJ5" s="193"/>
      <c r="BK5" s="193"/>
      <c r="BL5" s="193"/>
      <c r="BM5" s="193"/>
      <c r="BN5" s="217"/>
      <c r="BO5" s="193"/>
      <c r="BP5" s="195"/>
      <c r="BQ5" s="193"/>
      <c r="BR5" s="193"/>
      <c r="BS5" s="193"/>
      <c r="BT5" s="193"/>
      <c r="BU5" s="193"/>
      <c r="BV5" s="217"/>
      <c r="BW5" s="193"/>
    </row>
    <row r="6" spans="1:75" s="27" customFormat="1" ht="22.5" customHeight="1">
      <c r="A6" s="196"/>
      <c r="B6" s="187"/>
      <c r="C6" s="187"/>
      <c r="D6" s="21" t="s">
        <v>194</v>
      </c>
      <c r="E6" s="28" t="s">
        <v>194</v>
      </c>
      <c r="F6" s="28" t="s">
        <v>194</v>
      </c>
      <c r="G6" s="28" t="s">
        <v>194</v>
      </c>
      <c r="H6" s="28" t="s">
        <v>194</v>
      </c>
      <c r="I6" s="28" t="s">
        <v>194</v>
      </c>
      <c r="J6" s="28" t="s">
        <v>194</v>
      </c>
      <c r="K6" s="28" t="s">
        <v>194</v>
      </c>
      <c r="L6" s="21" t="s">
        <v>194</v>
      </c>
      <c r="M6" s="28" t="s">
        <v>194</v>
      </c>
      <c r="N6" s="28" t="s">
        <v>194</v>
      </c>
      <c r="O6" s="28" t="s">
        <v>194</v>
      </c>
      <c r="P6" s="28" t="s">
        <v>194</v>
      </c>
      <c r="Q6" s="28" t="s">
        <v>194</v>
      </c>
      <c r="R6" s="28" t="s">
        <v>194</v>
      </c>
      <c r="S6" s="28" t="s">
        <v>194</v>
      </c>
      <c r="T6" s="21" t="s">
        <v>194</v>
      </c>
      <c r="U6" s="28" t="s">
        <v>194</v>
      </c>
      <c r="V6" s="28" t="s">
        <v>194</v>
      </c>
      <c r="W6" s="28" t="s">
        <v>194</v>
      </c>
      <c r="X6" s="28" t="s">
        <v>194</v>
      </c>
      <c r="Y6" s="28" t="s">
        <v>194</v>
      </c>
      <c r="Z6" s="28" t="s">
        <v>194</v>
      </c>
      <c r="AA6" s="28" t="s">
        <v>194</v>
      </c>
      <c r="AB6" s="21" t="s">
        <v>194</v>
      </c>
      <c r="AC6" s="28" t="s">
        <v>194</v>
      </c>
      <c r="AD6" s="28" t="s">
        <v>194</v>
      </c>
      <c r="AE6" s="28" t="s">
        <v>194</v>
      </c>
      <c r="AF6" s="28" t="s">
        <v>194</v>
      </c>
      <c r="AG6" s="28" t="s">
        <v>194</v>
      </c>
      <c r="AH6" s="28" t="s">
        <v>194</v>
      </c>
      <c r="AI6" s="28" t="s">
        <v>194</v>
      </c>
      <c r="AJ6" s="21" t="s">
        <v>194</v>
      </c>
      <c r="AK6" s="28" t="s">
        <v>194</v>
      </c>
      <c r="AL6" s="28" t="s">
        <v>194</v>
      </c>
      <c r="AM6" s="28" t="s">
        <v>194</v>
      </c>
      <c r="AN6" s="28" t="s">
        <v>194</v>
      </c>
      <c r="AO6" s="28" t="s">
        <v>194</v>
      </c>
      <c r="AP6" s="28" t="s">
        <v>194</v>
      </c>
      <c r="AQ6" s="28" t="s">
        <v>194</v>
      </c>
      <c r="AR6" s="21" t="s">
        <v>194</v>
      </c>
      <c r="AS6" s="28" t="s">
        <v>194</v>
      </c>
      <c r="AT6" s="28" t="s">
        <v>194</v>
      </c>
      <c r="AU6" s="28" t="s">
        <v>194</v>
      </c>
      <c r="AV6" s="28" t="s">
        <v>194</v>
      </c>
      <c r="AW6" s="28" t="s">
        <v>194</v>
      </c>
      <c r="AX6" s="28" t="s">
        <v>194</v>
      </c>
      <c r="AY6" s="28" t="s">
        <v>194</v>
      </c>
      <c r="AZ6" s="21" t="s">
        <v>194</v>
      </c>
      <c r="BA6" s="28" t="s">
        <v>194</v>
      </c>
      <c r="BB6" s="28" t="s">
        <v>194</v>
      </c>
      <c r="BC6" s="28" t="s">
        <v>194</v>
      </c>
      <c r="BD6" s="28" t="s">
        <v>194</v>
      </c>
      <c r="BE6" s="28" t="s">
        <v>194</v>
      </c>
      <c r="BF6" s="28" t="s">
        <v>194</v>
      </c>
      <c r="BG6" s="28" t="s">
        <v>194</v>
      </c>
      <c r="BH6" s="21" t="s">
        <v>194</v>
      </c>
      <c r="BI6" s="28" t="s">
        <v>194</v>
      </c>
      <c r="BJ6" s="28" t="s">
        <v>194</v>
      </c>
      <c r="BK6" s="28" t="s">
        <v>194</v>
      </c>
      <c r="BL6" s="28" t="s">
        <v>194</v>
      </c>
      <c r="BM6" s="28" t="s">
        <v>194</v>
      </c>
      <c r="BN6" s="28" t="s">
        <v>194</v>
      </c>
      <c r="BO6" s="28" t="s">
        <v>194</v>
      </c>
      <c r="BP6" s="21" t="s">
        <v>194</v>
      </c>
      <c r="BQ6" s="28" t="s">
        <v>194</v>
      </c>
      <c r="BR6" s="28" t="s">
        <v>194</v>
      </c>
      <c r="BS6" s="28" t="s">
        <v>194</v>
      </c>
      <c r="BT6" s="28" t="s">
        <v>194</v>
      </c>
      <c r="BU6" s="28" t="s">
        <v>194</v>
      </c>
      <c r="BV6" s="28" t="s">
        <v>194</v>
      </c>
      <c r="BW6" s="28" t="s">
        <v>194</v>
      </c>
    </row>
    <row r="7" spans="1:75" ht="13.5">
      <c r="A7" s="182" t="s">
        <v>34</v>
      </c>
      <c r="B7" s="182" t="s">
        <v>35</v>
      </c>
      <c r="C7" s="184" t="s">
        <v>36</v>
      </c>
      <c r="D7" s="188">
        <f aca="true" t="shared" si="0" ref="D7:D57">SUM(E7:K7)</f>
        <v>30624</v>
      </c>
      <c r="E7" s="188">
        <f aca="true" t="shared" si="1" ref="E7:E23">M7+U7+BQ7</f>
        <v>15398</v>
      </c>
      <c r="F7" s="188">
        <f aca="true" t="shared" si="2" ref="F7:F23">N7+V7+BR7</f>
        <v>3707</v>
      </c>
      <c r="G7" s="188">
        <f aca="true" t="shared" si="3" ref="G7:G23">O7+W7+BS7</f>
        <v>3106</v>
      </c>
      <c r="H7" s="188">
        <f aca="true" t="shared" si="4" ref="H7:H23">P7+X7+BT7</f>
        <v>1405</v>
      </c>
      <c r="I7" s="188">
        <f aca="true" t="shared" si="5" ref="I7:I23">Q7+Y7+BU7</f>
        <v>6758</v>
      </c>
      <c r="J7" s="188">
        <f aca="true" t="shared" si="6" ref="J7:J23">R7+Z7+BV7</f>
        <v>13</v>
      </c>
      <c r="K7" s="188">
        <f aca="true" t="shared" si="7" ref="K7:K23">S7+AA7+BW7</f>
        <v>237</v>
      </c>
      <c r="L7" s="188">
        <f aca="true" t="shared" si="8" ref="L7:L23">SUM(M7:S7)</f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 aca="true" t="shared" si="9" ref="T7:T23">SUM(U7:AA7)</f>
        <v>21069</v>
      </c>
      <c r="U7" s="188">
        <f aca="true" t="shared" si="10" ref="U7:U23">AC7+AK7+AS7+BA7+BI7</f>
        <v>5982</v>
      </c>
      <c r="V7" s="188">
        <f aca="true" t="shared" si="11" ref="V7:V23">AD7+AL7+AT7+BB7+BJ7</f>
        <v>3601</v>
      </c>
      <c r="W7" s="188">
        <f aca="true" t="shared" si="12" ref="W7:W23">AE7+AM7+AU7+BC7+BK7</f>
        <v>3086</v>
      </c>
      <c r="X7" s="188">
        <f aca="true" t="shared" si="13" ref="X7:X23">AF7+AN7+AV7+BD7+BL7</f>
        <v>1405</v>
      </c>
      <c r="Y7" s="188">
        <f aca="true" t="shared" si="14" ref="Y7:Y23">AG7+AO7+AW7+BE7+BM7</f>
        <v>6758</v>
      </c>
      <c r="Z7" s="188">
        <f aca="true" t="shared" si="15" ref="Z7:Z23">AH7+AP7+AX7+BF7+BN7</f>
        <v>0</v>
      </c>
      <c r="AA7" s="188">
        <f aca="true" t="shared" si="16" ref="AA7:AA23">AI7+AQ7+AY7+BG7+BO7</f>
        <v>237</v>
      </c>
      <c r="AB7" s="188">
        <f aca="true" t="shared" si="17" ref="AB7:AB23">SUM(AC7:AI7)</f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23">SUM(AK7:AQ7)</f>
        <v>0</v>
      </c>
      <c r="AK7" s="188">
        <v>0</v>
      </c>
      <c r="AL7" s="188">
        <v>0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23">SUM(AS7:AY7)</f>
        <v>21069</v>
      </c>
      <c r="AS7" s="188">
        <v>5982</v>
      </c>
      <c r="AT7" s="188">
        <v>3601</v>
      </c>
      <c r="AU7" s="188">
        <v>3086</v>
      </c>
      <c r="AV7" s="188">
        <v>1405</v>
      </c>
      <c r="AW7" s="188">
        <v>6758</v>
      </c>
      <c r="AX7" s="188">
        <v>0</v>
      </c>
      <c r="AY7" s="188">
        <v>237</v>
      </c>
      <c r="AZ7" s="188">
        <f aca="true" t="shared" si="20" ref="AZ7:AZ23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23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23">SUM(BQ7:BW7)</f>
        <v>9555</v>
      </c>
      <c r="BQ7" s="188">
        <v>9416</v>
      </c>
      <c r="BR7" s="188">
        <v>106</v>
      </c>
      <c r="BS7" s="188">
        <v>20</v>
      </c>
      <c r="BT7" s="188">
        <v>0</v>
      </c>
      <c r="BU7" s="188">
        <v>0</v>
      </c>
      <c r="BV7" s="188">
        <v>13</v>
      </c>
      <c r="BW7" s="188">
        <v>0</v>
      </c>
    </row>
    <row r="8" spans="1:75" ht="13.5">
      <c r="A8" s="182" t="s">
        <v>34</v>
      </c>
      <c r="B8" s="182" t="s">
        <v>37</v>
      </c>
      <c r="C8" s="184" t="s">
        <v>38</v>
      </c>
      <c r="D8" s="188">
        <f t="shared" si="0"/>
        <v>12722</v>
      </c>
      <c r="E8" s="188">
        <f t="shared" si="1"/>
        <v>7618</v>
      </c>
      <c r="F8" s="188">
        <f t="shared" si="2"/>
        <v>2325</v>
      </c>
      <c r="G8" s="188">
        <f t="shared" si="3"/>
        <v>2085</v>
      </c>
      <c r="H8" s="188">
        <f t="shared" si="4"/>
        <v>460</v>
      </c>
      <c r="I8" s="188">
        <f t="shared" si="5"/>
        <v>0</v>
      </c>
      <c r="J8" s="188">
        <f t="shared" si="6"/>
        <v>186</v>
      </c>
      <c r="K8" s="188">
        <f t="shared" si="7"/>
        <v>48</v>
      </c>
      <c r="L8" s="188">
        <f t="shared" si="8"/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f t="shared" si="9"/>
        <v>4515</v>
      </c>
      <c r="U8" s="188">
        <f t="shared" si="10"/>
        <v>393</v>
      </c>
      <c r="V8" s="188">
        <f t="shared" si="11"/>
        <v>1682</v>
      </c>
      <c r="W8" s="188">
        <f t="shared" si="12"/>
        <v>1746</v>
      </c>
      <c r="X8" s="188">
        <f t="shared" si="13"/>
        <v>460</v>
      </c>
      <c r="Y8" s="188">
        <f t="shared" si="14"/>
        <v>0</v>
      </c>
      <c r="Z8" s="188">
        <f t="shared" si="15"/>
        <v>186</v>
      </c>
      <c r="AA8" s="188">
        <f t="shared" si="16"/>
        <v>48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1539</v>
      </c>
      <c r="AK8" s="188">
        <v>0</v>
      </c>
      <c r="AL8" s="188">
        <v>1539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2976</v>
      </c>
      <c r="AS8" s="188">
        <v>393</v>
      </c>
      <c r="AT8" s="188">
        <v>143</v>
      </c>
      <c r="AU8" s="188">
        <v>1746</v>
      </c>
      <c r="AV8" s="188">
        <v>460</v>
      </c>
      <c r="AW8" s="188">
        <v>0</v>
      </c>
      <c r="AX8" s="188">
        <v>186</v>
      </c>
      <c r="AY8" s="188">
        <v>48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8207</v>
      </c>
      <c r="BQ8" s="188">
        <v>7225</v>
      </c>
      <c r="BR8" s="188">
        <v>643</v>
      </c>
      <c r="BS8" s="188">
        <v>339</v>
      </c>
      <c r="BT8" s="188">
        <v>0</v>
      </c>
      <c r="BU8" s="188">
        <v>0</v>
      </c>
      <c r="BV8" s="188">
        <v>0</v>
      </c>
      <c r="BW8" s="188">
        <v>0</v>
      </c>
    </row>
    <row r="9" spans="1:75" ht="13.5">
      <c r="A9" s="182" t="s">
        <v>34</v>
      </c>
      <c r="B9" s="182" t="s">
        <v>39</v>
      </c>
      <c r="C9" s="184" t="s">
        <v>40</v>
      </c>
      <c r="D9" s="188">
        <f t="shared" si="0"/>
        <v>2695</v>
      </c>
      <c r="E9" s="188">
        <f t="shared" si="1"/>
        <v>1024</v>
      </c>
      <c r="F9" s="188">
        <f t="shared" si="2"/>
        <v>890</v>
      </c>
      <c r="G9" s="188">
        <f t="shared" si="3"/>
        <v>515</v>
      </c>
      <c r="H9" s="188">
        <f t="shared" si="4"/>
        <v>94</v>
      </c>
      <c r="I9" s="188">
        <f t="shared" si="5"/>
        <v>161</v>
      </c>
      <c r="J9" s="188">
        <f t="shared" si="6"/>
        <v>11</v>
      </c>
      <c r="K9" s="188">
        <f t="shared" si="7"/>
        <v>0</v>
      </c>
      <c r="L9" s="188">
        <f t="shared" si="8"/>
        <v>277</v>
      </c>
      <c r="M9" s="188">
        <v>22</v>
      </c>
      <c r="N9" s="188">
        <v>0</v>
      </c>
      <c r="O9" s="188">
        <v>0</v>
      </c>
      <c r="P9" s="188">
        <v>94</v>
      </c>
      <c r="Q9" s="188">
        <v>161</v>
      </c>
      <c r="R9" s="188">
        <v>0</v>
      </c>
      <c r="S9" s="188">
        <v>0</v>
      </c>
      <c r="T9" s="188">
        <f t="shared" si="9"/>
        <v>1188</v>
      </c>
      <c r="U9" s="188">
        <f t="shared" si="10"/>
        <v>0</v>
      </c>
      <c r="V9" s="188">
        <f t="shared" si="11"/>
        <v>865</v>
      </c>
      <c r="W9" s="188">
        <f t="shared" si="12"/>
        <v>323</v>
      </c>
      <c r="X9" s="188">
        <f t="shared" si="13"/>
        <v>0</v>
      </c>
      <c r="Y9" s="188">
        <f t="shared" si="14"/>
        <v>0</v>
      </c>
      <c r="Z9" s="188">
        <f t="shared" si="15"/>
        <v>0</v>
      </c>
      <c r="AA9" s="188">
        <f t="shared" si="16"/>
        <v>0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1188</v>
      </c>
      <c r="AS9" s="188">
        <v>0</v>
      </c>
      <c r="AT9" s="188">
        <v>865</v>
      </c>
      <c r="AU9" s="188">
        <v>323</v>
      </c>
      <c r="AV9" s="188">
        <v>0</v>
      </c>
      <c r="AW9" s="188">
        <v>0</v>
      </c>
      <c r="AX9" s="188">
        <v>0</v>
      </c>
      <c r="AY9" s="188">
        <v>0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1230</v>
      </c>
      <c r="BQ9" s="188">
        <v>1002</v>
      </c>
      <c r="BR9" s="188">
        <v>25</v>
      </c>
      <c r="BS9" s="188">
        <v>192</v>
      </c>
      <c r="BT9" s="188">
        <v>0</v>
      </c>
      <c r="BU9" s="188">
        <v>0</v>
      </c>
      <c r="BV9" s="188">
        <v>11</v>
      </c>
      <c r="BW9" s="188">
        <v>0</v>
      </c>
    </row>
    <row r="10" spans="1:75" ht="13.5">
      <c r="A10" s="182" t="s">
        <v>34</v>
      </c>
      <c r="B10" s="182" t="s">
        <v>41</v>
      </c>
      <c r="C10" s="184" t="s">
        <v>210</v>
      </c>
      <c r="D10" s="188">
        <f t="shared" si="0"/>
        <v>7592</v>
      </c>
      <c r="E10" s="188">
        <f t="shared" si="1"/>
        <v>2400</v>
      </c>
      <c r="F10" s="188">
        <f t="shared" si="2"/>
        <v>1754</v>
      </c>
      <c r="G10" s="188">
        <f t="shared" si="3"/>
        <v>531</v>
      </c>
      <c r="H10" s="188">
        <f t="shared" si="4"/>
        <v>239</v>
      </c>
      <c r="I10" s="188">
        <f t="shared" si="5"/>
        <v>50</v>
      </c>
      <c r="J10" s="188">
        <f t="shared" si="6"/>
        <v>57</v>
      </c>
      <c r="K10" s="188">
        <f t="shared" si="7"/>
        <v>2561</v>
      </c>
      <c r="L10" s="188">
        <f t="shared" si="8"/>
        <v>795</v>
      </c>
      <c r="M10" s="188">
        <v>325</v>
      </c>
      <c r="N10" s="188">
        <v>0</v>
      </c>
      <c r="O10" s="188">
        <v>0</v>
      </c>
      <c r="P10" s="188">
        <v>239</v>
      </c>
      <c r="Q10" s="188">
        <v>50</v>
      </c>
      <c r="R10" s="188">
        <v>39</v>
      </c>
      <c r="S10" s="188">
        <v>142</v>
      </c>
      <c r="T10" s="188">
        <f t="shared" si="9"/>
        <v>4635</v>
      </c>
      <c r="U10" s="188">
        <f t="shared" si="10"/>
        <v>0</v>
      </c>
      <c r="V10" s="188">
        <f t="shared" si="11"/>
        <v>1720</v>
      </c>
      <c r="W10" s="188">
        <f t="shared" si="12"/>
        <v>531</v>
      </c>
      <c r="X10" s="188">
        <f t="shared" si="13"/>
        <v>0</v>
      </c>
      <c r="Y10" s="188">
        <f t="shared" si="14"/>
        <v>0</v>
      </c>
      <c r="Z10" s="188">
        <f t="shared" si="15"/>
        <v>0</v>
      </c>
      <c r="AA10" s="188">
        <f t="shared" si="16"/>
        <v>2384</v>
      </c>
      <c r="AB10" s="188">
        <f t="shared" si="17"/>
        <v>2336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2336</v>
      </c>
      <c r="AJ10" s="188">
        <f t="shared" si="18"/>
        <v>0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2299</v>
      </c>
      <c r="AS10" s="188">
        <v>0</v>
      </c>
      <c r="AT10" s="188">
        <v>1720</v>
      </c>
      <c r="AU10" s="188">
        <v>531</v>
      </c>
      <c r="AV10" s="188">
        <v>0</v>
      </c>
      <c r="AW10" s="188">
        <v>0</v>
      </c>
      <c r="AX10" s="188">
        <v>0</v>
      </c>
      <c r="AY10" s="188">
        <v>48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2162</v>
      </c>
      <c r="BQ10" s="188">
        <v>2075</v>
      </c>
      <c r="BR10" s="188">
        <v>34</v>
      </c>
      <c r="BS10" s="188">
        <v>0</v>
      </c>
      <c r="BT10" s="188">
        <v>0</v>
      </c>
      <c r="BU10" s="188">
        <v>0</v>
      </c>
      <c r="BV10" s="188">
        <v>18</v>
      </c>
      <c r="BW10" s="188">
        <v>35</v>
      </c>
    </row>
    <row r="11" spans="1:75" ht="13.5">
      <c r="A11" s="182" t="s">
        <v>34</v>
      </c>
      <c r="B11" s="182" t="s">
        <v>42</v>
      </c>
      <c r="C11" s="184" t="s">
        <v>43</v>
      </c>
      <c r="D11" s="188">
        <f t="shared" si="0"/>
        <v>6306</v>
      </c>
      <c r="E11" s="188">
        <f t="shared" si="1"/>
        <v>3984</v>
      </c>
      <c r="F11" s="188">
        <f t="shared" si="2"/>
        <v>763</v>
      </c>
      <c r="G11" s="188">
        <f t="shared" si="3"/>
        <v>418</v>
      </c>
      <c r="H11" s="188">
        <f t="shared" si="4"/>
        <v>180</v>
      </c>
      <c r="I11" s="188">
        <f t="shared" si="5"/>
        <v>519</v>
      </c>
      <c r="J11" s="188">
        <f t="shared" si="6"/>
        <v>380</v>
      </c>
      <c r="K11" s="188">
        <f t="shared" si="7"/>
        <v>62</v>
      </c>
      <c r="L11" s="188">
        <f t="shared" si="8"/>
        <v>2057</v>
      </c>
      <c r="M11" s="188">
        <v>984</v>
      </c>
      <c r="N11" s="188">
        <v>0</v>
      </c>
      <c r="O11" s="188">
        <v>0</v>
      </c>
      <c r="P11" s="188">
        <v>180</v>
      </c>
      <c r="Q11" s="188">
        <v>519</v>
      </c>
      <c r="R11" s="188">
        <v>330</v>
      </c>
      <c r="S11" s="188">
        <v>44</v>
      </c>
      <c r="T11" s="188">
        <f t="shared" si="9"/>
        <v>1101</v>
      </c>
      <c r="U11" s="188">
        <f t="shared" si="10"/>
        <v>0</v>
      </c>
      <c r="V11" s="188">
        <f t="shared" si="11"/>
        <v>683</v>
      </c>
      <c r="W11" s="188">
        <f t="shared" si="12"/>
        <v>418</v>
      </c>
      <c r="X11" s="188">
        <f t="shared" si="13"/>
        <v>0</v>
      </c>
      <c r="Y11" s="188">
        <f t="shared" si="14"/>
        <v>0</v>
      </c>
      <c r="Z11" s="188">
        <f t="shared" si="15"/>
        <v>0</v>
      </c>
      <c r="AA11" s="188">
        <f t="shared" si="16"/>
        <v>0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456</v>
      </c>
      <c r="AK11" s="188">
        <v>0</v>
      </c>
      <c r="AL11" s="188">
        <v>456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645</v>
      </c>
      <c r="AS11" s="188">
        <v>0</v>
      </c>
      <c r="AT11" s="188">
        <v>227</v>
      </c>
      <c r="AU11" s="188">
        <v>418</v>
      </c>
      <c r="AV11" s="188">
        <v>0</v>
      </c>
      <c r="AW11" s="188">
        <v>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3148</v>
      </c>
      <c r="BQ11" s="188">
        <v>3000</v>
      </c>
      <c r="BR11" s="188">
        <v>80</v>
      </c>
      <c r="BS11" s="188">
        <v>0</v>
      </c>
      <c r="BT11" s="188">
        <v>0</v>
      </c>
      <c r="BU11" s="188">
        <v>0</v>
      </c>
      <c r="BV11" s="188">
        <v>50</v>
      </c>
      <c r="BW11" s="188">
        <v>18</v>
      </c>
    </row>
    <row r="12" spans="1:75" ht="13.5">
      <c r="A12" s="182" t="s">
        <v>34</v>
      </c>
      <c r="B12" s="182" t="s">
        <v>44</v>
      </c>
      <c r="C12" s="184" t="s">
        <v>45</v>
      </c>
      <c r="D12" s="188">
        <f t="shared" si="0"/>
        <v>563</v>
      </c>
      <c r="E12" s="188">
        <f t="shared" si="1"/>
        <v>206</v>
      </c>
      <c r="F12" s="188">
        <f t="shared" si="2"/>
        <v>104</v>
      </c>
      <c r="G12" s="188">
        <f t="shared" si="3"/>
        <v>221</v>
      </c>
      <c r="H12" s="188">
        <f t="shared" si="4"/>
        <v>31</v>
      </c>
      <c r="I12" s="188">
        <f t="shared" si="5"/>
        <v>0</v>
      </c>
      <c r="J12" s="188">
        <f t="shared" si="6"/>
        <v>1</v>
      </c>
      <c r="K12" s="188">
        <f t="shared" si="7"/>
        <v>0</v>
      </c>
      <c r="L12" s="188">
        <f t="shared" si="8"/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f t="shared" si="9"/>
        <v>310</v>
      </c>
      <c r="U12" s="188">
        <f t="shared" si="10"/>
        <v>0</v>
      </c>
      <c r="V12" s="188">
        <f t="shared" si="11"/>
        <v>103</v>
      </c>
      <c r="W12" s="188">
        <f t="shared" si="12"/>
        <v>176</v>
      </c>
      <c r="X12" s="188">
        <f t="shared" si="13"/>
        <v>31</v>
      </c>
      <c r="Y12" s="188">
        <f t="shared" si="14"/>
        <v>0</v>
      </c>
      <c r="Z12" s="188">
        <f t="shared" si="15"/>
        <v>0</v>
      </c>
      <c r="AA12" s="188">
        <f t="shared" si="16"/>
        <v>0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0</v>
      </c>
      <c r="AK12" s="188">
        <v>0</v>
      </c>
      <c r="AL12" s="188">
        <v>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310</v>
      </c>
      <c r="AS12" s="188">
        <v>0</v>
      </c>
      <c r="AT12" s="188">
        <v>103</v>
      </c>
      <c r="AU12" s="188">
        <v>176</v>
      </c>
      <c r="AV12" s="188">
        <v>31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253</v>
      </c>
      <c r="BQ12" s="188">
        <v>206</v>
      </c>
      <c r="BR12" s="188">
        <v>1</v>
      </c>
      <c r="BS12" s="188">
        <v>45</v>
      </c>
      <c r="BT12" s="188">
        <v>0</v>
      </c>
      <c r="BU12" s="188">
        <v>0</v>
      </c>
      <c r="BV12" s="188">
        <v>1</v>
      </c>
      <c r="BW12" s="188">
        <v>0</v>
      </c>
    </row>
    <row r="13" spans="1:75" ht="13.5">
      <c r="A13" s="182" t="s">
        <v>34</v>
      </c>
      <c r="B13" s="182" t="s">
        <v>46</v>
      </c>
      <c r="C13" s="184" t="s">
        <v>47</v>
      </c>
      <c r="D13" s="188">
        <f t="shared" si="0"/>
        <v>624</v>
      </c>
      <c r="E13" s="188">
        <f t="shared" si="1"/>
        <v>381</v>
      </c>
      <c r="F13" s="188">
        <f t="shared" si="2"/>
        <v>64</v>
      </c>
      <c r="G13" s="188">
        <f t="shared" si="3"/>
        <v>147</v>
      </c>
      <c r="H13" s="188">
        <f t="shared" si="4"/>
        <v>32</v>
      </c>
      <c r="I13" s="188">
        <f t="shared" si="5"/>
        <v>0</v>
      </c>
      <c r="J13" s="188">
        <f t="shared" si="6"/>
        <v>0</v>
      </c>
      <c r="K13" s="188">
        <f t="shared" si="7"/>
        <v>0</v>
      </c>
      <c r="L13" s="188">
        <f t="shared" si="8"/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243</v>
      </c>
      <c r="U13" s="188">
        <f t="shared" si="10"/>
        <v>0</v>
      </c>
      <c r="V13" s="188">
        <f t="shared" si="11"/>
        <v>64</v>
      </c>
      <c r="W13" s="188">
        <f t="shared" si="12"/>
        <v>147</v>
      </c>
      <c r="X13" s="188">
        <f t="shared" si="13"/>
        <v>32</v>
      </c>
      <c r="Y13" s="188">
        <f t="shared" si="14"/>
        <v>0</v>
      </c>
      <c r="Z13" s="188">
        <f t="shared" si="15"/>
        <v>0</v>
      </c>
      <c r="AA13" s="188">
        <f t="shared" si="16"/>
        <v>0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0</v>
      </c>
      <c r="AK13" s="188">
        <v>0</v>
      </c>
      <c r="AL13" s="188">
        <v>0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243</v>
      </c>
      <c r="AS13" s="188">
        <v>0</v>
      </c>
      <c r="AT13" s="188">
        <v>64</v>
      </c>
      <c r="AU13" s="188">
        <v>147</v>
      </c>
      <c r="AV13" s="188">
        <v>32</v>
      </c>
      <c r="AW13" s="188">
        <v>0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381</v>
      </c>
      <c r="BQ13" s="188">
        <v>381</v>
      </c>
      <c r="BR13" s="188">
        <v>0</v>
      </c>
      <c r="BS13" s="188">
        <v>0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34</v>
      </c>
      <c r="B14" s="182" t="s">
        <v>22</v>
      </c>
      <c r="C14" s="184" t="s">
        <v>23</v>
      </c>
      <c r="D14" s="188">
        <f t="shared" si="0"/>
        <v>1946</v>
      </c>
      <c r="E14" s="188">
        <f t="shared" si="1"/>
        <v>1304</v>
      </c>
      <c r="F14" s="188">
        <f t="shared" si="2"/>
        <v>530</v>
      </c>
      <c r="G14" s="188">
        <f t="shared" si="3"/>
        <v>54</v>
      </c>
      <c r="H14" s="188">
        <f t="shared" si="4"/>
        <v>44</v>
      </c>
      <c r="I14" s="188">
        <f t="shared" si="5"/>
        <v>0</v>
      </c>
      <c r="J14" s="188">
        <f t="shared" si="6"/>
        <v>0</v>
      </c>
      <c r="K14" s="188">
        <f t="shared" si="7"/>
        <v>14</v>
      </c>
      <c r="L14" s="188">
        <f t="shared" si="8"/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1946</v>
      </c>
      <c r="U14" s="188">
        <f t="shared" si="10"/>
        <v>1304</v>
      </c>
      <c r="V14" s="188">
        <f t="shared" si="11"/>
        <v>530</v>
      </c>
      <c r="W14" s="188">
        <f t="shared" si="12"/>
        <v>54</v>
      </c>
      <c r="X14" s="188">
        <f t="shared" si="13"/>
        <v>44</v>
      </c>
      <c r="Y14" s="188">
        <f t="shared" si="14"/>
        <v>0</v>
      </c>
      <c r="Z14" s="188">
        <f t="shared" si="15"/>
        <v>0</v>
      </c>
      <c r="AA14" s="188">
        <f t="shared" si="16"/>
        <v>14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1946</v>
      </c>
      <c r="AS14" s="188">
        <v>1304</v>
      </c>
      <c r="AT14" s="188">
        <v>530</v>
      </c>
      <c r="AU14" s="188">
        <v>54</v>
      </c>
      <c r="AV14" s="188">
        <v>44</v>
      </c>
      <c r="AW14" s="188">
        <v>0</v>
      </c>
      <c r="AX14" s="188">
        <v>0</v>
      </c>
      <c r="AY14" s="188">
        <v>14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0</v>
      </c>
      <c r="BQ14" s="188">
        <v>0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34</v>
      </c>
      <c r="B15" s="182" t="s">
        <v>24</v>
      </c>
      <c r="C15" s="184" t="s">
        <v>25</v>
      </c>
      <c r="D15" s="188">
        <f t="shared" si="0"/>
        <v>2903</v>
      </c>
      <c r="E15" s="188">
        <f t="shared" si="1"/>
        <v>1986</v>
      </c>
      <c r="F15" s="188">
        <f t="shared" si="2"/>
        <v>472</v>
      </c>
      <c r="G15" s="188">
        <f t="shared" si="3"/>
        <v>304</v>
      </c>
      <c r="H15" s="188">
        <f t="shared" si="4"/>
        <v>66</v>
      </c>
      <c r="I15" s="188">
        <f t="shared" si="5"/>
        <v>26</v>
      </c>
      <c r="J15" s="188">
        <f t="shared" si="6"/>
        <v>33</v>
      </c>
      <c r="K15" s="188">
        <f t="shared" si="7"/>
        <v>16</v>
      </c>
      <c r="L15" s="188">
        <f t="shared" si="8"/>
        <v>2019</v>
      </c>
      <c r="M15" s="188">
        <v>1986</v>
      </c>
      <c r="N15" s="188">
        <v>0</v>
      </c>
      <c r="O15" s="188">
        <v>0</v>
      </c>
      <c r="P15" s="188">
        <v>0</v>
      </c>
      <c r="Q15" s="188">
        <v>0</v>
      </c>
      <c r="R15" s="188">
        <v>33</v>
      </c>
      <c r="S15" s="188">
        <v>0</v>
      </c>
      <c r="T15" s="188">
        <f t="shared" si="9"/>
        <v>884</v>
      </c>
      <c r="U15" s="188">
        <f t="shared" si="10"/>
        <v>0</v>
      </c>
      <c r="V15" s="188">
        <f t="shared" si="11"/>
        <v>472</v>
      </c>
      <c r="W15" s="188">
        <f t="shared" si="12"/>
        <v>304</v>
      </c>
      <c r="X15" s="188">
        <f t="shared" si="13"/>
        <v>66</v>
      </c>
      <c r="Y15" s="188">
        <f t="shared" si="14"/>
        <v>26</v>
      </c>
      <c r="Z15" s="188">
        <f t="shared" si="15"/>
        <v>0</v>
      </c>
      <c r="AA15" s="188">
        <f t="shared" si="16"/>
        <v>16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282</v>
      </c>
      <c r="AK15" s="188">
        <v>0</v>
      </c>
      <c r="AL15" s="188">
        <v>277</v>
      </c>
      <c r="AM15" s="188">
        <v>0</v>
      </c>
      <c r="AN15" s="188">
        <v>0</v>
      </c>
      <c r="AO15" s="188">
        <v>5</v>
      </c>
      <c r="AP15" s="188">
        <v>0</v>
      </c>
      <c r="AQ15" s="188">
        <v>0</v>
      </c>
      <c r="AR15" s="188">
        <f t="shared" si="19"/>
        <v>602</v>
      </c>
      <c r="AS15" s="188">
        <v>0</v>
      </c>
      <c r="AT15" s="188">
        <v>195</v>
      </c>
      <c r="AU15" s="188">
        <v>304</v>
      </c>
      <c r="AV15" s="188">
        <v>66</v>
      </c>
      <c r="AW15" s="188">
        <v>21</v>
      </c>
      <c r="AX15" s="188">
        <v>0</v>
      </c>
      <c r="AY15" s="188">
        <v>16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0</v>
      </c>
      <c r="BQ15" s="188">
        <v>0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34</v>
      </c>
      <c r="B16" s="182" t="s">
        <v>18</v>
      </c>
      <c r="C16" s="184" t="s">
        <v>19</v>
      </c>
      <c r="D16" s="188">
        <f t="shared" si="0"/>
        <v>2344</v>
      </c>
      <c r="E16" s="188">
        <f t="shared" si="1"/>
        <v>654</v>
      </c>
      <c r="F16" s="188">
        <f t="shared" si="2"/>
        <v>733</v>
      </c>
      <c r="G16" s="188">
        <f t="shared" si="3"/>
        <v>410</v>
      </c>
      <c r="H16" s="188">
        <f t="shared" si="4"/>
        <v>81</v>
      </c>
      <c r="I16" s="188">
        <f t="shared" si="5"/>
        <v>29</v>
      </c>
      <c r="J16" s="188">
        <f t="shared" si="6"/>
        <v>16</v>
      </c>
      <c r="K16" s="188">
        <f t="shared" si="7"/>
        <v>421</v>
      </c>
      <c r="L16" s="188">
        <f t="shared" si="8"/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f t="shared" si="9"/>
        <v>2290</v>
      </c>
      <c r="U16" s="188">
        <f t="shared" si="10"/>
        <v>654</v>
      </c>
      <c r="V16" s="188">
        <f t="shared" si="11"/>
        <v>711</v>
      </c>
      <c r="W16" s="188">
        <f t="shared" si="12"/>
        <v>384</v>
      </c>
      <c r="X16" s="188">
        <f t="shared" si="13"/>
        <v>76</v>
      </c>
      <c r="Y16" s="188">
        <f t="shared" si="14"/>
        <v>29</v>
      </c>
      <c r="Z16" s="188">
        <f t="shared" si="15"/>
        <v>16</v>
      </c>
      <c r="AA16" s="188">
        <f t="shared" si="16"/>
        <v>420</v>
      </c>
      <c r="AB16" s="188">
        <f t="shared" si="17"/>
        <v>437</v>
      </c>
      <c r="AC16" s="188">
        <v>0</v>
      </c>
      <c r="AD16" s="188">
        <v>17</v>
      </c>
      <c r="AE16" s="188">
        <v>0</v>
      </c>
      <c r="AF16" s="188">
        <v>0</v>
      </c>
      <c r="AG16" s="188">
        <v>0</v>
      </c>
      <c r="AH16" s="188">
        <v>0</v>
      </c>
      <c r="AI16" s="188">
        <v>420</v>
      </c>
      <c r="AJ16" s="188">
        <f t="shared" si="18"/>
        <v>381</v>
      </c>
      <c r="AK16" s="188">
        <v>0</v>
      </c>
      <c r="AL16" s="188">
        <v>381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1472</v>
      </c>
      <c r="AS16" s="188">
        <v>654</v>
      </c>
      <c r="AT16" s="188">
        <v>313</v>
      </c>
      <c r="AU16" s="188">
        <v>384</v>
      </c>
      <c r="AV16" s="188">
        <v>76</v>
      </c>
      <c r="AW16" s="188">
        <v>29</v>
      </c>
      <c r="AX16" s="188">
        <v>16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54</v>
      </c>
      <c r="BQ16" s="188">
        <v>0</v>
      </c>
      <c r="BR16" s="188">
        <v>22</v>
      </c>
      <c r="BS16" s="188">
        <v>26</v>
      </c>
      <c r="BT16" s="188">
        <v>5</v>
      </c>
      <c r="BU16" s="188">
        <v>0</v>
      </c>
      <c r="BV16" s="188">
        <v>0</v>
      </c>
      <c r="BW16" s="188">
        <v>1</v>
      </c>
    </row>
    <row r="17" spans="1:75" ht="13.5">
      <c r="A17" s="182" t="s">
        <v>34</v>
      </c>
      <c r="B17" s="182" t="s">
        <v>48</v>
      </c>
      <c r="C17" s="184" t="s">
        <v>49</v>
      </c>
      <c r="D17" s="188">
        <f t="shared" si="0"/>
        <v>2474</v>
      </c>
      <c r="E17" s="188">
        <f t="shared" si="1"/>
        <v>1366</v>
      </c>
      <c r="F17" s="188">
        <f t="shared" si="2"/>
        <v>284</v>
      </c>
      <c r="G17" s="188">
        <f t="shared" si="3"/>
        <v>263</v>
      </c>
      <c r="H17" s="188">
        <f t="shared" si="4"/>
        <v>83</v>
      </c>
      <c r="I17" s="188">
        <f t="shared" si="5"/>
        <v>406</v>
      </c>
      <c r="J17" s="188">
        <f t="shared" si="6"/>
        <v>72</v>
      </c>
      <c r="K17" s="188">
        <f t="shared" si="7"/>
        <v>0</v>
      </c>
      <c r="L17" s="188">
        <f t="shared" si="8"/>
        <v>1808</v>
      </c>
      <c r="M17" s="188">
        <v>1151</v>
      </c>
      <c r="N17" s="188">
        <v>77</v>
      </c>
      <c r="O17" s="188">
        <v>206</v>
      </c>
      <c r="P17" s="188">
        <v>65</v>
      </c>
      <c r="Q17" s="188">
        <v>239</v>
      </c>
      <c r="R17" s="188">
        <v>70</v>
      </c>
      <c r="S17" s="188">
        <v>0</v>
      </c>
      <c r="T17" s="188">
        <f t="shared" si="9"/>
        <v>430</v>
      </c>
      <c r="U17" s="188">
        <f t="shared" si="10"/>
        <v>0</v>
      </c>
      <c r="V17" s="188">
        <f t="shared" si="11"/>
        <v>203</v>
      </c>
      <c r="W17" s="188">
        <f t="shared" si="12"/>
        <v>42</v>
      </c>
      <c r="X17" s="188">
        <f t="shared" si="13"/>
        <v>18</v>
      </c>
      <c r="Y17" s="188">
        <f t="shared" si="14"/>
        <v>167</v>
      </c>
      <c r="Z17" s="188">
        <f t="shared" si="15"/>
        <v>0</v>
      </c>
      <c r="AA17" s="188">
        <f t="shared" si="16"/>
        <v>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231</v>
      </c>
      <c r="AK17" s="188">
        <v>0</v>
      </c>
      <c r="AL17" s="188">
        <v>178</v>
      </c>
      <c r="AM17" s="188">
        <v>0</v>
      </c>
      <c r="AN17" s="188">
        <v>0</v>
      </c>
      <c r="AO17" s="188">
        <v>53</v>
      </c>
      <c r="AP17" s="188">
        <v>0</v>
      </c>
      <c r="AQ17" s="188">
        <v>0</v>
      </c>
      <c r="AR17" s="188">
        <f t="shared" si="19"/>
        <v>199</v>
      </c>
      <c r="AS17" s="188">
        <v>0</v>
      </c>
      <c r="AT17" s="188">
        <v>25</v>
      </c>
      <c r="AU17" s="188">
        <v>42</v>
      </c>
      <c r="AV17" s="188">
        <v>18</v>
      </c>
      <c r="AW17" s="188">
        <v>114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236</v>
      </c>
      <c r="BQ17" s="188">
        <v>215</v>
      </c>
      <c r="BR17" s="188">
        <v>4</v>
      </c>
      <c r="BS17" s="188">
        <v>15</v>
      </c>
      <c r="BT17" s="188">
        <v>0</v>
      </c>
      <c r="BU17" s="188">
        <v>0</v>
      </c>
      <c r="BV17" s="188">
        <v>2</v>
      </c>
      <c r="BW17" s="188">
        <v>0</v>
      </c>
    </row>
    <row r="18" spans="1:75" ht="13.5">
      <c r="A18" s="182" t="s">
        <v>34</v>
      </c>
      <c r="B18" s="182" t="s">
        <v>50</v>
      </c>
      <c r="C18" s="184" t="s">
        <v>51</v>
      </c>
      <c r="D18" s="188">
        <f t="shared" si="0"/>
        <v>1601</v>
      </c>
      <c r="E18" s="188">
        <f t="shared" si="1"/>
        <v>627</v>
      </c>
      <c r="F18" s="188">
        <f t="shared" si="2"/>
        <v>221</v>
      </c>
      <c r="G18" s="188">
        <f t="shared" si="3"/>
        <v>170</v>
      </c>
      <c r="H18" s="188">
        <f t="shared" si="4"/>
        <v>75</v>
      </c>
      <c r="I18" s="188">
        <f t="shared" si="5"/>
        <v>505</v>
      </c>
      <c r="J18" s="188">
        <f t="shared" si="6"/>
        <v>3</v>
      </c>
      <c r="K18" s="188">
        <f t="shared" si="7"/>
        <v>0</v>
      </c>
      <c r="L18" s="188">
        <f t="shared" si="8"/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f t="shared" si="9"/>
        <v>971</v>
      </c>
      <c r="U18" s="188">
        <f t="shared" si="10"/>
        <v>0</v>
      </c>
      <c r="V18" s="188">
        <f t="shared" si="11"/>
        <v>221</v>
      </c>
      <c r="W18" s="188">
        <f t="shared" si="12"/>
        <v>170</v>
      </c>
      <c r="X18" s="188">
        <f t="shared" si="13"/>
        <v>75</v>
      </c>
      <c r="Y18" s="188">
        <f t="shared" si="14"/>
        <v>505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143</v>
      </c>
      <c r="AK18" s="188">
        <v>0</v>
      </c>
      <c r="AL18" s="188">
        <v>122</v>
      </c>
      <c r="AM18" s="188">
        <v>0</v>
      </c>
      <c r="AN18" s="188">
        <v>0</v>
      </c>
      <c r="AO18" s="188">
        <v>21</v>
      </c>
      <c r="AP18" s="188">
        <v>0</v>
      </c>
      <c r="AQ18" s="188">
        <v>0</v>
      </c>
      <c r="AR18" s="188">
        <f t="shared" si="19"/>
        <v>828</v>
      </c>
      <c r="AS18" s="188">
        <v>0</v>
      </c>
      <c r="AT18" s="188">
        <v>99</v>
      </c>
      <c r="AU18" s="188">
        <v>170</v>
      </c>
      <c r="AV18" s="188">
        <v>75</v>
      </c>
      <c r="AW18" s="188">
        <v>484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630</v>
      </c>
      <c r="BQ18" s="188">
        <v>627</v>
      </c>
      <c r="BR18" s="188">
        <v>0</v>
      </c>
      <c r="BS18" s="188">
        <v>0</v>
      </c>
      <c r="BT18" s="188">
        <v>0</v>
      </c>
      <c r="BU18" s="188">
        <v>0</v>
      </c>
      <c r="BV18" s="188">
        <v>3</v>
      </c>
      <c r="BW18" s="188">
        <v>0</v>
      </c>
    </row>
    <row r="19" spans="1:75" ht="13.5">
      <c r="A19" s="182" t="s">
        <v>34</v>
      </c>
      <c r="B19" s="182" t="s">
        <v>52</v>
      </c>
      <c r="C19" s="184" t="s">
        <v>53</v>
      </c>
      <c r="D19" s="188">
        <f t="shared" si="0"/>
        <v>583</v>
      </c>
      <c r="E19" s="188">
        <f t="shared" si="1"/>
        <v>153</v>
      </c>
      <c r="F19" s="188">
        <f t="shared" si="2"/>
        <v>120</v>
      </c>
      <c r="G19" s="188">
        <f t="shared" si="3"/>
        <v>70</v>
      </c>
      <c r="H19" s="188">
        <f t="shared" si="4"/>
        <v>26</v>
      </c>
      <c r="I19" s="188">
        <f t="shared" si="5"/>
        <v>198</v>
      </c>
      <c r="J19" s="188">
        <f t="shared" si="6"/>
        <v>16</v>
      </c>
      <c r="K19" s="188">
        <f t="shared" si="7"/>
        <v>0</v>
      </c>
      <c r="L19" s="188">
        <f t="shared" si="8"/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f t="shared" si="9"/>
        <v>411</v>
      </c>
      <c r="U19" s="188">
        <f t="shared" si="10"/>
        <v>0</v>
      </c>
      <c r="V19" s="188">
        <f t="shared" si="11"/>
        <v>117</v>
      </c>
      <c r="W19" s="188">
        <f t="shared" si="12"/>
        <v>70</v>
      </c>
      <c r="X19" s="188">
        <f t="shared" si="13"/>
        <v>26</v>
      </c>
      <c r="Y19" s="188">
        <f t="shared" si="14"/>
        <v>198</v>
      </c>
      <c r="Z19" s="188">
        <f t="shared" si="15"/>
        <v>0</v>
      </c>
      <c r="AA19" s="188">
        <f t="shared" si="16"/>
        <v>0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81</v>
      </c>
      <c r="AK19" s="188">
        <v>0</v>
      </c>
      <c r="AL19" s="188">
        <v>76</v>
      </c>
      <c r="AM19" s="188">
        <v>0</v>
      </c>
      <c r="AN19" s="188">
        <v>0</v>
      </c>
      <c r="AO19" s="188">
        <v>5</v>
      </c>
      <c r="AP19" s="188">
        <v>0</v>
      </c>
      <c r="AQ19" s="188">
        <v>0</v>
      </c>
      <c r="AR19" s="188">
        <f t="shared" si="19"/>
        <v>330</v>
      </c>
      <c r="AS19" s="188">
        <v>0</v>
      </c>
      <c r="AT19" s="188">
        <v>41</v>
      </c>
      <c r="AU19" s="188">
        <v>70</v>
      </c>
      <c r="AV19" s="188">
        <v>26</v>
      </c>
      <c r="AW19" s="188">
        <v>193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172</v>
      </c>
      <c r="BQ19" s="188">
        <v>153</v>
      </c>
      <c r="BR19" s="188">
        <v>3</v>
      </c>
      <c r="BS19" s="188">
        <v>0</v>
      </c>
      <c r="BT19" s="188">
        <v>0</v>
      </c>
      <c r="BU19" s="188">
        <v>0</v>
      </c>
      <c r="BV19" s="188">
        <v>16</v>
      </c>
      <c r="BW19" s="188">
        <v>0</v>
      </c>
    </row>
    <row r="20" spans="1:75" ht="13.5">
      <c r="A20" s="182" t="s">
        <v>34</v>
      </c>
      <c r="B20" s="182" t="s">
        <v>54</v>
      </c>
      <c r="C20" s="184" t="s">
        <v>55</v>
      </c>
      <c r="D20" s="188">
        <f t="shared" si="0"/>
        <v>315</v>
      </c>
      <c r="E20" s="188">
        <f t="shared" si="1"/>
        <v>102</v>
      </c>
      <c r="F20" s="188">
        <f t="shared" si="2"/>
        <v>55</v>
      </c>
      <c r="G20" s="188">
        <f t="shared" si="3"/>
        <v>74</v>
      </c>
      <c r="H20" s="188">
        <f t="shared" si="4"/>
        <v>15</v>
      </c>
      <c r="I20" s="188">
        <f t="shared" si="5"/>
        <v>45</v>
      </c>
      <c r="J20" s="188">
        <f t="shared" si="6"/>
        <v>16</v>
      </c>
      <c r="K20" s="188">
        <f t="shared" si="7"/>
        <v>8</v>
      </c>
      <c r="L20" s="188">
        <f t="shared" si="8"/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9"/>
        <v>315</v>
      </c>
      <c r="U20" s="188">
        <f t="shared" si="10"/>
        <v>102</v>
      </c>
      <c r="V20" s="188">
        <f t="shared" si="11"/>
        <v>55</v>
      </c>
      <c r="W20" s="188">
        <f t="shared" si="12"/>
        <v>74</v>
      </c>
      <c r="X20" s="188">
        <f t="shared" si="13"/>
        <v>15</v>
      </c>
      <c r="Y20" s="188">
        <f t="shared" si="14"/>
        <v>45</v>
      </c>
      <c r="Z20" s="188">
        <f t="shared" si="15"/>
        <v>16</v>
      </c>
      <c r="AA20" s="188">
        <f t="shared" si="16"/>
        <v>8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315</v>
      </c>
      <c r="AS20" s="188">
        <v>102</v>
      </c>
      <c r="AT20" s="188">
        <v>55</v>
      </c>
      <c r="AU20" s="188">
        <v>74</v>
      </c>
      <c r="AV20" s="188">
        <v>15</v>
      </c>
      <c r="AW20" s="188">
        <v>45</v>
      </c>
      <c r="AX20" s="188">
        <v>16</v>
      </c>
      <c r="AY20" s="188">
        <v>8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34</v>
      </c>
      <c r="B21" s="182" t="s">
        <v>56</v>
      </c>
      <c r="C21" s="184" t="s">
        <v>32</v>
      </c>
      <c r="D21" s="188">
        <f t="shared" si="0"/>
        <v>356</v>
      </c>
      <c r="E21" s="188">
        <f t="shared" si="1"/>
        <v>98</v>
      </c>
      <c r="F21" s="188">
        <f t="shared" si="2"/>
        <v>33</v>
      </c>
      <c r="G21" s="188">
        <f t="shared" si="3"/>
        <v>75</v>
      </c>
      <c r="H21" s="188">
        <f t="shared" si="4"/>
        <v>15</v>
      </c>
      <c r="I21" s="188">
        <f t="shared" si="5"/>
        <v>15</v>
      </c>
      <c r="J21" s="188">
        <f t="shared" si="6"/>
        <v>10</v>
      </c>
      <c r="K21" s="188">
        <f t="shared" si="7"/>
        <v>110</v>
      </c>
      <c r="L21" s="188">
        <f t="shared" si="8"/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356</v>
      </c>
      <c r="U21" s="188">
        <f t="shared" si="10"/>
        <v>98</v>
      </c>
      <c r="V21" s="188">
        <f t="shared" si="11"/>
        <v>33</v>
      </c>
      <c r="W21" s="188">
        <f t="shared" si="12"/>
        <v>75</v>
      </c>
      <c r="X21" s="188">
        <f t="shared" si="13"/>
        <v>15</v>
      </c>
      <c r="Y21" s="188">
        <f t="shared" si="14"/>
        <v>15</v>
      </c>
      <c r="Z21" s="188">
        <f t="shared" si="15"/>
        <v>10</v>
      </c>
      <c r="AA21" s="188">
        <f t="shared" si="16"/>
        <v>110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110</v>
      </c>
      <c r="AK21" s="188">
        <v>0</v>
      </c>
      <c r="AL21" s="188">
        <v>0</v>
      </c>
      <c r="AM21" s="188">
        <v>0</v>
      </c>
      <c r="AN21" s="188">
        <v>0</v>
      </c>
      <c r="AO21" s="188">
        <v>0</v>
      </c>
      <c r="AP21" s="188">
        <v>0</v>
      </c>
      <c r="AQ21" s="188">
        <v>110</v>
      </c>
      <c r="AR21" s="188">
        <f t="shared" si="19"/>
        <v>246</v>
      </c>
      <c r="AS21" s="188">
        <v>98</v>
      </c>
      <c r="AT21" s="188">
        <v>33</v>
      </c>
      <c r="AU21" s="188">
        <v>75</v>
      </c>
      <c r="AV21" s="188">
        <v>15</v>
      </c>
      <c r="AW21" s="188">
        <v>15</v>
      </c>
      <c r="AX21" s="188">
        <v>10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0</v>
      </c>
      <c r="BQ21" s="188">
        <v>0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34</v>
      </c>
      <c r="B22" s="182" t="s">
        <v>57</v>
      </c>
      <c r="C22" s="184" t="s">
        <v>273</v>
      </c>
      <c r="D22" s="188">
        <f t="shared" si="0"/>
        <v>376</v>
      </c>
      <c r="E22" s="188">
        <f t="shared" si="1"/>
        <v>98</v>
      </c>
      <c r="F22" s="188">
        <f t="shared" si="2"/>
        <v>52</v>
      </c>
      <c r="G22" s="188">
        <f t="shared" si="3"/>
        <v>41</v>
      </c>
      <c r="H22" s="188">
        <f t="shared" si="4"/>
        <v>20</v>
      </c>
      <c r="I22" s="188">
        <f t="shared" si="5"/>
        <v>0</v>
      </c>
      <c r="J22" s="188">
        <f t="shared" si="6"/>
        <v>0</v>
      </c>
      <c r="K22" s="188">
        <f t="shared" si="7"/>
        <v>165</v>
      </c>
      <c r="L22" s="188">
        <f t="shared" si="8"/>
        <v>278</v>
      </c>
      <c r="M22" s="188">
        <v>0</v>
      </c>
      <c r="N22" s="188">
        <v>52</v>
      </c>
      <c r="O22" s="188">
        <v>41</v>
      </c>
      <c r="P22" s="188">
        <v>20</v>
      </c>
      <c r="Q22" s="188">
        <v>0</v>
      </c>
      <c r="R22" s="188">
        <v>0</v>
      </c>
      <c r="S22" s="188">
        <v>165</v>
      </c>
      <c r="T22" s="188">
        <f t="shared" si="9"/>
        <v>0</v>
      </c>
      <c r="U22" s="188">
        <f t="shared" si="10"/>
        <v>0</v>
      </c>
      <c r="V22" s="188">
        <f t="shared" si="11"/>
        <v>0</v>
      </c>
      <c r="W22" s="188">
        <f t="shared" si="12"/>
        <v>0</v>
      </c>
      <c r="X22" s="188">
        <f t="shared" si="13"/>
        <v>0</v>
      </c>
      <c r="Y22" s="188">
        <f t="shared" si="14"/>
        <v>0</v>
      </c>
      <c r="Z22" s="188">
        <f t="shared" si="15"/>
        <v>0</v>
      </c>
      <c r="AA22" s="188">
        <f t="shared" si="16"/>
        <v>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0</v>
      </c>
      <c r="AK22" s="188">
        <v>0</v>
      </c>
      <c r="AL22" s="188">
        <v>0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0</v>
      </c>
      <c r="AS22" s="188">
        <v>0</v>
      </c>
      <c r="AT22" s="188">
        <v>0</v>
      </c>
      <c r="AU22" s="188">
        <v>0</v>
      </c>
      <c r="AV22" s="188">
        <v>0</v>
      </c>
      <c r="AW22" s="188">
        <v>0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98</v>
      </c>
      <c r="BQ22" s="188">
        <v>98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34</v>
      </c>
      <c r="B23" s="182" t="s">
        <v>58</v>
      </c>
      <c r="C23" s="184" t="s">
        <v>59</v>
      </c>
      <c r="D23" s="188">
        <f t="shared" si="0"/>
        <v>80</v>
      </c>
      <c r="E23" s="188">
        <f t="shared" si="1"/>
        <v>0</v>
      </c>
      <c r="F23" s="188">
        <f t="shared" si="2"/>
        <v>48</v>
      </c>
      <c r="G23" s="188">
        <f t="shared" si="3"/>
        <v>12</v>
      </c>
      <c r="H23" s="188">
        <f t="shared" si="4"/>
        <v>20</v>
      </c>
      <c r="I23" s="188">
        <f t="shared" si="5"/>
        <v>0</v>
      </c>
      <c r="J23" s="188">
        <f t="shared" si="6"/>
        <v>0</v>
      </c>
      <c r="K23" s="188">
        <f t="shared" si="7"/>
        <v>0</v>
      </c>
      <c r="L23" s="188">
        <f t="shared" si="8"/>
        <v>32</v>
      </c>
      <c r="M23" s="188">
        <v>0</v>
      </c>
      <c r="N23" s="188">
        <v>0</v>
      </c>
      <c r="O23" s="188">
        <v>12</v>
      </c>
      <c r="P23" s="188">
        <v>20</v>
      </c>
      <c r="Q23" s="188">
        <v>0</v>
      </c>
      <c r="R23" s="188">
        <v>0</v>
      </c>
      <c r="S23" s="188">
        <v>0</v>
      </c>
      <c r="T23" s="188">
        <f t="shared" si="9"/>
        <v>48</v>
      </c>
      <c r="U23" s="188">
        <f t="shared" si="10"/>
        <v>0</v>
      </c>
      <c r="V23" s="188">
        <f t="shared" si="11"/>
        <v>48</v>
      </c>
      <c r="W23" s="188">
        <f t="shared" si="12"/>
        <v>0</v>
      </c>
      <c r="X23" s="188">
        <f t="shared" si="13"/>
        <v>0</v>
      </c>
      <c r="Y23" s="188">
        <f t="shared" si="14"/>
        <v>0</v>
      </c>
      <c r="Z23" s="188">
        <f t="shared" si="15"/>
        <v>0</v>
      </c>
      <c r="AA23" s="188">
        <f t="shared" si="16"/>
        <v>0</v>
      </c>
      <c r="AB23" s="188">
        <f t="shared" si="17"/>
        <v>48</v>
      </c>
      <c r="AC23" s="188">
        <v>0</v>
      </c>
      <c r="AD23" s="188">
        <v>48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0</v>
      </c>
      <c r="AS23" s="188">
        <v>0</v>
      </c>
      <c r="AT23" s="188">
        <v>0</v>
      </c>
      <c r="AU23" s="188">
        <v>0</v>
      </c>
      <c r="AV23" s="188">
        <v>0</v>
      </c>
      <c r="AW23" s="188">
        <v>0</v>
      </c>
      <c r="AX23" s="188">
        <v>0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0</v>
      </c>
      <c r="BQ23" s="188">
        <v>0</v>
      </c>
      <c r="BR23" s="188">
        <v>0</v>
      </c>
      <c r="BS23" s="188">
        <v>0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34</v>
      </c>
      <c r="B24" s="182" t="s">
        <v>60</v>
      </c>
      <c r="C24" s="184" t="s">
        <v>61</v>
      </c>
      <c r="D24" s="188">
        <f t="shared" si="0"/>
        <v>430</v>
      </c>
      <c r="E24" s="188">
        <f aca="true" t="shared" si="23" ref="E24:E57">M24+U24+BQ24</f>
        <v>194</v>
      </c>
      <c r="F24" s="188">
        <f aca="true" t="shared" si="24" ref="F24:F57">N24+V24+BR24</f>
        <v>132</v>
      </c>
      <c r="G24" s="188">
        <f aca="true" t="shared" si="25" ref="G24:G57">O24+W24+BS24</f>
        <v>72</v>
      </c>
      <c r="H24" s="188">
        <f aca="true" t="shared" si="26" ref="H24:H57">P24+X24+BT24</f>
        <v>32</v>
      </c>
      <c r="I24" s="188">
        <f aca="true" t="shared" si="27" ref="I24:I57">Q24+Y24+BU24</f>
        <v>0</v>
      </c>
      <c r="J24" s="188">
        <f aca="true" t="shared" si="28" ref="J24:J57">R24+Z24+BV24</f>
        <v>0</v>
      </c>
      <c r="K24" s="188">
        <f aca="true" t="shared" si="29" ref="K24:K57">S24+AA24+BW24</f>
        <v>0</v>
      </c>
      <c r="L24" s="188">
        <f aca="true" t="shared" si="30" ref="L24:L57">SUM(M24:S24)</f>
        <v>215</v>
      </c>
      <c r="M24" s="188">
        <v>97</v>
      </c>
      <c r="N24" s="188">
        <v>66</v>
      </c>
      <c r="O24" s="188">
        <v>36</v>
      </c>
      <c r="P24" s="188">
        <v>16</v>
      </c>
      <c r="Q24" s="188">
        <v>0</v>
      </c>
      <c r="R24" s="188">
        <v>0</v>
      </c>
      <c r="S24" s="188">
        <v>0</v>
      </c>
      <c r="T24" s="188">
        <f aca="true" t="shared" si="31" ref="T24:T57">SUM(U24:AA24)</f>
        <v>215</v>
      </c>
      <c r="U24" s="188">
        <f aca="true" t="shared" si="32" ref="U24:U57">AC24+AK24+AS24+BA24+BI24</f>
        <v>97</v>
      </c>
      <c r="V24" s="188">
        <f aca="true" t="shared" si="33" ref="V24:V57">AD24+AL24+AT24+BB24+BJ24</f>
        <v>66</v>
      </c>
      <c r="W24" s="188">
        <f aca="true" t="shared" si="34" ref="W24:W57">AE24+AM24+AU24+BC24+BK24</f>
        <v>36</v>
      </c>
      <c r="X24" s="188">
        <f aca="true" t="shared" si="35" ref="X24:X57">AF24+AN24+AV24+BD24+BL24</f>
        <v>16</v>
      </c>
      <c r="Y24" s="188">
        <f aca="true" t="shared" si="36" ref="Y24:Y57">AG24+AO24+AW24+BE24+BM24</f>
        <v>0</v>
      </c>
      <c r="Z24" s="188">
        <f aca="true" t="shared" si="37" ref="Z24:Z57">AH24+AP24+AX24+BF24+BN24</f>
        <v>0</v>
      </c>
      <c r="AA24" s="188">
        <f aca="true" t="shared" si="38" ref="AA24:AA57">AI24+AQ24+AY24+BG24+BO24</f>
        <v>0</v>
      </c>
      <c r="AB24" s="188">
        <f aca="true" t="shared" si="39" ref="AB24:AB57">SUM(AC24:AI24)</f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aca="true" t="shared" si="40" ref="AJ24:AJ57">SUM(AK24:AQ24)</f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aca="true" t="shared" si="41" ref="AR24:AR57">SUM(AS24:AY24)</f>
        <v>215</v>
      </c>
      <c r="AS24" s="188">
        <v>97</v>
      </c>
      <c r="AT24" s="188">
        <v>66</v>
      </c>
      <c r="AU24" s="188">
        <v>36</v>
      </c>
      <c r="AV24" s="188">
        <v>16</v>
      </c>
      <c r="AW24" s="188">
        <v>0</v>
      </c>
      <c r="AX24" s="188">
        <v>0</v>
      </c>
      <c r="AY24" s="188">
        <v>0</v>
      </c>
      <c r="AZ24" s="188">
        <f aca="true" t="shared" si="42" ref="AZ24:AZ57">SUM(BA24:BG24)</f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aca="true" t="shared" si="43" ref="BH24:BH57">SUM(BI24:BO24)</f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aca="true" t="shared" si="44" ref="BP24:BP57">SUM(BQ24:BW24)</f>
        <v>0</v>
      </c>
      <c r="BQ24" s="188">
        <v>0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34</v>
      </c>
      <c r="B25" s="182" t="s">
        <v>62</v>
      </c>
      <c r="C25" s="184" t="s">
        <v>63</v>
      </c>
      <c r="D25" s="188">
        <f t="shared" si="0"/>
        <v>345</v>
      </c>
      <c r="E25" s="188">
        <f t="shared" si="23"/>
        <v>114</v>
      </c>
      <c r="F25" s="188">
        <f t="shared" si="24"/>
        <v>133</v>
      </c>
      <c r="G25" s="188">
        <f t="shared" si="25"/>
        <v>79</v>
      </c>
      <c r="H25" s="188">
        <f t="shared" si="26"/>
        <v>15</v>
      </c>
      <c r="I25" s="188">
        <f t="shared" si="27"/>
        <v>0</v>
      </c>
      <c r="J25" s="188">
        <f t="shared" si="28"/>
        <v>1</v>
      </c>
      <c r="K25" s="188">
        <f t="shared" si="29"/>
        <v>3</v>
      </c>
      <c r="L25" s="188">
        <f t="shared" si="30"/>
        <v>271</v>
      </c>
      <c r="M25" s="188">
        <v>67</v>
      </c>
      <c r="N25" s="188">
        <v>107</v>
      </c>
      <c r="O25" s="188">
        <v>79</v>
      </c>
      <c r="P25" s="188">
        <v>15</v>
      </c>
      <c r="Q25" s="188">
        <v>0</v>
      </c>
      <c r="R25" s="188">
        <v>0</v>
      </c>
      <c r="S25" s="188">
        <v>3</v>
      </c>
      <c r="T25" s="188">
        <f t="shared" si="31"/>
        <v>24</v>
      </c>
      <c r="U25" s="188">
        <f t="shared" si="32"/>
        <v>0</v>
      </c>
      <c r="V25" s="188">
        <f t="shared" si="33"/>
        <v>24</v>
      </c>
      <c r="W25" s="188">
        <f t="shared" si="34"/>
        <v>0</v>
      </c>
      <c r="X25" s="188">
        <f t="shared" si="35"/>
        <v>0</v>
      </c>
      <c r="Y25" s="188">
        <f t="shared" si="36"/>
        <v>0</v>
      </c>
      <c r="Z25" s="188">
        <f t="shared" si="37"/>
        <v>0</v>
      </c>
      <c r="AA25" s="188">
        <f t="shared" si="38"/>
        <v>0</v>
      </c>
      <c r="AB25" s="188">
        <f t="shared" si="39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40"/>
        <v>0</v>
      </c>
      <c r="AK25" s="188">
        <v>0</v>
      </c>
      <c r="AL25" s="188">
        <v>0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41"/>
        <v>24</v>
      </c>
      <c r="AS25" s="188">
        <v>0</v>
      </c>
      <c r="AT25" s="188">
        <v>24</v>
      </c>
      <c r="AU25" s="188">
        <v>0</v>
      </c>
      <c r="AV25" s="188">
        <v>0</v>
      </c>
      <c r="AW25" s="188">
        <v>0</v>
      </c>
      <c r="AX25" s="188">
        <v>0</v>
      </c>
      <c r="AY25" s="188">
        <v>0</v>
      </c>
      <c r="AZ25" s="188">
        <f t="shared" si="42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43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44"/>
        <v>50</v>
      </c>
      <c r="BQ25" s="188">
        <v>47</v>
      </c>
      <c r="BR25" s="188">
        <v>2</v>
      </c>
      <c r="BS25" s="188">
        <v>0</v>
      </c>
      <c r="BT25" s="188">
        <v>0</v>
      </c>
      <c r="BU25" s="188">
        <v>0</v>
      </c>
      <c r="BV25" s="188">
        <v>1</v>
      </c>
      <c r="BW25" s="188">
        <v>0</v>
      </c>
    </row>
    <row r="26" spans="1:75" ht="13.5">
      <c r="A26" s="182" t="s">
        <v>34</v>
      </c>
      <c r="B26" s="182" t="s">
        <v>64</v>
      </c>
      <c r="C26" s="184" t="s">
        <v>65</v>
      </c>
      <c r="D26" s="188">
        <f t="shared" si="0"/>
        <v>885</v>
      </c>
      <c r="E26" s="188">
        <f t="shared" si="23"/>
        <v>374</v>
      </c>
      <c r="F26" s="188">
        <f t="shared" si="24"/>
        <v>293</v>
      </c>
      <c r="G26" s="188">
        <f t="shared" si="25"/>
        <v>172</v>
      </c>
      <c r="H26" s="188">
        <f t="shared" si="26"/>
        <v>35</v>
      </c>
      <c r="I26" s="188">
        <f t="shared" si="27"/>
        <v>0</v>
      </c>
      <c r="J26" s="188">
        <f t="shared" si="28"/>
        <v>4</v>
      </c>
      <c r="K26" s="188">
        <f t="shared" si="29"/>
        <v>7</v>
      </c>
      <c r="L26" s="188">
        <f t="shared" si="30"/>
        <v>593</v>
      </c>
      <c r="M26" s="188">
        <v>146</v>
      </c>
      <c r="N26" s="188">
        <v>234</v>
      </c>
      <c r="O26" s="188">
        <v>172</v>
      </c>
      <c r="P26" s="188">
        <v>34</v>
      </c>
      <c r="Q26" s="188">
        <v>0</v>
      </c>
      <c r="R26" s="188">
        <v>0</v>
      </c>
      <c r="S26" s="188">
        <v>7</v>
      </c>
      <c r="T26" s="188">
        <f t="shared" si="31"/>
        <v>52</v>
      </c>
      <c r="U26" s="188">
        <f t="shared" si="32"/>
        <v>0</v>
      </c>
      <c r="V26" s="188">
        <f t="shared" si="33"/>
        <v>52</v>
      </c>
      <c r="W26" s="188">
        <f t="shared" si="34"/>
        <v>0</v>
      </c>
      <c r="X26" s="188">
        <f t="shared" si="35"/>
        <v>0</v>
      </c>
      <c r="Y26" s="188">
        <f t="shared" si="36"/>
        <v>0</v>
      </c>
      <c r="Z26" s="188">
        <f t="shared" si="37"/>
        <v>0</v>
      </c>
      <c r="AA26" s="188">
        <f t="shared" si="38"/>
        <v>0</v>
      </c>
      <c r="AB26" s="188">
        <f t="shared" si="39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40"/>
        <v>0</v>
      </c>
      <c r="AK26" s="188">
        <v>0</v>
      </c>
      <c r="AL26" s="188">
        <v>0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41"/>
        <v>52</v>
      </c>
      <c r="AS26" s="188">
        <v>0</v>
      </c>
      <c r="AT26" s="188">
        <v>52</v>
      </c>
      <c r="AU26" s="188">
        <v>0</v>
      </c>
      <c r="AV26" s="188">
        <v>0</v>
      </c>
      <c r="AW26" s="188">
        <v>0</v>
      </c>
      <c r="AX26" s="188">
        <v>0</v>
      </c>
      <c r="AY26" s="188">
        <v>0</v>
      </c>
      <c r="AZ26" s="188">
        <f t="shared" si="42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43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44"/>
        <v>240</v>
      </c>
      <c r="BQ26" s="188">
        <v>228</v>
      </c>
      <c r="BR26" s="188">
        <v>7</v>
      </c>
      <c r="BS26" s="188">
        <v>0</v>
      </c>
      <c r="BT26" s="188">
        <v>1</v>
      </c>
      <c r="BU26" s="188">
        <v>0</v>
      </c>
      <c r="BV26" s="188">
        <v>4</v>
      </c>
      <c r="BW26" s="188">
        <v>0</v>
      </c>
    </row>
    <row r="27" spans="1:75" ht="13.5">
      <c r="A27" s="182" t="s">
        <v>34</v>
      </c>
      <c r="B27" s="182" t="s">
        <v>66</v>
      </c>
      <c r="C27" s="184" t="s">
        <v>67</v>
      </c>
      <c r="D27" s="188">
        <f t="shared" si="0"/>
        <v>617</v>
      </c>
      <c r="E27" s="188">
        <f t="shared" si="23"/>
        <v>177</v>
      </c>
      <c r="F27" s="188">
        <f t="shared" si="24"/>
        <v>241</v>
      </c>
      <c r="G27" s="188">
        <f t="shared" si="25"/>
        <v>144</v>
      </c>
      <c r="H27" s="188">
        <f t="shared" si="26"/>
        <v>29</v>
      </c>
      <c r="I27" s="188">
        <f t="shared" si="27"/>
        <v>0</v>
      </c>
      <c r="J27" s="188">
        <f t="shared" si="28"/>
        <v>20</v>
      </c>
      <c r="K27" s="188">
        <f t="shared" si="29"/>
        <v>6</v>
      </c>
      <c r="L27" s="188">
        <f t="shared" si="30"/>
        <v>496</v>
      </c>
      <c r="M27" s="188">
        <v>122</v>
      </c>
      <c r="N27" s="188">
        <v>195</v>
      </c>
      <c r="O27" s="188">
        <v>144</v>
      </c>
      <c r="P27" s="188">
        <v>29</v>
      </c>
      <c r="Q27" s="188">
        <v>0</v>
      </c>
      <c r="R27" s="188">
        <v>0</v>
      </c>
      <c r="S27" s="188">
        <v>6</v>
      </c>
      <c r="T27" s="188">
        <f t="shared" si="31"/>
        <v>43</v>
      </c>
      <c r="U27" s="188">
        <f t="shared" si="32"/>
        <v>0</v>
      </c>
      <c r="V27" s="188">
        <f t="shared" si="33"/>
        <v>43</v>
      </c>
      <c r="W27" s="188">
        <f t="shared" si="34"/>
        <v>0</v>
      </c>
      <c r="X27" s="188">
        <f t="shared" si="35"/>
        <v>0</v>
      </c>
      <c r="Y27" s="188">
        <f t="shared" si="36"/>
        <v>0</v>
      </c>
      <c r="Z27" s="188">
        <f t="shared" si="37"/>
        <v>0</v>
      </c>
      <c r="AA27" s="188">
        <f t="shared" si="38"/>
        <v>0</v>
      </c>
      <c r="AB27" s="188">
        <f t="shared" si="39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40"/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41"/>
        <v>43</v>
      </c>
      <c r="AS27" s="188">
        <v>0</v>
      </c>
      <c r="AT27" s="188">
        <v>43</v>
      </c>
      <c r="AU27" s="188">
        <v>0</v>
      </c>
      <c r="AV27" s="188">
        <v>0</v>
      </c>
      <c r="AW27" s="188">
        <v>0</v>
      </c>
      <c r="AX27" s="188">
        <v>0</v>
      </c>
      <c r="AY27" s="188">
        <v>0</v>
      </c>
      <c r="AZ27" s="188">
        <f t="shared" si="42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43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44"/>
        <v>78</v>
      </c>
      <c r="BQ27" s="188">
        <v>55</v>
      </c>
      <c r="BR27" s="188">
        <v>3</v>
      </c>
      <c r="BS27" s="188">
        <v>0</v>
      </c>
      <c r="BT27" s="188">
        <v>0</v>
      </c>
      <c r="BU27" s="188">
        <v>0</v>
      </c>
      <c r="BV27" s="188">
        <v>20</v>
      </c>
      <c r="BW27" s="188">
        <v>0</v>
      </c>
    </row>
    <row r="28" spans="1:75" ht="13.5">
      <c r="A28" s="182" t="s">
        <v>34</v>
      </c>
      <c r="B28" s="182" t="s">
        <v>68</v>
      </c>
      <c r="C28" s="184" t="s">
        <v>33</v>
      </c>
      <c r="D28" s="188">
        <f t="shared" si="0"/>
        <v>377</v>
      </c>
      <c r="E28" s="188">
        <f t="shared" si="23"/>
        <v>26</v>
      </c>
      <c r="F28" s="188">
        <f t="shared" si="24"/>
        <v>171</v>
      </c>
      <c r="G28" s="188">
        <f t="shared" si="25"/>
        <v>93</v>
      </c>
      <c r="H28" s="188">
        <f t="shared" si="26"/>
        <v>21</v>
      </c>
      <c r="I28" s="188">
        <f t="shared" si="27"/>
        <v>0</v>
      </c>
      <c r="J28" s="188">
        <f t="shared" si="28"/>
        <v>0</v>
      </c>
      <c r="K28" s="188">
        <f t="shared" si="29"/>
        <v>66</v>
      </c>
      <c r="L28" s="188">
        <f t="shared" si="30"/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31"/>
        <v>351</v>
      </c>
      <c r="U28" s="188">
        <f t="shared" si="32"/>
        <v>0</v>
      </c>
      <c r="V28" s="188">
        <f t="shared" si="33"/>
        <v>171</v>
      </c>
      <c r="W28" s="188">
        <f t="shared" si="34"/>
        <v>93</v>
      </c>
      <c r="X28" s="188">
        <f t="shared" si="35"/>
        <v>21</v>
      </c>
      <c r="Y28" s="188">
        <f t="shared" si="36"/>
        <v>0</v>
      </c>
      <c r="Z28" s="188">
        <f t="shared" si="37"/>
        <v>0</v>
      </c>
      <c r="AA28" s="188">
        <f t="shared" si="38"/>
        <v>66</v>
      </c>
      <c r="AB28" s="188">
        <f t="shared" si="39"/>
        <v>66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66</v>
      </c>
      <c r="AJ28" s="188">
        <f t="shared" si="40"/>
        <v>0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41"/>
        <v>285</v>
      </c>
      <c r="AS28" s="188">
        <v>0</v>
      </c>
      <c r="AT28" s="188">
        <v>171</v>
      </c>
      <c r="AU28" s="188">
        <v>93</v>
      </c>
      <c r="AV28" s="188">
        <v>21</v>
      </c>
      <c r="AW28" s="188">
        <v>0</v>
      </c>
      <c r="AX28" s="188">
        <v>0</v>
      </c>
      <c r="AY28" s="188">
        <v>0</v>
      </c>
      <c r="AZ28" s="188">
        <f t="shared" si="42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43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44"/>
        <v>26</v>
      </c>
      <c r="BQ28" s="188">
        <v>26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34</v>
      </c>
      <c r="B29" s="182" t="s">
        <v>69</v>
      </c>
      <c r="C29" s="184" t="s">
        <v>325</v>
      </c>
      <c r="D29" s="188">
        <f t="shared" si="0"/>
        <v>503</v>
      </c>
      <c r="E29" s="188">
        <f t="shared" si="23"/>
        <v>60</v>
      </c>
      <c r="F29" s="188">
        <f t="shared" si="24"/>
        <v>278</v>
      </c>
      <c r="G29" s="188">
        <f t="shared" si="25"/>
        <v>81</v>
      </c>
      <c r="H29" s="188">
        <f t="shared" si="26"/>
        <v>21</v>
      </c>
      <c r="I29" s="188">
        <f t="shared" si="27"/>
        <v>0</v>
      </c>
      <c r="J29" s="188">
        <f t="shared" si="28"/>
        <v>4</v>
      </c>
      <c r="K29" s="188">
        <f t="shared" si="29"/>
        <v>59</v>
      </c>
      <c r="L29" s="188">
        <f t="shared" si="30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31"/>
        <v>503</v>
      </c>
      <c r="U29" s="188">
        <f t="shared" si="32"/>
        <v>60</v>
      </c>
      <c r="V29" s="188">
        <f t="shared" si="33"/>
        <v>278</v>
      </c>
      <c r="W29" s="188">
        <f t="shared" si="34"/>
        <v>81</v>
      </c>
      <c r="X29" s="188">
        <f t="shared" si="35"/>
        <v>21</v>
      </c>
      <c r="Y29" s="188">
        <f t="shared" si="36"/>
        <v>0</v>
      </c>
      <c r="Z29" s="188">
        <f t="shared" si="37"/>
        <v>4</v>
      </c>
      <c r="AA29" s="188">
        <f t="shared" si="38"/>
        <v>59</v>
      </c>
      <c r="AB29" s="188">
        <f t="shared" si="39"/>
        <v>59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59</v>
      </c>
      <c r="AJ29" s="188">
        <f t="shared" si="40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41"/>
        <v>444</v>
      </c>
      <c r="AS29" s="188">
        <v>60</v>
      </c>
      <c r="AT29" s="188">
        <v>278</v>
      </c>
      <c r="AU29" s="188">
        <v>81</v>
      </c>
      <c r="AV29" s="188">
        <v>21</v>
      </c>
      <c r="AW29" s="188">
        <v>0</v>
      </c>
      <c r="AX29" s="188">
        <v>4</v>
      </c>
      <c r="AY29" s="188">
        <v>0</v>
      </c>
      <c r="AZ29" s="188">
        <f t="shared" si="42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43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44"/>
        <v>0</v>
      </c>
      <c r="BQ29" s="188">
        <v>0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34</v>
      </c>
      <c r="B30" s="182" t="s">
        <v>70</v>
      </c>
      <c r="C30" s="184" t="s">
        <v>272</v>
      </c>
      <c r="D30" s="188">
        <f t="shared" si="0"/>
        <v>272</v>
      </c>
      <c r="E30" s="188">
        <f t="shared" si="23"/>
        <v>33</v>
      </c>
      <c r="F30" s="188">
        <f t="shared" si="24"/>
        <v>164</v>
      </c>
      <c r="G30" s="188">
        <f t="shared" si="25"/>
        <v>39</v>
      </c>
      <c r="H30" s="188">
        <f t="shared" si="26"/>
        <v>9</v>
      </c>
      <c r="I30" s="188">
        <f t="shared" si="27"/>
        <v>1</v>
      </c>
      <c r="J30" s="188">
        <f t="shared" si="28"/>
        <v>0</v>
      </c>
      <c r="K30" s="188">
        <f t="shared" si="29"/>
        <v>26</v>
      </c>
      <c r="L30" s="188">
        <f t="shared" si="30"/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31"/>
        <v>272</v>
      </c>
      <c r="U30" s="188">
        <f t="shared" si="32"/>
        <v>33</v>
      </c>
      <c r="V30" s="188">
        <f t="shared" si="33"/>
        <v>164</v>
      </c>
      <c r="W30" s="188">
        <f t="shared" si="34"/>
        <v>39</v>
      </c>
      <c r="X30" s="188">
        <f t="shared" si="35"/>
        <v>9</v>
      </c>
      <c r="Y30" s="188">
        <f t="shared" si="36"/>
        <v>1</v>
      </c>
      <c r="Z30" s="188">
        <f t="shared" si="37"/>
        <v>0</v>
      </c>
      <c r="AA30" s="188">
        <f t="shared" si="38"/>
        <v>26</v>
      </c>
      <c r="AB30" s="188">
        <f t="shared" si="39"/>
        <v>26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26</v>
      </c>
      <c r="AJ30" s="188">
        <f t="shared" si="40"/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41"/>
        <v>246</v>
      </c>
      <c r="AS30" s="188">
        <v>33</v>
      </c>
      <c r="AT30" s="188">
        <v>164</v>
      </c>
      <c r="AU30" s="188">
        <v>39</v>
      </c>
      <c r="AV30" s="188">
        <v>9</v>
      </c>
      <c r="AW30" s="188">
        <v>1</v>
      </c>
      <c r="AX30" s="188">
        <v>0</v>
      </c>
      <c r="AY30" s="188">
        <v>0</v>
      </c>
      <c r="AZ30" s="188">
        <f t="shared" si="42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43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44"/>
        <v>0</v>
      </c>
      <c r="BQ30" s="188">
        <v>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34</v>
      </c>
      <c r="B31" s="182" t="s">
        <v>71</v>
      </c>
      <c r="C31" s="184" t="s">
        <v>271</v>
      </c>
      <c r="D31" s="188">
        <f t="shared" si="0"/>
        <v>283</v>
      </c>
      <c r="E31" s="188">
        <f t="shared" si="23"/>
        <v>59</v>
      </c>
      <c r="F31" s="188">
        <f t="shared" si="24"/>
        <v>165</v>
      </c>
      <c r="G31" s="188">
        <f t="shared" si="25"/>
        <v>26</v>
      </c>
      <c r="H31" s="188">
        <f t="shared" si="26"/>
        <v>5</v>
      </c>
      <c r="I31" s="188">
        <f t="shared" si="27"/>
        <v>14</v>
      </c>
      <c r="J31" s="188">
        <f t="shared" si="28"/>
        <v>3</v>
      </c>
      <c r="K31" s="188">
        <f t="shared" si="29"/>
        <v>11</v>
      </c>
      <c r="L31" s="188">
        <f t="shared" si="30"/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31"/>
        <v>283</v>
      </c>
      <c r="U31" s="188">
        <f t="shared" si="32"/>
        <v>59</v>
      </c>
      <c r="V31" s="188">
        <f t="shared" si="33"/>
        <v>165</v>
      </c>
      <c r="W31" s="188">
        <f t="shared" si="34"/>
        <v>26</v>
      </c>
      <c r="X31" s="188">
        <f t="shared" si="35"/>
        <v>5</v>
      </c>
      <c r="Y31" s="188">
        <f t="shared" si="36"/>
        <v>14</v>
      </c>
      <c r="Z31" s="188">
        <f t="shared" si="37"/>
        <v>3</v>
      </c>
      <c r="AA31" s="188">
        <f t="shared" si="38"/>
        <v>11</v>
      </c>
      <c r="AB31" s="188">
        <f t="shared" si="39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40"/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41"/>
        <v>283</v>
      </c>
      <c r="AS31" s="188">
        <v>59</v>
      </c>
      <c r="AT31" s="188">
        <v>165</v>
      </c>
      <c r="AU31" s="188">
        <v>26</v>
      </c>
      <c r="AV31" s="188">
        <v>5</v>
      </c>
      <c r="AW31" s="188">
        <v>14</v>
      </c>
      <c r="AX31" s="188">
        <v>3</v>
      </c>
      <c r="AY31" s="188">
        <v>11</v>
      </c>
      <c r="AZ31" s="188">
        <f t="shared" si="42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43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44"/>
        <v>0</v>
      </c>
      <c r="BQ31" s="188">
        <v>0</v>
      </c>
      <c r="BR31" s="188">
        <v>0</v>
      </c>
      <c r="BS31" s="188">
        <v>0</v>
      </c>
      <c r="BT31" s="188">
        <v>0</v>
      </c>
      <c r="BU31" s="188">
        <v>0</v>
      </c>
      <c r="BV31" s="188">
        <v>0</v>
      </c>
      <c r="BW31" s="188">
        <v>0</v>
      </c>
    </row>
    <row r="32" spans="1:75" ht="13.5">
      <c r="A32" s="182" t="s">
        <v>34</v>
      </c>
      <c r="B32" s="182" t="s">
        <v>72</v>
      </c>
      <c r="C32" s="184" t="s">
        <v>73</v>
      </c>
      <c r="D32" s="188">
        <f t="shared" si="0"/>
        <v>73</v>
      </c>
      <c r="E32" s="188">
        <f t="shared" si="23"/>
        <v>0</v>
      </c>
      <c r="F32" s="188">
        <f t="shared" si="24"/>
        <v>49</v>
      </c>
      <c r="G32" s="188">
        <f t="shared" si="25"/>
        <v>15</v>
      </c>
      <c r="H32" s="188">
        <f t="shared" si="26"/>
        <v>8</v>
      </c>
      <c r="I32" s="188">
        <f t="shared" si="27"/>
        <v>0</v>
      </c>
      <c r="J32" s="188">
        <f t="shared" si="28"/>
        <v>0</v>
      </c>
      <c r="K32" s="188">
        <f t="shared" si="29"/>
        <v>1</v>
      </c>
      <c r="L32" s="188">
        <f t="shared" si="30"/>
        <v>8</v>
      </c>
      <c r="M32" s="188">
        <v>0</v>
      </c>
      <c r="N32" s="188">
        <v>0</v>
      </c>
      <c r="O32" s="188">
        <v>0</v>
      </c>
      <c r="P32" s="188">
        <v>8</v>
      </c>
      <c r="Q32" s="188">
        <v>0</v>
      </c>
      <c r="R32" s="188">
        <v>0</v>
      </c>
      <c r="S32" s="188">
        <v>0</v>
      </c>
      <c r="T32" s="188">
        <f t="shared" si="31"/>
        <v>65</v>
      </c>
      <c r="U32" s="188">
        <f t="shared" si="32"/>
        <v>0</v>
      </c>
      <c r="V32" s="188">
        <f t="shared" si="33"/>
        <v>49</v>
      </c>
      <c r="W32" s="188">
        <f t="shared" si="34"/>
        <v>15</v>
      </c>
      <c r="X32" s="188">
        <f t="shared" si="35"/>
        <v>0</v>
      </c>
      <c r="Y32" s="188">
        <f t="shared" si="36"/>
        <v>0</v>
      </c>
      <c r="Z32" s="188">
        <f t="shared" si="37"/>
        <v>0</v>
      </c>
      <c r="AA32" s="188">
        <f t="shared" si="38"/>
        <v>1</v>
      </c>
      <c r="AB32" s="188">
        <f t="shared" si="39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40"/>
        <v>0</v>
      </c>
      <c r="AK32" s="188">
        <v>0</v>
      </c>
      <c r="AL32" s="188">
        <v>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41"/>
        <v>65</v>
      </c>
      <c r="AS32" s="188">
        <v>0</v>
      </c>
      <c r="AT32" s="188">
        <v>49</v>
      </c>
      <c r="AU32" s="188">
        <v>15</v>
      </c>
      <c r="AV32" s="188">
        <v>0</v>
      </c>
      <c r="AW32" s="188">
        <v>0</v>
      </c>
      <c r="AX32" s="188">
        <v>0</v>
      </c>
      <c r="AY32" s="188">
        <v>1</v>
      </c>
      <c r="AZ32" s="188">
        <f t="shared" si="42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43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44"/>
        <v>0</v>
      </c>
      <c r="BQ32" s="188">
        <v>0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34</v>
      </c>
      <c r="B33" s="182" t="s">
        <v>74</v>
      </c>
      <c r="C33" s="184" t="s">
        <v>75</v>
      </c>
      <c r="D33" s="188">
        <f t="shared" si="0"/>
        <v>69</v>
      </c>
      <c r="E33" s="188">
        <f t="shared" si="23"/>
        <v>0</v>
      </c>
      <c r="F33" s="188">
        <f t="shared" si="24"/>
        <v>38</v>
      </c>
      <c r="G33" s="188">
        <f t="shared" si="25"/>
        <v>20</v>
      </c>
      <c r="H33" s="188">
        <f t="shared" si="26"/>
        <v>9</v>
      </c>
      <c r="I33" s="188">
        <f t="shared" si="27"/>
        <v>0</v>
      </c>
      <c r="J33" s="188">
        <f t="shared" si="28"/>
        <v>0</v>
      </c>
      <c r="K33" s="188">
        <f t="shared" si="29"/>
        <v>2</v>
      </c>
      <c r="L33" s="188">
        <f t="shared" si="30"/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31"/>
        <v>69</v>
      </c>
      <c r="U33" s="188">
        <f t="shared" si="32"/>
        <v>0</v>
      </c>
      <c r="V33" s="188">
        <f t="shared" si="33"/>
        <v>38</v>
      </c>
      <c r="W33" s="188">
        <f t="shared" si="34"/>
        <v>20</v>
      </c>
      <c r="X33" s="188">
        <f t="shared" si="35"/>
        <v>9</v>
      </c>
      <c r="Y33" s="188">
        <f t="shared" si="36"/>
        <v>0</v>
      </c>
      <c r="Z33" s="188">
        <f t="shared" si="37"/>
        <v>0</v>
      </c>
      <c r="AA33" s="188">
        <f t="shared" si="38"/>
        <v>2</v>
      </c>
      <c r="AB33" s="188">
        <f t="shared" si="39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40"/>
        <v>40</v>
      </c>
      <c r="AK33" s="188">
        <v>0</v>
      </c>
      <c r="AL33" s="188">
        <v>38</v>
      </c>
      <c r="AM33" s="188">
        <v>0</v>
      </c>
      <c r="AN33" s="188">
        <v>0</v>
      </c>
      <c r="AO33" s="188">
        <v>0</v>
      </c>
      <c r="AP33" s="188">
        <v>0</v>
      </c>
      <c r="AQ33" s="188">
        <v>2</v>
      </c>
      <c r="AR33" s="188">
        <f t="shared" si="41"/>
        <v>29</v>
      </c>
      <c r="AS33" s="188">
        <v>0</v>
      </c>
      <c r="AT33" s="188">
        <v>0</v>
      </c>
      <c r="AU33" s="188">
        <v>20</v>
      </c>
      <c r="AV33" s="188">
        <v>9</v>
      </c>
      <c r="AW33" s="188">
        <v>0</v>
      </c>
      <c r="AX33" s="188">
        <v>0</v>
      </c>
      <c r="AY33" s="188">
        <v>0</v>
      </c>
      <c r="AZ33" s="188">
        <f t="shared" si="42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43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44"/>
        <v>0</v>
      </c>
      <c r="BQ33" s="188">
        <v>0</v>
      </c>
      <c r="BR33" s="188">
        <v>0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34</v>
      </c>
      <c r="B34" s="182" t="s">
        <v>76</v>
      </c>
      <c r="C34" s="184" t="s">
        <v>77</v>
      </c>
      <c r="D34" s="188">
        <f t="shared" si="0"/>
        <v>372</v>
      </c>
      <c r="E34" s="188">
        <f t="shared" si="23"/>
        <v>154</v>
      </c>
      <c r="F34" s="188">
        <f t="shared" si="24"/>
        <v>172</v>
      </c>
      <c r="G34" s="188">
        <f t="shared" si="25"/>
        <v>2</v>
      </c>
      <c r="H34" s="188">
        <f t="shared" si="26"/>
        <v>5</v>
      </c>
      <c r="I34" s="188">
        <f t="shared" si="27"/>
        <v>0</v>
      </c>
      <c r="J34" s="188">
        <f t="shared" si="28"/>
        <v>38</v>
      </c>
      <c r="K34" s="188">
        <f t="shared" si="29"/>
        <v>1</v>
      </c>
      <c r="L34" s="188">
        <f t="shared" si="30"/>
        <v>200</v>
      </c>
      <c r="M34" s="188">
        <v>154</v>
      </c>
      <c r="N34" s="188">
        <v>0</v>
      </c>
      <c r="O34" s="188">
        <v>2</v>
      </c>
      <c r="P34" s="188">
        <v>5</v>
      </c>
      <c r="Q34" s="188">
        <v>0</v>
      </c>
      <c r="R34" s="188">
        <v>38</v>
      </c>
      <c r="S34" s="188">
        <v>1</v>
      </c>
      <c r="T34" s="188">
        <f t="shared" si="31"/>
        <v>172</v>
      </c>
      <c r="U34" s="188">
        <f t="shared" si="32"/>
        <v>0</v>
      </c>
      <c r="V34" s="188">
        <f t="shared" si="33"/>
        <v>172</v>
      </c>
      <c r="W34" s="188">
        <f t="shared" si="34"/>
        <v>0</v>
      </c>
      <c r="X34" s="188">
        <f t="shared" si="35"/>
        <v>0</v>
      </c>
      <c r="Y34" s="188">
        <f t="shared" si="36"/>
        <v>0</v>
      </c>
      <c r="Z34" s="188">
        <f t="shared" si="37"/>
        <v>0</v>
      </c>
      <c r="AA34" s="188">
        <f t="shared" si="38"/>
        <v>0</v>
      </c>
      <c r="AB34" s="188">
        <f t="shared" si="39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40"/>
        <v>0</v>
      </c>
      <c r="AK34" s="188">
        <v>0</v>
      </c>
      <c r="AL34" s="188">
        <v>0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41"/>
        <v>172</v>
      </c>
      <c r="AS34" s="188">
        <v>0</v>
      </c>
      <c r="AT34" s="188">
        <v>172</v>
      </c>
      <c r="AU34" s="188">
        <v>0</v>
      </c>
      <c r="AV34" s="188">
        <v>0</v>
      </c>
      <c r="AW34" s="188">
        <v>0</v>
      </c>
      <c r="AX34" s="188">
        <v>0</v>
      </c>
      <c r="AY34" s="188">
        <v>0</v>
      </c>
      <c r="AZ34" s="188">
        <f t="shared" si="42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43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44"/>
        <v>0</v>
      </c>
      <c r="BQ34" s="188">
        <v>0</v>
      </c>
      <c r="BR34" s="188">
        <v>0</v>
      </c>
      <c r="BS34" s="188">
        <v>0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34</v>
      </c>
      <c r="B35" s="182" t="s">
        <v>78</v>
      </c>
      <c r="C35" s="184" t="s">
        <v>79</v>
      </c>
      <c r="D35" s="188">
        <f t="shared" si="0"/>
        <v>196</v>
      </c>
      <c r="E35" s="188">
        <f t="shared" si="23"/>
        <v>101</v>
      </c>
      <c r="F35" s="188">
        <f t="shared" si="24"/>
        <v>52</v>
      </c>
      <c r="G35" s="188">
        <f t="shared" si="25"/>
        <v>16</v>
      </c>
      <c r="H35" s="188">
        <f t="shared" si="26"/>
        <v>5</v>
      </c>
      <c r="I35" s="188">
        <f t="shared" si="27"/>
        <v>4</v>
      </c>
      <c r="J35" s="188">
        <f t="shared" si="28"/>
        <v>16</v>
      </c>
      <c r="K35" s="188">
        <f t="shared" si="29"/>
        <v>2</v>
      </c>
      <c r="L35" s="188">
        <f t="shared" si="30"/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31"/>
        <v>196</v>
      </c>
      <c r="U35" s="188">
        <f t="shared" si="32"/>
        <v>101</v>
      </c>
      <c r="V35" s="188">
        <f t="shared" si="33"/>
        <v>52</v>
      </c>
      <c r="W35" s="188">
        <f t="shared" si="34"/>
        <v>16</v>
      </c>
      <c r="X35" s="188">
        <f t="shared" si="35"/>
        <v>5</v>
      </c>
      <c r="Y35" s="188">
        <f t="shared" si="36"/>
        <v>4</v>
      </c>
      <c r="Z35" s="188">
        <f t="shared" si="37"/>
        <v>16</v>
      </c>
      <c r="AA35" s="188">
        <f t="shared" si="38"/>
        <v>2</v>
      </c>
      <c r="AB35" s="188">
        <f t="shared" si="39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40"/>
        <v>0</v>
      </c>
      <c r="AK35" s="188">
        <v>0</v>
      </c>
      <c r="AL35" s="188">
        <v>0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41"/>
        <v>196</v>
      </c>
      <c r="AS35" s="188">
        <v>101</v>
      </c>
      <c r="AT35" s="188">
        <v>52</v>
      </c>
      <c r="AU35" s="188">
        <v>16</v>
      </c>
      <c r="AV35" s="188">
        <v>5</v>
      </c>
      <c r="AW35" s="188">
        <v>4</v>
      </c>
      <c r="AX35" s="188">
        <v>16</v>
      </c>
      <c r="AY35" s="188">
        <v>2</v>
      </c>
      <c r="AZ35" s="188">
        <f t="shared" si="42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43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44"/>
        <v>0</v>
      </c>
      <c r="BQ35" s="188">
        <v>0</v>
      </c>
      <c r="BR35" s="188">
        <v>0</v>
      </c>
      <c r="BS35" s="188">
        <v>0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182" t="s">
        <v>34</v>
      </c>
      <c r="B36" s="182" t="s">
        <v>80</v>
      </c>
      <c r="C36" s="184" t="s">
        <v>81</v>
      </c>
      <c r="D36" s="188">
        <f t="shared" si="0"/>
        <v>228</v>
      </c>
      <c r="E36" s="188">
        <f t="shared" si="23"/>
        <v>121</v>
      </c>
      <c r="F36" s="188">
        <f t="shared" si="24"/>
        <v>37</v>
      </c>
      <c r="G36" s="188">
        <f t="shared" si="25"/>
        <v>54</v>
      </c>
      <c r="H36" s="188">
        <f t="shared" si="26"/>
        <v>5</v>
      </c>
      <c r="I36" s="188">
        <f t="shared" si="27"/>
        <v>4</v>
      </c>
      <c r="J36" s="188">
        <f t="shared" si="28"/>
        <v>3</v>
      </c>
      <c r="K36" s="188">
        <f t="shared" si="29"/>
        <v>4</v>
      </c>
      <c r="L36" s="188">
        <f t="shared" si="30"/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f t="shared" si="31"/>
        <v>228</v>
      </c>
      <c r="U36" s="188">
        <f t="shared" si="32"/>
        <v>121</v>
      </c>
      <c r="V36" s="188">
        <f t="shared" si="33"/>
        <v>37</v>
      </c>
      <c r="W36" s="188">
        <f t="shared" si="34"/>
        <v>54</v>
      </c>
      <c r="X36" s="188">
        <f t="shared" si="35"/>
        <v>5</v>
      </c>
      <c r="Y36" s="188">
        <f t="shared" si="36"/>
        <v>4</v>
      </c>
      <c r="Z36" s="188">
        <f t="shared" si="37"/>
        <v>3</v>
      </c>
      <c r="AA36" s="188">
        <f t="shared" si="38"/>
        <v>4</v>
      </c>
      <c r="AB36" s="188">
        <f t="shared" si="39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40"/>
        <v>0</v>
      </c>
      <c r="AK36" s="188">
        <v>0</v>
      </c>
      <c r="AL36" s="188">
        <v>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41"/>
        <v>228</v>
      </c>
      <c r="AS36" s="188">
        <v>121</v>
      </c>
      <c r="AT36" s="188">
        <v>37</v>
      </c>
      <c r="AU36" s="188">
        <v>54</v>
      </c>
      <c r="AV36" s="188">
        <v>5</v>
      </c>
      <c r="AW36" s="188">
        <v>4</v>
      </c>
      <c r="AX36" s="188">
        <v>3</v>
      </c>
      <c r="AY36" s="188">
        <v>4</v>
      </c>
      <c r="AZ36" s="188">
        <f t="shared" si="42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43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44"/>
        <v>0</v>
      </c>
      <c r="BQ36" s="188">
        <v>0</v>
      </c>
      <c r="BR36" s="188">
        <v>0</v>
      </c>
      <c r="BS36" s="188">
        <v>0</v>
      </c>
      <c r="BT36" s="188">
        <v>0</v>
      </c>
      <c r="BU36" s="188">
        <v>0</v>
      </c>
      <c r="BV36" s="188">
        <v>0</v>
      </c>
      <c r="BW36" s="188">
        <v>0</v>
      </c>
    </row>
    <row r="37" spans="1:75" ht="13.5">
      <c r="A37" s="182" t="s">
        <v>34</v>
      </c>
      <c r="B37" s="182" t="s">
        <v>82</v>
      </c>
      <c r="C37" s="184" t="s">
        <v>83</v>
      </c>
      <c r="D37" s="188">
        <f t="shared" si="0"/>
        <v>327</v>
      </c>
      <c r="E37" s="188">
        <f t="shared" si="23"/>
        <v>154</v>
      </c>
      <c r="F37" s="188">
        <f t="shared" si="24"/>
        <v>89</v>
      </c>
      <c r="G37" s="188">
        <f t="shared" si="25"/>
        <v>63</v>
      </c>
      <c r="H37" s="188">
        <f t="shared" si="26"/>
        <v>6</v>
      </c>
      <c r="I37" s="188">
        <f t="shared" si="27"/>
        <v>3</v>
      </c>
      <c r="J37" s="188">
        <f t="shared" si="28"/>
        <v>9</v>
      </c>
      <c r="K37" s="188">
        <f t="shared" si="29"/>
        <v>3</v>
      </c>
      <c r="L37" s="188">
        <f t="shared" si="30"/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f t="shared" si="31"/>
        <v>269</v>
      </c>
      <c r="U37" s="188">
        <f t="shared" si="32"/>
        <v>121</v>
      </c>
      <c r="V37" s="188">
        <f t="shared" si="33"/>
        <v>84</v>
      </c>
      <c r="W37" s="188">
        <f t="shared" si="34"/>
        <v>46</v>
      </c>
      <c r="X37" s="188">
        <f t="shared" si="35"/>
        <v>6</v>
      </c>
      <c r="Y37" s="188">
        <f t="shared" si="36"/>
        <v>3</v>
      </c>
      <c r="Z37" s="188">
        <f t="shared" si="37"/>
        <v>6</v>
      </c>
      <c r="AA37" s="188">
        <f t="shared" si="38"/>
        <v>3</v>
      </c>
      <c r="AB37" s="188">
        <f t="shared" si="39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40"/>
        <v>0</v>
      </c>
      <c r="AK37" s="188">
        <v>0</v>
      </c>
      <c r="AL37" s="188">
        <v>0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41"/>
        <v>269</v>
      </c>
      <c r="AS37" s="188">
        <v>121</v>
      </c>
      <c r="AT37" s="188">
        <v>84</v>
      </c>
      <c r="AU37" s="188">
        <v>46</v>
      </c>
      <c r="AV37" s="188">
        <v>6</v>
      </c>
      <c r="AW37" s="188">
        <v>3</v>
      </c>
      <c r="AX37" s="188">
        <v>6</v>
      </c>
      <c r="AY37" s="188">
        <v>3</v>
      </c>
      <c r="AZ37" s="188">
        <f t="shared" si="42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43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44"/>
        <v>58</v>
      </c>
      <c r="BQ37" s="188">
        <v>33</v>
      </c>
      <c r="BR37" s="188">
        <v>5</v>
      </c>
      <c r="BS37" s="188">
        <v>17</v>
      </c>
      <c r="BT37" s="188">
        <v>0</v>
      </c>
      <c r="BU37" s="188">
        <v>0</v>
      </c>
      <c r="BV37" s="188">
        <v>3</v>
      </c>
      <c r="BW37" s="188">
        <v>0</v>
      </c>
    </row>
    <row r="38" spans="1:75" ht="13.5">
      <c r="A38" s="182" t="s">
        <v>34</v>
      </c>
      <c r="B38" s="182" t="s">
        <v>84</v>
      </c>
      <c r="C38" s="184" t="s">
        <v>85</v>
      </c>
      <c r="D38" s="188">
        <f t="shared" si="0"/>
        <v>200</v>
      </c>
      <c r="E38" s="188">
        <f t="shared" si="23"/>
        <v>57</v>
      </c>
      <c r="F38" s="188">
        <f t="shared" si="24"/>
        <v>72</v>
      </c>
      <c r="G38" s="188">
        <f t="shared" si="25"/>
        <v>63</v>
      </c>
      <c r="H38" s="188">
        <f t="shared" si="26"/>
        <v>3</v>
      </c>
      <c r="I38" s="188">
        <f t="shared" si="27"/>
        <v>2</v>
      </c>
      <c r="J38" s="188">
        <f t="shared" si="28"/>
        <v>2</v>
      </c>
      <c r="K38" s="188">
        <f t="shared" si="29"/>
        <v>1</v>
      </c>
      <c r="L38" s="188">
        <f t="shared" si="30"/>
        <v>0</v>
      </c>
      <c r="M38" s="188"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31"/>
        <v>200</v>
      </c>
      <c r="U38" s="188">
        <f t="shared" si="32"/>
        <v>57</v>
      </c>
      <c r="V38" s="188">
        <f t="shared" si="33"/>
        <v>72</v>
      </c>
      <c r="W38" s="188">
        <f t="shared" si="34"/>
        <v>63</v>
      </c>
      <c r="X38" s="188">
        <f t="shared" si="35"/>
        <v>3</v>
      </c>
      <c r="Y38" s="188">
        <f t="shared" si="36"/>
        <v>2</v>
      </c>
      <c r="Z38" s="188">
        <f t="shared" si="37"/>
        <v>2</v>
      </c>
      <c r="AA38" s="188">
        <f t="shared" si="38"/>
        <v>1</v>
      </c>
      <c r="AB38" s="188">
        <f t="shared" si="39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40"/>
        <v>0</v>
      </c>
      <c r="AK38" s="188">
        <v>0</v>
      </c>
      <c r="AL38" s="188">
        <v>0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41"/>
        <v>200</v>
      </c>
      <c r="AS38" s="188">
        <v>57</v>
      </c>
      <c r="AT38" s="188">
        <v>72</v>
      </c>
      <c r="AU38" s="188">
        <v>63</v>
      </c>
      <c r="AV38" s="188">
        <v>3</v>
      </c>
      <c r="AW38" s="188">
        <v>2</v>
      </c>
      <c r="AX38" s="188">
        <v>2</v>
      </c>
      <c r="AY38" s="188">
        <v>1</v>
      </c>
      <c r="AZ38" s="188">
        <f t="shared" si="42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43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44"/>
        <v>0</v>
      </c>
      <c r="BQ38" s="188">
        <v>0</v>
      </c>
      <c r="BR38" s="188">
        <v>0</v>
      </c>
      <c r="BS38" s="188">
        <v>0</v>
      </c>
      <c r="BT38" s="188">
        <v>0</v>
      </c>
      <c r="BU38" s="188">
        <v>0</v>
      </c>
      <c r="BV38" s="188">
        <v>0</v>
      </c>
      <c r="BW38" s="188">
        <v>0</v>
      </c>
    </row>
    <row r="39" spans="1:75" ht="13.5">
      <c r="A39" s="182" t="s">
        <v>34</v>
      </c>
      <c r="B39" s="182" t="s">
        <v>86</v>
      </c>
      <c r="C39" s="184" t="s">
        <v>87</v>
      </c>
      <c r="D39" s="188">
        <f t="shared" si="0"/>
        <v>158</v>
      </c>
      <c r="E39" s="188">
        <f t="shared" si="23"/>
        <v>44</v>
      </c>
      <c r="F39" s="188">
        <f t="shared" si="24"/>
        <v>73</v>
      </c>
      <c r="G39" s="188">
        <f t="shared" si="25"/>
        <v>36</v>
      </c>
      <c r="H39" s="188">
        <f t="shared" si="26"/>
        <v>1</v>
      </c>
      <c r="I39" s="188">
        <f t="shared" si="27"/>
        <v>1</v>
      </c>
      <c r="J39" s="188">
        <f t="shared" si="28"/>
        <v>2</v>
      </c>
      <c r="K39" s="188">
        <f t="shared" si="29"/>
        <v>1</v>
      </c>
      <c r="L39" s="188">
        <f t="shared" si="30"/>
        <v>0</v>
      </c>
      <c r="M39" s="188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31"/>
        <v>158</v>
      </c>
      <c r="U39" s="188">
        <f t="shared" si="32"/>
        <v>44</v>
      </c>
      <c r="V39" s="188">
        <f t="shared" si="33"/>
        <v>73</v>
      </c>
      <c r="W39" s="188">
        <f t="shared" si="34"/>
        <v>36</v>
      </c>
      <c r="X39" s="188">
        <f t="shared" si="35"/>
        <v>1</v>
      </c>
      <c r="Y39" s="188">
        <f t="shared" si="36"/>
        <v>1</v>
      </c>
      <c r="Z39" s="188">
        <f t="shared" si="37"/>
        <v>2</v>
      </c>
      <c r="AA39" s="188">
        <f t="shared" si="38"/>
        <v>1</v>
      </c>
      <c r="AB39" s="188">
        <f t="shared" si="39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40"/>
        <v>0</v>
      </c>
      <c r="AK39" s="188">
        <v>0</v>
      </c>
      <c r="AL39" s="188">
        <v>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41"/>
        <v>158</v>
      </c>
      <c r="AS39" s="188">
        <v>44</v>
      </c>
      <c r="AT39" s="188">
        <v>73</v>
      </c>
      <c r="AU39" s="188">
        <v>36</v>
      </c>
      <c r="AV39" s="188">
        <v>1</v>
      </c>
      <c r="AW39" s="188">
        <v>1</v>
      </c>
      <c r="AX39" s="188">
        <v>2</v>
      </c>
      <c r="AY39" s="188">
        <v>1</v>
      </c>
      <c r="AZ39" s="188">
        <f t="shared" si="42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43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44"/>
        <v>0</v>
      </c>
      <c r="BQ39" s="188">
        <v>0</v>
      </c>
      <c r="BR39" s="188">
        <v>0</v>
      </c>
      <c r="BS39" s="188">
        <v>0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34</v>
      </c>
      <c r="B40" s="182" t="s">
        <v>88</v>
      </c>
      <c r="C40" s="184" t="s">
        <v>89</v>
      </c>
      <c r="D40" s="188">
        <f t="shared" si="0"/>
        <v>297</v>
      </c>
      <c r="E40" s="188">
        <f t="shared" si="23"/>
        <v>74</v>
      </c>
      <c r="F40" s="188">
        <f t="shared" si="24"/>
        <v>116</v>
      </c>
      <c r="G40" s="188">
        <f t="shared" si="25"/>
        <v>97</v>
      </c>
      <c r="H40" s="188">
        <f t="shared" si="26"/>
        <v>3</v>
      </c>
      <c r="I40" s="188">
        <f t="shared" si="27"/>
        <v>2</v>
      </c>
      <c r="J40" s="188">
        <f t="shared" si="28"/>
        <v>3</v>
      </c>
      <c r="K40" s="188">
        <f t="shared" si="29"/>
        <v>2</v>
      </c>
      <c r="L40" s="188">
        <f t="shared" si="30"/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f t="shared" si="31"/>
        <v>297</v>
      </c>
      <c r="U40" s="188">
        <f t="shared" si="32"/>
        <v>74</v>
      </c>
      <c r="V40" s="188">
        <f t="shared" si="33"/>
        <v>116</v>
      </c>
      <c r="W40" s="188">
        <f t="shared" si="34"/>
        <v>97</v>
      </c>
      <c r="X40" s="188">
        <f t="shared" si="35"/>
        <v>3</v>
      </c>
      <c r="Y40" s="188">
        <f t="shared" si="36"/>
        <v>2</v>
      </c>
      <c r="Z40" s="188">
        <f t="shared" si="37"/>
        <v>3</v>
      </c>
      <c r="AA40" s="188">
        <f t="shared" si="38"/>
        <v>2</v>
      </c>
      <c r="AB40" s="188">
        <f t="shared" si="39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40"/>
        <v>0</v>
      </c>
      <c r="AK40" s="188">
        <v>0</v>
      </c>
      <c r="AL40" s="188">
        <v>0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41"/>
        <v>297</v>
      </c>
      <c r="AS40" s="188">
        <v>74</v>
      </c>
      <c r="AT40" s="188">
        <v>116</v>
      </c>
      <c r="AU40" s="188">
        <v>97</v>
      </c>
      <c r="AV40" s="188">
        <v>3</v>
      </c>
      <c r="AW40" s="188">
        <v>2</v>
      </c>
      <c r="AX40" s="188">
        <v>3</v>
      </c>
      <c r="AY40" s="188">
        <v>2</v>
      </c>
      <c r="AZ40" s="188">
        <f t="shared" si="42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43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44"/>
        <v>0</v>
      </c>
      <c r="BQ40" s="188">
        <v>0</v>
      </c>
      <c r="BR40" s="188">
        <v>0</v>
      </c>
      <c r="BS40" s="188">
        <v>0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34</v>
      </c>
      <c r="B41" s="182" t="s">
        <v>90</v>
      </c>
      <c r="C41" s="184" t="s">
        <v>91</v>
      </c>
      <c r="D41" s="188">
        <f t="shared" si="0"/>
        <v>339</v>
      </c>
      <c r="E41" s="188">
        <f t="shared" si="23"/>
        <v>99</v>
      </c>
      <c r="F41" s="188">
        <f t="shared" si="24"/>
        <v>123</v>
      </c>
      <c r="G41" s="188">
        <f t="shared" si="25"/>
        <v>97</v>
      </c>
      <c r="H41" s="188">
        <f t="shared" si="26"/>
        <v>5</v>
      </c>
      <c r="I41" s="188">
        <f t="shared" si="27"/>
        <v>3</v>
      </c>
      <c r="J41" s="188">
        <f t="shared" si="28"/>
        <v>8</v>
      </c>
      <c r="K41" s="188">
        <f t="shared" si="29"/>
        <v>4</v>
      </c>
      <c r="L41" s="188">
        <f t="shared" si="30"/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31"/>
        <v>339</v>
      </c>
      <c r="U41" s="188">
        <f t="shared" si="32"/>
        <v>99</v>
      </c>
      <c r="V41" s="188">
        <f t="shared" si="33"/>
        <v>123</v>
      </c>
      <c r="W41" s="188">
        <f t="shared" si="34"/>
        <v>97</v>
      </c>
      <c r="X41" s="188">
        <f t="shared" si="35"/>
        <v>5</v>
      </c>
      <c r="Y41" s="188">
        <f t="shared" si="36"/>
        <v>3</v>
      </c>
      <c r="Z41" s="188">
        <f t="shared" si="37"/>
        <v>8</v>
      </c>
      <c r="AA41" s="188">
        <f t="shared" si="38"/>
        <v>4</v>
      </c>
      <c r="AB41" s="188">
        <f t="shared" si="39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40"/>
        <v>0</v>
      </c>
      <c r="AK41" s="188">
        <v>0</v>
      </c>
      <c r="AL41" s="188">
        <v>0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41"/>
        <v>339</v>
      </c>
      <c r="AS41" s="188">
        <v>99</v>
      </c>
      <c r="AT41" s="188">
        <v>123</v>
      </c>
      <c r="AU41" s="188">
        <v>97</v>
      </c>
      <c r="AV41" s="188">
        <v>5</v>
      </c>
      <c r="AW41" s="188">
        <v>3</v>
      </c>
      <c r="AX41" s="188">
        <v>8</v>
      </c>
      <c r="AY41" s="188">
        <v>4</v>
      </c>
      <c r="AZ41" s="188">
        <f t="shared" si="42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43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44"/>
        <v>0</v>
      </c>
      <c r="BQ41" s="188">
        <v>0</v>
      </c>
      <c r="BR41" s="188">
        <v>0</v>
      </c>
      <c r="BS41" s="188">
        <v>0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34</v>
      </c>
      <c r="B42" s="182" t="s">
        <v>92</v>
      </c>
      <c r="C42" s="184" t="s">
        <v>93</v>
      </c>
      <c r="D42" s="188">
        <f t="shared" si="0"/>
        <v>176</v>
      </c>
      <c r="E42" s="188">
        <f t="shared" si="23"/>
        <v>70</v>
      </c>
      <c r="F42" s="188">
        <f t="shared" si="24"/>
        <v>52</v>
      </c>
      <c r="G42" s="188">
        <f t="shared" si="25"/>
        <v>39</v>
      </c>
      <c r="H42" s="188">
        <f t="shared" si="26"/>
        <v>7</v>
      </c>
      <c r="I42" s="188">
        <f t="shared" si="27"/>
        <v>3</v>
      </c>
      <c r="J42" s="188">
        <f t="shared" si="28"/>
        <v>5</v>
      </c>
      <c r="K42" s="188">
        <f t="shared" si="29"/>
        <v>0</v>
      </c>
      <c r="L42" s="188">
        <f t="shared" si="30"/>
        <v>0</v>
      </c>
      <c r="M42" s="188"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f t="shared" si="31"/>
        <v>176</v>
      </c>
      <c r="U42" s="188">
        <f t="shared" si="32"/>
        <v>70</v>
      </c>
      <c r="V42" s="188">
        <f t="shared" si="33"/>
        <v>52</v>
      </c>
      <c r="W42" s="188">
        <f t="shared" si="34"/>
        <v>39</v>
      </c>
      <c r="X42" s="188">
        <f t="shared" si="35"/>
        <v>7</v>
      </c>
      <c r="Y42" s="188">
        <f t="shared" si="36"/>
        <v>3</v>
      </c>
      <c r="Z42" s="188">
        <f t="shared" si="37"/>
        <v>5</v>
      </c>
      <c r="AA42" s="188">
        <f t="shared" si="38"/>
        <v>0</v>
      </c>
      <c r="AB42" s="188">
        <f t="shared" si="39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40"/>
        <v>0</v>
      </c>
      <c r="AK42" s="188">
        <v>0</v>
      </c>
      <c r="AL42" s="188">
        <v>0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41"/>
        <v>176</v>
      </c>
      <c r="AS42" s="188">
        <v>70</v>
      </c>
      <c r="AT42" s="188">
        <v>52</v>
      </c>
      <c r="AU42" s="188">
        <v>39</v>
      </c>
      <c r="AV42" s="188">
        <v>7</v>
      </c>
      <c r="AW42" s="188">
        <v>3</v>
      </c>
      <c r="AX42" s="188">
        <v>5</v>
      </c>
      <c r="AY42" s="188">
        <v>0</v>
      </c>
      <c r="AZ42" s="188">
        <f t="shared" si="42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43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44"/>
        <v>0</v>
      </c>
      <c r="BQ42" s="188">
        <v>0</v>
      </c>
      <c r="BR42" s="188">
        <v>0</v>
      </c>
      <c r="BS42" s="188">
        <v>0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34</v>
      </c>
      <c r="B43" s="182" t="s">
        <v>94</v>
      </c>
      <c r="C43" s="184" t="s">
        <v>95</v>
      </c>
      <c r="D43" s="188">
        <f t="shared" si="0"/>
        <v>332</v>
      </c>
      <c r="E43" s="188">
        <f t="shared" si="23"/>
        <v>118</v>
      </c>
      <c r="F43" s="188">
        <f t="shared" si="24"/>
        <v>111</v>
      </c>
      <c r="G43" s="188">
        <f t="shared" si="25"/>
        <v>89</v>
      </c>
      <c r="H43" s="188">
        <f t="shared" si="26"/>
        <v>8</v>
      </c>
      <c r="I43" s="188">
        <f t="shared" si="27"/>
        <v>3</v>
      </c>
      <c r="J43" s="188">
        <f t="shared" si="28"/>
        <v>0</v>
      </c>
      <c r="K43" s="188">
        <f t="shared" si="29"/>
        <v>3</v>
      </c>
      <c r="L43" s="188">
        <f t="shared" si="30"/>
        <v>0</v>
      </c>
      <c r="M43" s="188"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f t="shared" si="31"/>
        <v>332</v>
      </c>
      <c r="U43" s="188">
        <f t="shared" si="32"/>
        <v>118</v>
      </c>
      <c r="V43" s="188">
        <f t="shared" si="33"/>
        <v>111</v>
      </c>
      <c r="W43" s="188">
        <f t="shared" si="34"/>
        <v>89</v>
      </c>
      <c r="X43" s="188">
        <f t="shared" si="35"/>
        <v>8</v>
      </c>
      <c r="Y43" s="188">
        <f t="shared" si="36"/>
        <v>3</v>
      </c>
      <c r="Z43" s="188">
        <f t="shared" si="37"/>
        <v>0</v>
      </c>
      <c r="AA43" s="188">
        <f t="shared" si="38"/>
        <v>3</v>
      </c>
      <c r="AB43" s="188">
        <f t="shared" si="39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40"/>
        <v>0</v>
      </c>
      <c r="AK43" s="188">
        <v>0</v>
      </c>
      <c r="AL43" s="188">
        <v>0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41"/>
        <v>332</v>
      </c>
      <c r="AS43" s="188">
        <v>118</v>
      </c>
      <c r="AT43" s="188">
        <v>111</v>
      </c>
      <c r="AU43" s="188">
        <v>89</v>
      </c>
      <c r="AV43" s="188">
        <v>8</v>
      </c>
      <c r="AW43" s="188">
        <v>3</v>
      </c>
      <c r="AX43" s="188">
        <v>0</v>
      </c>
      <c r="AY43" s="188">
        <v>3</v>
      </c>
      <c r="AZ43" s="188">
        <f t="shared" si="42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43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44"/>
        <v>0</v>
      </c>
      <c r="BQ43" s="188">
        <v>0</v>
      </c>
      <c r="BR43" s="188">
        <v>0</v>
      </c>
      <c r="BS43" s="188">
        <v>0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182" t="s">
        <v>34</v>
      </c>
      <c r="B44" s="182" t="s">
        <v>96</v>
      </c>
      <c r="C44" s="184" t="s">
        <v>313</v>
      </c>
      <c r="D44" s="188">
        <f t="shared" si="0"/>
        <v>52</v>
      </c>
      <c r="E44" s="188">
        <f t="shared" si="23"/>
        <v>0</v>
      </c>
      <c r="F44" s="188">
        <f t="shared" si="24"/>
        <v>52</v>
      </c>
      <c r="G44" s="188">
        <f t="shared" si="25"/>
        <v>0</v>
      </c>
      <c r="H44" s="188">
        <f t="shared" si="26"/>
        <v>0</v>
      </c>
      <c r="I44" s="188">
        <f t="shared" si="27"/>
        <v>0</v>
      </c>
      <c r="J44" s="188">
        <f t="shared" si="28"/>
        <v>0</v>
      </c>
      <c r="K44" s="188">
        <f t="shared" si="29"/>
        <v>0</v>
      </c>
      <c r="L44" s="188">
        <f t="shared" si="30"/>
        <v>52</v>
      </c>
      <c r="M44" s="188">
        <v>0</v>
      </c>
      <c r="N44" s="188">
        <v>52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f t="shared" si="31"/>
        <v>0</v>
      </c>
      <c r="U44" s="188">
        <f t="shared" si="32"/>
        <v>0</v>
      </c>
      <c r="V44" s="188">
        <f t="shared" si="33"/>
        <v>0</v>
      </c>
      <c r="W44" s="188">
        <f t="shared" si="34"/>
        <v>0</v>
      </c>
      <c r="X44" s="188">
        <f t="shared" si="35"/>
        <v>0</v>
      </c>
      <c r="Y44" s="188">
        <f t="shared" si="36"/>
        <v>0</v>
      </c>
      <c r="Z44" s="188">
        <f t="shared" si="37"/>
        <v>0</v>
      </c>
      <c r="AA44" s="188">
        <f t="shared" si="38"/>
        <v>0</v>
      </c>
      <c r="AB44" s="188">
        <f t="shared" si="39"/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40"/>
        <v>0</v>
      </c>
      <c r="AK44" s="188">
        <v>0</v>
      </c>
      <c r="AL44" s="188">
        <v>0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41"/>
        <v>0</v>
      </c>
      <c r="AS44" s="188">
        <v>0</v>
      </c>
      <c r="AT44" s="188">
        <v>0</v>
      </c>
      <c r="AU44" s="188">
        <v>0</v>
      </c>
      <c r="AV44" s="188">
        <v>0</v>
      </c>
      <c r="AW44" s="188">
        <v>0</v>
      </c>
      <c r="AX44" s="188">
        <v>0</v>
      </c>
      <c r="AY44" s="188">
        <v>0</v>
      </c>
      <c r="AZ44" s="188">
        <f t="shared" si="42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43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44"/>
        <v>0</v>
      </c>
      <c r="BQ44" s="188">
        <v>0</v>
      </c>
      <c r="BR44" s="188">
        <v>0</v>
      </c>
      <c r="BS44" s="188">
        <v>0</v>
      </c>
      <c r="BT44" s="188">
        <v>0</v>
      </c>
      <c r="BU44" s="188">
        <v>0</v>
      </c>
      <c r="BV44" s="188">
        <v>0</v>
      </c>
      <c r="BW44" s="188">
        <v>0</v>
      </c>
    </row>
    <row r="45" spans="1:75" ht="13.5">
      <c r="A45" s="182" t="s">
        <v>34</v>
      </c>
      <c r="B45" s="182" t="s">
        <v>97</v>
      </c>
      <c r="C45" s="184" t="s">
        <v>98</v>
      </c>
      <c r="D45" s="188">
        <f t="shared" si="0"/>
        <v>160</v>
      </c>
      <c r="E45" s="188">
        <f t="shared" si="23"/>
        <v>61</v>
      </c>
      <c r="F45" s="188">
        <f t="shared" si="24"/>
        <v>34</v>
      </c>
      <c r="G45" s="188">
        <f t="shared" si="25"/>
        <v>48</v>
      </c>
      <c r="H45" s="188">
        <f t="shared" si="26"/>
        <v>17</v>
      </c>
      <c r="I45" s="188">
        <f t="shared" si="27"/>
        <v>0</v>
      </c>
      <c r="J45" s="188">
        <f t="shared" si="28"/>
        <v>0</v>
      </c>
      <c r="K45" s="188">
        <f t="shared" si="29"/>
        <v>0</v>
      </c>
      <c r="L45" s="188">
        <f t="shared" si="30"/>
        <v>70</v>
      </c>
      <c r="M45" s="188">
        <v>61</v>
      </c>
      <c r="N45" s="188">
        <v>8</v>
      </c>
      <c r="O45" s="188">
        <v>0</v>
      </c>
      <c r="P45" s="188">
        <v>1</v>
      </c>
      <c r="Q45" s="188">
        <v>0</v>
      </c>
      <c r="R45" s="188">
        <v>0</v>
      </c>
      <c r="S45" s="188">
        <v>0</v>
      </c>
      <c r="T45" s="188">
        <f t="shared" si="31"/>
        <v>90</v>
      </c>
      <c r="U45" s="188">
        <f t="shared" si="32"/>
        <v>0</v>
      </c>
      <c r="V45" s="188">
        <f t="shared" si="33"/>
        <v>26</v>
      </c>
      <c r="W45" s="188">
        <f t="shared" si="34"/>
        <v>48</v>
      </c>
      <c r="X45" s="188">
        <f t="shared" si="35"/>
        <v>16</v>
      </c>
      <c r="Y45" s="188">
        <f t="shared" si="36"/>
        <v>0</v>
      </c>
      <c r="Z45" s="188">
        <f t="shared" si="37"/>
        <v>0</v>
      </c>
      <c r="AA45" s="188">
        <f t="shared" si="38"/>
        <v>0</v>
      </c>
      <c r="AB45" s="188">
        <f t="shared" si="39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40"/>
        <v>0</v>
      </c>
      <c r="AK45" s="188">
        <v>0</v>
      </c>
      <c r="AL45" s="188">
        <v>0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41"/>
        <v>90</v>
      </c>
      <c r="AS45" s="188">
        <v>0</v>
      </c>
      <c r="AT45" s="188">
        <v>26</v>
      </c>
      <c r="AU45" s="188">
        <v>48</v>
      </c>
      <c r="AV45" s="188">
        <v>16</v>
      </c>
      <c r="AW45" s="188">
        <v>0</v>
      </c>
      <c r="AX45" s="188">
        <v>0</v>
      </c>
      <c r="AY45" s="188">
        <v>0</v>
      </c>
      <c r="AZ45" s="188">
        <f t="shared" si="42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43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44"/>
        <v>0</v>
      </c>
      <c r="BQ45" s="188">
        <v>0</v>
      </c>
      <c r="BR45" s="188">
        <v>0</v>
      </c>
      <c r="BS45" s="188">
        <v>0</v>
      </c>
      <c r="BT45" s="188">
        <v>0</v>
      </c>
      <c r="BU45" s="188">
        <v>0</v>
      </c>
      <c r="BV45" s="188">
        <v>0</v>
      </c>
      <c r="BW45" s="188">
        <v>0</v>
      </c>
    </row>
    <row r="46" spans="1:75" ht="13.5">
      <c r="A46" s="182" t="s">
        <v>34</v>
      </c>
      <c r="B46" s="182" t="s">
        <v>99</v>
      </c>
      <c r="C46" s="184" t="s">
        <v>100</v>
      </c>
      <c r="D46" s="188">
        <f t="shared" si="0"/>
        <v>413</v>
      </c>
      <c r="E46" s="188">
        <f t="shared" si="23"/>
        <v>22</v>
      </c>
      <c r="F46" s="188">
        <f t="shared" si="24"/>
        <v>343</v>
      </c>
      <c r="G46" s="188">
        <f t="shared" si="25"/>
        <v>41</v>
      </c>
      <c r="H46" s="188">
        <f t="shared" si="26"/>
        <v>5</v>
      </c>
      <c r="I46" s="188">
        <f t="shared" si="27"/>
        <v>0</v>
      </c>
      <c r="J46" s="188">
        <f t="shared" si="28"/>
        <v>0</v>
      </c>
      <c r="K46" s="188">
        <f t="shared" si="29"/>
        <v>2</v>
      </c>
      <c r="L46" s="188">
        <f t="shared" si="30"/>
        <v>30</v>
      </c>
      <c r="M46" s="188">
        <v>0</v>
      </c>
      <c r="N46" s="188">
        <v>0</v>
      </c>
      <c r="O46" s="188">
        <v>30</v>
      </c>
      <c r="P46" s="188">
        <v>0</v>
      </c>
      <c r="Q46" s="188">
        <v>0</v>
      </c>
      <c r="R46" s="188">
        <v>0</v>
      </c>
      <c r="S46" s="188">
        <v>0</v>
      </c>
      <c r="T46" s="188">
        <f t="shared" si="31"/>
        <v>383</v>
      </c>
      <c r="U46" s="188">
        <f t="shared" si="32"/>
        <v>22</v>
      </c>
      <c r="V46" s="188">
        <f t="shared" si="33"/>
        <v>343</v>
      </c>
      <c r="W46" s="188">
        <f t="shared" si="34"/>
        <v>11</v>
      </c>
      <c r="X46" s="188">
        <f t="shared" si="35"/>
        <v>5</v>
      </c>
      <c r="Y46" s="188">
        <f t="shared" si="36"/>
        <v>0</v>
      </c>
      <c r="Z46" s="188">
        <f t="shared" si="37"/>
        <v>0</v>
      </c>
      <c r="AA46" s="188">
        <f t="shared" si="38"/>
        <v>2</v>
      </c>
      <c r="AB46" s="188">
        <f t="shared" si="39"/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40"/>
        <v>318</v>
      </c>
      <c r="AK46" s="188">
        <v>0</v>
      </c>
      <c r="AL46" s="188">
        <v>318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41"/>
        <v>65</v>
      </c>
      <c r="AS46" s="188">
        <v>22</v>
      </c>
      <c r="AT46" s="188">
        <v>25</v>
      </c>
      <c r="AU46" s="188">
        <v>11</v>
      </c>
      <c r="AV46" s="188">
        <v>5</v>
      </c>
      <c r="AW46" s="188">
        <v>0</v>
      </c>
      <c r="AX46" s="188">
        <v>0</v>
      </c>
      <c r="AY46" s="188">
        <v>2</v>
      </c>
      <c r="AZ46" s="188">
        <f t="shared" si="42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43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44"/>
        <v>0</v>
      </c>
      <c r="BQ46" s="188">
        <v>0</v>
      </c>
      <c r="BR46" s="188">
        <v>0</v>
      </c>
      <c r="BS46" s="188">
        <v>0</v>
      </c>
      <c r="BT46" s="188">
        <v>0</v>
      </c>
      <c r="BU46" s="188">
        <v>0</v>
      </c>
      <c r="BV46" s="188">
        <v>0</v>
      </c>
      <c r="BW46" s="188">
        <v>0</v>
      </c>
    </row>
    <row r="47" spans="1:75" ht="13.5">
      <c r="A47" s="182" t="s">
        <v>34</v>
      </c>
      <c r="B47" s="182" t="s">
        <v>101</v>
      </c>
      <c r="C47" s="184" t="s">
        <v>102</v>
      </c>
      <c r="D47" s="188">
        <f t="shared" si="0"/>
        <v>97</v>
      </c>
      <c r="E47" s="188">
        <f t="shared" si="23"/>
        <v>0</v>
      </c>
      <c r="F47" s="188">
        <f t="shared" si="24"/>
        <v>56</v>
      </c>
      <c r="G47" s="188">
        <f t="shared" si="25"/>
        <v>10</v>
      </c>
      <c r="H47" s="188">
        <f t="shared" si="26"/>
        <v>0</v>
      </c>
      <c r="I47" s="188">
        <f t="shared" si="27"/>
        <v>0</v>
      </c>
      <c r="J47" s="188">
        <f t="shared" si="28"/>
        <v>0</v>
      </c>
      <c r="K47" s="188">
        <f t="shared" si="29"/>
        <v>31</v>
      </c>
      <c r="L47" s="188">
        <f t="shared" si="30"/>
        <v>0</v>
      </c>
      <c r="M47" s="188"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f t="shared" si="31"/>
        <v>97</v>
      </c>
      <c r="U47" s="188">
        <f t="shared" si="32"/>
        <v>0</v>
      </c>
      <c r="V47" s="188">
        <f t="shared" si="33"/>
        <v>56</v>
      </c>
      <c r="W47" s="188">
        <f t="shared" si="34"/>
        <v>10</v>
      </c>
      <c r="X47" s="188">
        <f t="shared" si="35"/>
        <v>0</v>
      </c>
      <c r="Y47" s="188">
        <f t="shared" si="36"/>
        <v>0</v>
      </c>
      <c r="Z47" s="188">
        <f t="shared" si="37"/>
        <v>0</v>
      </c>
      <c r="AA47" s="188">
        <f t="shared" si="38"/>
        <v>31</v>
      </c>
      <c r="AB47" s="188">
        <f t="shared" si="39"/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 t="shared" si="40"/>
        <v>0</v>
      </c>
      <c r="AK47" s="188">
        <v>0</v>
      </c>
      <c r="AL47" s="188">
        <v>0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41"/>
        <v>97</v>
      </c>
      <c r="AS47" s="188">
        <v>0</v>
      </c>
      <c r="AT47" s="188">
        <v>56</v>
      </c>
      <c r="AU47" s="188">
        <v>10</v>
      </c>
      <c r="AV47" s="188">
        <v>0</v>
      </c>
      <c r="AW47" s="188">
        <v>0</v>
      </c>
      <c r="AX47" s="188">
        <v>0</v>
      </c>
      <c r="AY47" s="188">
        <v>31</v>
      </c>
      <c r="AZ47" s="188">
        <f t="shared" si="42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43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44"/>
        <v>0</v>
      </c>
      <c r="BQ47" s="188">
        <v>0</v>
      </c>
      <c r="BR47" s="188">
        <v>0</v>
      </c>
      <c r="BS47" s="188">
        <v>0</v>
      </c>
      <c r="BT47" s="188">
        <v>0</v>
      </c>
      <c r="BU47" s="188">
        <v>0</v>
      </c>
      <c r="BV47" s="188">
        <v>0</v>
      </c>
      <c r="BW47" s="188">
        <v>0</v>
      </c>
    </row>
    <row r="48" spans="1:75" ht="13.5">
      <c r="A48" s="182" t="s">
        <v>34</v>
      </c>
      <c r="B48" s="182" t="s">
        <v>103</v>
      </c>
      <c r="C48" s="184" t="s">
        <v>104</v>
      </c>
      <c r="D48" s="188">
        <f t="shared" si="0"/>
        <v>208</v>
      </c>
      <c r="E48" s="188">
        <f t="shared" si="23"/>
        <v>100</v>
      </c>
      <c r="F48" s="188">
        <f t="shared" si="24"/>
        <v>32</v>
      </c>
      <c r="G48" s="188">
        <f t="shared" si="25"/>
        <v>62</v>
      </c>
      <c r="H48" s="188">
        <f t="shared" si="26"/>
        <v>13</v>
      </c>
      <c r="I48" s="188">
        <f t="shared" si="27"/>
        <v>0</v>
      </c>
      <c r="J48" s="188">
        <f t="shared" si="28"/>
        <v>1</v>
      </c>
      <c r="K48" s="188">
        <f t="shared" si="29"/>
        <v>0</v>
      </c>
      <c r="L48" s="188">
        <f t="shared" si="30"/>
        <v>0</v>
      </c>
      <c r="M48" s="188"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f t="shared" si="31"/>
        <v>107</v>
      </c>
      <c r="U48" s="188">
        <f t="shared" si="32"/>
        <v>0</v>
      </c>
      <c r="V48" s="188">
        <f t="shared" si="33"/>
        <v>32</v>
      </c>
      <c r="W48" s="188">
        <f t="shared" si="34"/>
        <v>62</v>
      </c>
      <c r="X48" s="188">
        <f t="shared" si="35"/>
        <v>13</v>
      </c>
      <c r="Y48" s="188">
        <f t="shared" si="36"/>
        <v>0</v>
      </c>
      <c r="Z48" s="188">
        <f t="shared" si="37"/>
        <v>0</v>
      </c>
      <c r="AA48" s="188">
        <f t="shared" si="38"/>
        <v>0</v>
      </c>
      <c r="AB48" s="188">
        <f t="shared" si="39"/>
        <v>0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f t="shared" si="40"/>
        <v>0</v>
      </c>
      <c r="AK48" s="188">
        <v>0</v>
      </c>
      <c r="AL48" s="188">
        <v>0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41"/>
        <v>107</v>
      </c>
      <c r="AS48" s="188">
        <v>0</v>
      </c>
      <c r="AT48" s="188">
        <v>32</v>
      </c>
      <c r="AU48" s="188">
        <v>62</v>
      </c>
      <c r="AV48" s="188">
        <v>13</v>
      </c>
      <c r="AW48" s="188">
        <v>0</v>
      </c>
      <c r="AX48" s="188">
        <v>0</v>
      </c>
      <c r="AY48" s="188">
        <v>0</v>
      </c>
      <c r="AZ48" s="188">
        <f t="shared" si="42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43"/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t="shared" si="44"/>
        <v>101</v>
      </c>
      <c r="BQ48" s="188">
        <v>100</v>
      </c>
      <c r="BR48" s="188">
        <v>0</v>
      </c>
      <c r="BS48" s="188">
        <v>0</v>
      </c>
      <c r="BT48" s="188">
        <v>0</v>
      </c>
      <c r="BU48" s="188">
        <v>0</v>
      </c>
      <c r="BV48" s="188">
        <v>1</v>
      </c>
      <c r="BW48" s="188">
        <v>0</v>
      </c>
    </row>
    <row r="49" spans="1:75" ht="13.5">
      <c r="A49" s="182" t="s">
        <v>34</v>
      </c>
      <c r="B49" s="182" t="s">
        <v>274</v>
      </c>
      <c r="C49" s="184" t="s">
        <v>324</v>
      </c>
      <c r="D49" s="188">
        <f t="shared" si="0"/>
        <v>129</v>
      </c>
      <c r="E49" s="188">
        <f t="shared" si="23"/>
        <v>61</v>
      </c>
      <c r="F49" s="188">
        <f t="shared" si="24"/>
        <v>13</v>
      </c>
      <c r="G49" s="188">
        <f t="shared" si="25"/>
        <v>48</v>
      </c>
      <c r="H49" s="188">
        <f t="shared" si="26"/>
        <v>7</v>
      </c>
      <c r="I49" s="188">
        <f t="shared" si="27"/>
        <v>0</v>
      </c>
      <c r="J49" s="188">
        <f t="shared" si="28"/>
        <v>0</v>
      </c>
      <c r="K49" s="188">
        <f t="shared" si="29"/>
        <v>0</v>
      </c>
      <c r="L49" s="188">
        <f t="shared" si="30"/>
        <v>3</v>
      </c>
      <c r="M49" s="188">
        <v>0</v>
      </c>
      <c r="N49" s="188">
        <v>3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f t="shared" si="31"/>
        <v>46</v>
      </c>
      <c r="U49" s="188">
        <f t="shared" si="32"/>
        <v>0</v>
      </c>
      <c r="V49" s="188">
        <f t="shared" si="33"/>
        <v>10</v>
      </c>
      <c r="W49" s="188">
        <f t="shared" si="34"/>
        <v>29</v>
      </c>
      <c r="X49" s="188">
        <f t="shared" si="35"/>
        <v>7</v>
      </c>
      <c r="Y49" s="188">
        <f t="shared" si="36"/>
        <v>0</v>
      </c>
      <c r="Z49" s="188">
        <f t="shared" si="37"/>
        <v>0</v>
      </c>
      <c r="AA49" s="188">
        <f t="shared" si="38"/>
        <v>0</v>
      </c>
      <c r="AB49" s="188">
        <f t="shared" si="39"/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40"/>
        <v>0</v>
      </c>
      <c r="AK49" s="188">
        <v>0</v>
      </c>
      <c r="AL49" s="188">
        <v>0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41"/>
        <v>46</v>
      </c>
      <c r="AS49" s="188">
        <v>0</v>
      </c>
      <c r="AT49" s="188">
        <v>10</v>
      </c>
      <c r="AU49" s="188">
        <v>29</v>
      </c>
      <c r="AV49" s="188">
        <v>7</v>
      </c>
      <c r="AW49" s="188">
        <v>0</v>
      </c>
      <c r="AX49" s="188">
        <v>0</v>
      </c>
      <c r="AY49" s="188">
        <v>0</v>
      </c>
      <c r="AZ49" s="188">
        <f t="shared" si="42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43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44"/>
        <v>80</v>
      </c>
      <c r="BQ49" s="188">
        <v>61</v>
      </c>
      <c r="BR49" s="188">
        <v>0</v>
      </c>
      <c r="BS49" s="188">
        <v>19</v>
      </c>
      <c r="BT49" s="188">
        <v>0</v>
      </c>
      <c r="BU49" s="188">
        <v>0</v>
      </c>
      <c r="BV49" s="188">
        <v>0</v>
      </c>
      <c r="BW49" s="188">
        <v>0</v>
      </c>
    </row>
    <row r="50" spans="1:75" ht="13.5">
      <c r="A50" s="182" t="s">
        <v>34</v>
      </c>
      <c r="B50" s="182" t="s">
        <v>275</v>
      </c>
      <c r="C50" s="184" t="s">
        <v>276</v>
      </c>
      <c r="D50" s="188">
        <f t="shared" si="0"/>
        <v>29</v>
      </c>
      <c r="E50" s="188">
        <f t="shared" si="23"/>
        <v>0</v>
      </c>
      <c r="F50" s="188">
        <f t="shared" si="24"/>
        <v>28</v>
      </c>
      <c r="G50" s="188">
        <f t="shared" si="25"/>
        <v>0</v>
      </c>
      <c r="H50" s="188">
        <f t="shared" si="26"/>
        <v>1</v>
      </c>
      <c r="I50" s="188">
        <f t="shared" si="27"/>
        <v>0</v>
      </c>
      <c r="J50" s="188">
        <f t="shared" si="28"/>
        <v>0</v>
      </c>
      <c r="K50" s="188">
        <f t="shared" si="29"/>
        <v>0</v>
      </c>
      <c r="L50" s="188">
        <f t="shared" si="30"/>
        <v>0</v>
      </c>
      <c r="M50" s="188"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f t="shared" si="31"/>
        <v>29</v>
      </c>
      <c r="U50" s="188">
        <f t="shared" si="32"/>
        <v>0</v>
      </c>
      <c r="V50" s="188">
        <f t="shared" si="33"/>
        <v>28</v>
      </c>
      <c r="W50" s="188">
        <f t="shared" si="34"/>
        <v>0</v>
      </c>
      <c r="X50" s="188">
        <f t="shared" si="35"/>
        <v>1</v>
      </c>
      <c r="Y50" s="188">
        <f t="shared" si="36"/>
        <v>0</v>
      </c>
      <c r="Z50" s="188">
        <f t="shared" si="37"/>
        <v>0</v>
      </c>
      <c r="AA50" s="188">
        <f t="shared" si="38"/>
        <v>0</v>
      </c>
      <c r="AB50" s="188">
        <f t="shared" si="39"/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f t="shared" si="40"/>
        <v>0</v>
      </c>
      <c r="AK50" s="188">
        <v>0</v>
      </c>
      <c r="AL50" s="188">
        <v>0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41"/>
        <v>29</v>
      </c>
      <c r="AS50" s="188">
        <v>0</v>
      </c>
      <c r="AT50" s="188">
        <v>28</v>
      </c>
      <c r="AU50" s="188">
        <v>0</v>
      </c>
      <c r="AV50" s="188">
        <v>1</v>
      </c>
      <c r="AW50" s="188">
        <v>0</v>
      </c>
      <c r="AX50" s="188">
        <v>0</v>
      </c>
      <c r="AY50" s="188">
        <v>0</v>
      </c>
      <c r="AZ50" s="188">
        <f t="shared" si="42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43"/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0</v>
      </c>
      <c r="BP50" s="188">
        <f t="shared" si="44"/>
        <v>0</v>
      </c>
      <c r="BQ50" s="188">
        <v>0</v>
      </c>
      <c r="BR50" s="188">
        <v>0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182" t="s">
        <v>34</v>
      </c>
      <c r="B51" s="182" t="s">
        <v>277</v>
      </c>
      <c r="C51" s="184" t="s">
        <v>278</v>
      </c>
      <c r="D51" s="188">
        <f t="shared" si="0"/>
        <v>252</v>
      </c>
      <c r="E51" s="188">
        <f t="shared" si="23"/>
        <v>69</v>
      </c>
      <c r="F51" s="188">
        <f t="shared" si="24"/>
        <v>27</v>
      </c>
      <c r="G51" s="188">
        <f t="shared" si="25"/>
        <v>43</v>
      </c>
      <c r="H51" s="188">
        <f t="shared" si="26"/>
        <v>10</v>
      </c>
      <c r="I51" s="188">
        <f t="shared" si="27"/>
        <v>2</v>
      </c>
      <c r="J51" s="188">
        <f t="shared" si="28"/>
        <v>0</v>
      </c>
      <c r="K51" s="188">
        <f t="shared" si="29"/>
        <v>101</v>
      </c>
      <c r="L51" s="188">
        <f t="shared" si="30"/>
        <v>0</v>
      </c>
      <c r="M51" s="188"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f t="shared" si="31"/>
        <v>208</v>
      </c>
      <c r="U51" s="188">
        <f t="shared" si="32"/>
        <v>26</v>
      </c>
      <c r="V51" s="188">
        <f t="shared" si="33"/>
        <v>26</v>
      </c>
      <c r="W51" s="188">
        <f t="shared" si="34"/>
        <v>43</v>
      </c>
      <c r="X51" s="188">
        <f t="shared" si="35"/>
        <v>10</v>
      </c>
      <c r="Y51" s="188">
        <f t="shared" si="36"/>
        <v>2</v>
      </c>
      <c r="Z51" s="188">
        <f t="shared" si="37"/>
        <v>0</v>
      </c>
      <c r="AA51" s="188">
        <f t="shared" si="38"/>
        <v>101</v>
      </c>
      <c r="AB51" s="188">
        <f t="shared" si="39"/>
        <v>101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101</v>
      </c>
      <c r="AJ51" s="188">
        <f t="shared" si="40"/>
        <v>0</v>
      </c>
      <c r="AK51" s="188">
        <v>0</v>
      </c>
      <c r="AL51" s="188">
        <v>0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 t="shared" si="41"/>
        <v>107</v>
      </c>
      <c r="AS51" s="188">
        <v>26</v>
      </c>
      <c r="AT51" s="188">
        <v>26</v>
      </c>
      <c r="AU51" s="188">
        <v>43</v>
      </c>
      <c r="AV51" s="188">
        <v>10</v>
      </c>
      <c r="AW51" s="188">
        <v>2</v>
      </c>
      <c r="AX51" s="188">
        <v>0</v>
      </c>
      <c r="AY51" s="188">
        <v>0</v>
      </c>
      <c r="AZ51" s="188">
        <f t="shared" si="42"/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 t="shared" si="43"/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f t="shared" si="44"/>
        <v>44</v>
      </c>
      <c r="BQ51" s="188">
        <v>43</v>
      </c>
      <c r="BR51" s="188">
        <v>1</v>
      </c>
      <c r="BS51" s="188">
        <v>0</v>
      </c>
      <c r="BT51" s="188">
        <v>0</v>
      </c>
      <c r="BU51" s="188">
        <v>0</v>
      </c>
      <c r="BV51" s="188">
        <v>0</v>
      </c>
      <c r="BW51" s="188">
        <v>0</v>
      </c>
    </row>
    <row r="52" spans="1:75" ht="13.5">
      <c r="A52" s="182" t="s">
        <v>34</v>
      </c>
      <c r="B52" s="182" t="s">
        <v>279</v>
      </c>
      <c r="C52" s="184" t="s">
        <v>280</v>
      </c>
      <c r="D52" s="188">
        <f t="shared" si="0"/>
        <v>150</v>
      </c>
      <c r="E52" s="188">
        <f t="shared" si="23"/>
        <v>19</v>
      </c>
      <c r="F52" s="188">
        <f t="shared" si="24"/>
        <v>19</v>
      </c>
      <c r="G52" s="188">
        <f t="shared" si="25"/>
        <v>30</v>
      </c>
      <c r="H52" s="188">
        <f t="shared" si="26"/>
        <v>7</v>
      </c>
      <c r="I52" s="188">
        <f t="shared" si="27"/>
        <v>2</v>
      </c>
      <c r="J52" s="188">
        <f t="shared" si="28"/>
        <v>0</v>
      </c>
      <c r="K52" s="188">
        <f t="shared" si="29"/>
        <v>73</v>
      </c>
      <c r="L52" s="188">
        <f t="shared" si="30"/>
        <v>0</v>
      </c>
      <c r="M52" s="188">
        <v>0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f t="shared" si="31"/>
        <v>150</v>
      </c>
      <c r="U52" s="188">
        <f t="shared" si="32"/>
        <v>19</v>
      </c>
      <c r="V52" s="188">
        <f t="shared" si="33"/>
        <v>19</v>
      </c>
      <c r="W52" s="188">
        <f t="shared" si="34"/>
        <v>30</v>
      </c>
      <c r="X52" s="188">
        <f t="shared" si="35"/>
        <v>7</v>
      </c>
      <c r="Y52" s="188">
        <f t="shared" si="36"/>
        <v>2</v>
      </c>
      <c r="Z52" s="188">
        <f t="shared" si="37"/>
        <v>0</v>
      </c>
      <c r="AA52" s="188">
        <f t="shared" si="38"/>
        <v>73</v>
      </c>
      <c r="AB52" s="188">
        <f t="shared" si="39"/>
        <v>73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  <c r="AH52" s="188">
        <v>0</v>
      </c>
      <c r="AI52" s="188">
        <v>73</v>
      </c>
      <c r="AJ52" s="188">
        <f t="shared" si="40"/>
        <v>0</v>
      </c>
      <c r="AK52" s="188">
        <v>0</v>
      </c>
      <c r="AL52" s="188">
        <v>0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 t="shared" si="41"/>
        <v>77</v>
      </c>
      <c r="AS52" s="188">
        <v>19</v>
      </c>
      <c r="AT52" s="188">
        <v>19</v>
      </c>
      <c r="AU52" s="188">
        <v>30</v>
      </c>
      <c r="AV52" s="188">
        <v>7</v>
      </c>
      <c r="AW52" s="188">
        <v>2</v>
      </c>
      <c r="AX52" s="188">
        <v>0</v>
      </c>
      <c r="AY52" s="188">
        <v>0</v>
      </c>
      <c r="AZ52" s="188">
        <f t="shared" si="42"/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 t="shared" si="43"/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0</v>
      </c>
      <c r="BP52" s="188">
        <f t="shared" si="44"/>
        <v>0</v>
      </c>
      <c r="BQ52" s="188">
        <v>0</v>
      </c>
      <c r="BR52" s="188">
        <v>0</v>
      </c>
      <c r="BS52" s="188">
        <v>0</v>
      </c>
      <c r="BT52" s="188">
        <v>0</v>
      </c>
      <c r="BU52" s="188">
        <v>0</v>
      </c>
      <c r="BV52" s="188">
        <v>0</v>
      </c>
      <c r="BW52" s="188">
        <v>0</v>
      </c>
    </row>
    <row r="53" spans="1:75" ht="13.5">
      <c r="A53" s="182" t="s">
        <v>34</v>
      </c>
      <c r="B53" s="182" t="s">
        <v>281</v>
      </c>
      <c r="C53" s="184" t="s">
        <v>282</v>
      </c>
      <c r="D53" s="188">
        <f t="shared" si="0"/>
        <v>254</v>
      </c>
      <c r="E53" s="188">
        <f t="shared" si="23"/>
        <v>35</v>
      </c>
      <c r="F53" s="188">
        <f t="shared" si="24"/>
        <v>28</v>
      </c>
      <c r="G53" s="188">
        <f t="shared" si="25"/>
        <v>51</v>
      </c>
      <c r="H53" s="188">
        <f t="shared" si="26"/>
        <v>15</v>
      </c>
      <c r="I53" s="188">
        <f t="shared" si="27"/>
        <v>2</v>
      </c>
      <c r="J53" s="188">
        <f t="shared" si="28"/>
        <v>0</v>
      </c>
      <c r="K53" s="188">
        <f t="shared" si="29"/>
        <v>123</v>
      </c>
      <c r="L53" s="188">
        <f t="shared" si="30"/>
        <v>0</v>
      </c>
      <c r="M53" s="188"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f t="shared" si="31"/>
        <v>254</v>
      </c>
      <c r="U53" s="188">
        <f t="shared" si="32"/>
        <v>35</v>
      </c>
      <c r="V53" s="188">
        <f t="shared" si="33"/>
        <v>28</v>
      </c>
      <c r="W53" s="188">
        <f t="shared" si="34"/>
        <v>51</v>
      </c>
      <c r="X53" s="188">
        <f t="shared" si="35"/>
        <v>15</v>
      </c>
      <c r="Y53" s="188">
        <f t="shared" si="36"/>
        <v>2</v>
      </c>
      <c r="Z53" s="188">
        <f t="shared" si="37"/>
        <v>0</v>
      </c>
      <c r="AA53" s="188">
        <f t="shared" si="38"/>
        <v>123</v>
      </c>
      <c r="AB53" s="188">
        <f t="shared" si="39"/>
        <v>123</v>
      </c>
      <c r="AC53" s="188">
        <v>0</v>
      </c>
      <c r="AD53" s="188">
        <v>0</v>
      </c>
      <c r="AE53" s="188">
        <v>0</v>
      </c>
      <c r="AF53" s="188">
        <v>0</v>
      </c>
      <c r="AG53" s="188">
        <v>0</v>
      </c>
      <c r="AH53" s="188">
        <v>0</v>
      </c>
      <c r="AI53" s="188">
        <v>123</v>
      </c>
      <c r="AJ53" s="188">
        <f t="shared" si="40"/>
        <v>0</v>
      </c>
      <c r="AK53" s="188">
        <v>0</v>
      </c>
      <c r="AL53" s="188">
        <v>0</v>
      </c>
      <c r="AM53" s="188">
        <v>0</v>
      </c>
      <c r="AN53" s="188">
        <v>0</v>
      </c>
      <c r="AO53" s="188">
        <v>0</v>
      </c>
      <c r="AP53" s="188">
        <v>0</v>
      </c>
      <c r="AQ53" s="188">
        <v>0</v>
      </c>
      <c r="AR53" s="188">
        <f t="shared" si="41"/>
        <v>131</v>
      </c>
      <c r="AS53" s="188">
        <v>35</v>
      </c>
      <c r="AT53" s="188">
        <v>28</v>
      </c>
      <c r="AU53" s="188">
        <v>51</v>
      </c>
      <c r="AV53" s="188">
        <v>15</v>
      </c>
      <c r="AW53" s="188">
        <v>2</v>
      </c>
      <c r="AX53" s="188">
        <v>0</v>
      </c>
      <c r="AY53" s="188">
        <v>0</v>
      </c>
      <c r="AZ53" s="188">
        <f t="shared" si="42"/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0</v>
      </c>
      <c r="BH53" s="188">
        <f t="shared" si="43"/>
        <v>0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0</v>
      </c>
      <c r="BP53" s="188">
        <f t="shared" si="44"/>
        <v>0</v>
      </c>
      <c r="BQ53" s="188">
        <v>0</v>
      </c>
      <c r="BR53" s="188">
        <v>0</v>
      </c>
      <c r="BS53" s="188">
        <v>0</v>
      </c>
      <c r="BT53" s="188">
        <v>0</v>
      </c>
      <c r="BU53" s="188">
        <v>0</v>
      </c>
      <c r="BV53" s="188">
        <v>0</v>
      </c>
      <c r="BW53" s="188">
        <v>0</v>
      </c>
    </row>
    <row r="54" spans="1:75" ht="13.5">
      <c r="A54" s="182" t="s">
        <v>34</v>
      </c>
      <c r="B54" s="182" t="s">
        <v>283</v>
      </c>
      <c r="C54" s="184" t="s">
        <v>284</v>
      </c>
      <c r="D54" s="188">
        <f t="shared" si="0"/>
        <v>470</v>
      </c>
      <c r="E54" s="188">
        <f t="shared" si="23"/>
        <v>71</v>
      </c>
      <c r="F54" s="188">
        <f t="shared" si="24"/>
        <v>67</v>
      </c>
      <c r="G54" s="188">
        <f t="shared" si="25"/>
        <v>82</v>
      </c>
      <c r="H54" s="188">
        <f t="shared" si="26"/>
        <v>28</v>
      </c>
      <c r="I54" s="188">
        <f t="shared" si="27"/>
        <v>5</v>
      </c>
      <c r="J54" s="188">
        <f t="shared" si="28"/>
        <v>0</v>
      </c>
      <c r="K54" s="188">
        <f t="shared" si="29"/>
        <v>217</v>
      </c>
      <c r="L54" s="188">
        <f t="shared" si="30"/>
        <v>0</v>
      </c>
      <c r="M54" s="188">
        <v>0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f t="shared" si="31"/>
        <v>470</v>
      </c>
      <c r="U54" s="188">
        <f t="shared" si="32"/>
        <v>71</v>
      </c>
      <c r="V54" s="188">
        <f t="shared" si="33"/>
        <v>67</v>
      </c>
      <c r="W54" s="188">
        <f t="shared" si="34"/>
        <v>82</v>
      </c>
      <c r="X54" s="188">
        <f t="shared" si="35"/>
        <v>28</v>
      </c>
      <c r="Y54" s="188">
        <f t="shared" si="36"/>
        <v>5</v>
      </c>
      <c r="Z54" s="188">
        <f t="shared" si="37"/>
        <v>0</v>
      </c>
      <c r="AA54" s="188">
        <f t="shared" si="38"/>
        <v>217</v>
      </c>
      <c r="AB54" s="188">
        <f t="shared" si="39"/>
        <v>217</v>
      </c>
      <c r="AC54" s="188">
        <v>0</v>
      </c>
      <c r="AD54" s="188">
        <v>0</v>
      </c>
      <c r="AE54" s="188">
        <v>0</v>
      </c>
      <c r="AF54" s="188">
        <v>0</v>
      </c>
      <c r="AG54" s="188">
        <v>0</v>
      </c>
      <c r="AH54" s="188">
        <v>0</v>
      </c>
      <c r="AI54" s="188">
        <v>217</v>
      </c>
      <c r="AJ54" s="188">
        <f t="shared" si="40"/>
        <v>0</v>
      </c>
      <c r="AK54" s="188">
        <v>0</v>
      </c>
      <c r="AL54" s="188">
        <v>0</v>
      </c>
      <c r="AM54" s="188">
        <v>0</v>
      </c>
      <c r="AN54" s="188">
        <v>0</v>
      </c>
      <c r="AO54" s="188">
        <v>0</v>
      </c>
      <c r="AP54" s="188">
        <v>0</v>
      </c>
      <c r="AQ54" s="188">
        <v>0</v>
      </c>
      <c r="AR54" s="188">
        <f t="shared" si="41"/>
        <v>253</v>
      </c>
      <c r="AS54" s="188">
        <v>71</v>
      </c>
      <c r="AT54" s="188">
        <v>67</v>
      </c>
      <c r="AU54" s="188">
        <v>82</v>
      </c>
      <c r="AV54" s="188">
        <v>28</v>
      </c>
      <c r="AW54" s="188">
        <v>5</v>
      </c>
      <c r="AX54" s="188">
        <v>0</v>
      </c>
      <c r="AY54" s="188">
        <v>0</v>
      </c>
      <c r="AZ54" s="188">
        <f t="shared" si="42"/>
        <v>0</v>
      </c>
      <c r="BA54" s="188">
        <v>0</v>
      </c>
      <c r="BB54" s="188">
        <v>0</v>
      </c>
      <c r="BC54" s="188">
        <v>0</v>
      </c>
      <c r="BD54" s="188">
        <v>0</v>
      </c>
      <c r="BE54" s="188">
        <v>0</v>
      </c>
      <c r="BF54" s="188">
        <v>0</v>
      </c>
      <c r="BG54" s="188">
        <v>0</v>
      </c>
      <c r="BH54" s="188">
        <f t="shared" si="43"/>
        <v>0</v>
      </c>
      <c r="BI54" s="188">
        <v>0</v>
      </c>
      <c r="BJ54" s="188">
        <v>0</v>
      </c>
      <c r="BK54" s="188">
        <v>0</v>
      </c>
      <c r="BL54" s="188">
        <v>0</v>
      </c>
      <c r="BM54" s="188">
        <v>0</v>
      </c>
      <c r="BN54" s="188">
        <v>0</v>
      </c>
      <c r="BO54" s="188">
        <v>0</v>
      </c>
      <c r="BP54" s="188">
        <f t="shared" si="44"/>
        <v>0</v>
      </c>
      <c r="BQ54" s="188">
        <v>0</v>
      </c>
      <c r="BR54" s="188">
        <v>0</v>
      </c>
      <c r="BS54" s="188">
        <v>0</v>
      </c>
      <c r="BT54" s="188">
        <v>0</v>
      </c>
      <c r="BU54" s="188">
        <v>0</v>
      </c>
      <c r="BV54" s="188">
        <v>0</v>
      </c>
      <c r="BW54" s="188">
        <v>0</v>
      </c>
    </row>
    <row r="55" spans="1:75" ht="13.5">
      <c r="A55" s="182" t="s">
        <v>34</v>
      </c>
      <c r="B55" s="182" t="s">
        <v>285</v>
      </c>
      <c r="C55" s="184" t="s">
        <v>270</v>
      </c>
      <c r="D55" s="188">
        <f t="shared" si="0"/>
        <v>196</v>
      </c>
      <c r="E55" s="188">
        <f t="shared" si="23"/>
        <v>24</v>
      </c>
      <c r="F55" s="188">
        <f t="shared" si="24"/>
        <v>23</v>
      </c>
      <c r="G55" s="188">
        <f t="shared" si="25"/>
        <v>49</v>
      </c>
      <c r="H55" s="188">
        <f t="shared" si="26"/>
        <v>7</v>
      </c>
      <c r="I55" s="188">
        <f t="shared" si="27"/>
        <v>2</v>
      </c>
      <c r="J55" s="188">
        <f t="shared" si="28"/>
        <v>0</v>
      </c>
      <c r="K55" s="188">
        <f t="shared" si="29"/>
        <v>91</v>
      </c>
      <c r="L55" s="188">
        <f t="shared" si="30"/>
        <v>0</v>
      </c>
      <c r="M55" s="188"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f t="shared" si="31"/>
        <v>196</v>
      </c>
      <c r="U55" s="188">
        <f t="shared" si="32"/>
        <v>24</v>
      </c>
      <c r="V55" s="188">
        <f t="shared" si="33"/>
        <v>23</v>
      </c>
      <c r="W55" s="188">
        <f t="shared" si="34"/>
        <v>49</v>
      </c>
      <c r="X55" s="188">
        <f t="shared" si="35"/>
        <v>7</v>
      </c>
      <c r="Y55" s="188">
        <f t="shared" si="36"/>
        <v>2</v>
      </c>
      <c r="Z55" s="188">
        <f t="shared" si="37"/>
        <v>0</v>
      </c>
      <c r="AA55" s="188">
        <f t="shared" si="38"/>
        <v>91</v>
      </c>
      <c r="AB55" s="188">
        <f t="shared" si="39"/>
        <v>91</v>
      </c>
      <c r="AC55" s="188">
        <v>0</v>
      </c>
      <c r="AD55" s="188">
        <v>0</v>
      </c>
      <c r="AE55" s="188">
        <v>0</v>
      </c>
      <c r="AF55" s="188">
        <v>0</v>
      </c>
      <c r="AG55" s="188">
        <v>0</v>
      </c>
      <c r="AH55" s="188">
        <v>0</v>
      </c>
      <c r="AI55" s="188">
        <v>91</v>
      </c>
      <c r="AJ55" s="188">
        <f t="shared" si="40"/>
        <v>0</v>
      </c>
      <c r="AK55" s="188">
        <v>0</v>
      </c>
      <c r="AL55" s="188">
        <v>0</v>
      </c>
      <c r="AM55" s="188">
        <v>0</v>
      </c>
      <c r="AN55" s="188">
        <v>0</v>
      </c>
      <c r="AO55" s="188">
        <v>0</v>
      </c>
      <c r="AP55" s="188">
        <v>0</v>
      </c>
      <c r="AQ55" s="188">
        <v>0</v>
      </c>
      <c r="AR55" s="188">
        <f t="shared" si="41"/>
        <v>105</v>
      </c>
      <c r="AS55" s="188">
        <v>24</v>
      </c>
      <c r="AT55" s="188">
        <v>23</v>
      </c>
      <c r="AU55" s="188">
        <v>49</v>
      </c>
      <c r="AV55" s="188">
        <v>7</v>
      </c>
      <c r="AW55" s="188">
        <v>2</v>
      </c>
      <c r="AX55" s="188">
        <v>0</v>
      </c>
      <c r="AY55" s="188">
        <v>0</v>
      </c>
      <c r="AZ55" s="188">
        <f t="shared" si="42"/>
        <v>0</v>
      </c>
      <c r="BA55" s="188">
        <v>0</v>
      </c>
      <c r="BB55" s="188">
        <v>0</v>
      </c>
      <c r="BC55" s="188">
        <v>0</v>
      </c>
      <c r="BD55" s="188">
        <v>0</v>
      </c>
      <c r="BE55" s="188">
        <v>0</v>
      </c>
      <c r="BF55" s="188">
        <v>0</v>
      </c>
      <c r="BG55" s="188">
        <v>0</v>
      </c>
      <c r="BH55" s="188">
        <f t="shared" si="43"/>
        <v>0</v>
      </c>
      <c r="BI55" s="188">
        <v>0</v>
      </c>
      <c r="BJ55" s="188">
        <v>0</v>
      </c>
      <c r="BK55" s="188">
        <v>0</v>
      </c>
      <c r="BL55" s="188">
        <v>0</v>
      </c>
      <c r="BM55" s="188">
        <v>0</v>
      </c>
      <c r="BN55" s="188">
        <v>0</v>
      </c>
      <c r="BO55" s="188">
        <v>0</v>
      </c>
      <c r="BP55" s="188">
        <f t="shared" si="44"/>
        <v>0</v>
      </c>
      <c r="BQ55" s="188">
        <v>0</v>
      </c>
      <c r="BR55" s="188">
        <v>0</v>
      </c>
      <c r="BS55" s="188">
        <v>0</v>
      </c>
      <c r="BT55" s="188">
        <v>0</v>
      </c>
      <c r="BU55" s="188">
        <v>0</v>
      </c>
      <c r="BV55" s="188">
        <v>0</v>
      </c>
      <c r="BW55" s="188">
        <v>0</v>
      </c>
    </row>
    <row r="56" spans="1:75" ht="13.5">
      <c r="A56" s="182" t="s">
        <v>34</v>
      </c>
      <c r="B56" s="182" t="s">
        <v>286</v>
      </c>
      <c r="C56" s="184" t="s">
        <v>287</v>
      </c>
      <c r="D56" s="188">
        <f t="shared" si="0"/>
        <v>159</v>
      </c>
      <c r="E56" s="188">
        <f t="shared" si="23"/>
        <v>28</v>
      </c>
      <c r="F56" s="188">
        <f t="shared" si="24"/>
        <v>20</v>
      </c>
      <c r="G56" s="188">
        <f t="shared" si="25"/>
        <v>33</v>
      </c>
      <c r="H56" s="188">
        <f t="shared" si="26"/>
        <v>7</v>
      </c>
      <c r="I56" s="188">
        <f t="shared" si="27"/>
        <v>1</v>
      </c>
      <c r="J56" s="188">
        <f t="shared" si="28"/>
        <v>0</v>
      </c>
      <c r="K56" s="188">
        <f t="shared" si="29"/>
        <v>70</v>
      </c>
      <c r="L56" s="188">
        <f t="shared" si="30"/>
        <v>0</v>
      </c>
      <c r="M56" s="188"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f t="shared" si="31"/>
        <v>159</v>
      </c>
      <c r="U56" s="188">
        <f t="shared" si="32"/>
        <v>28</v>
      </c>
      <c r="V56" s="188">
        <f t="shared" si="33"/>
        <v>20</v>
      </c>
      <c r="W56" s="188">
        <f t="shared" si="34"/>
        <v>33</v>
      </c>
      <c r="X56" s="188">
        <f t="shared" si="35"/>
        <v>7</v>
      </c>
      <c r="Y56" s="188">
        <f t="shared" si="36"/>
        <v>1</v>
      </c>
      <c r="Z56" s="188">
        <f t="shared" si="37"/>
        <v>0</v>
      </c>
      <c r="AA56" s="188">
        <f t="shared" si="38"/>
        <v>70</v>
      </c>
      <c r="AB56" s="188">
        <f t="shared" si="39"/>
        <v>70</v>
      </c>
      <c r="AC56" s="188">
        <v>0</v>
      </c>
      <c r="AD56" s="188">
        <v>0</v>
      </c>
      <c r="AE56" s="188">
        <v>0</v>
      </c>
      <c r="AF56" s="188">
        <v>0</v>
      </c>
      <c r="AG56" s="188">
        <v>0</v>
      </c>
      <c r="AH56" s="188">
        <v>0</v>
      </c>
      <c r="AI56" s="188">
        <v>70</v>
      </c>
      <c r="AJ56" s="188">
        <f t="shared" si="40"/>
        <v>0</v>
      </c>
      <c r="AK56" s="188">
        <v>0</v>
      </c>
      <c r="AL56" s="188">
        <v>0</v>
      </c>
      <c r="AM56" s="188">
        <v>0</v>
      </c>
      <c r="AN56" s="188">
        <v>0</v>
      </c>
      <c r="AO56" s="188">
        <v>0</v>
      </c>
      <c r="AP56" s="188">
        <v>0</v>
      </c>
      <c r="AQ56" s="188">
        <v>0</v>
      </c>
      <c r="AR56" s="188">
        <f t="shared" si="41"/>
        <v>89</v>
      </c>
      <c r="AS56" s="188">
        <v>28</v>
      </c>
      <c r="AT56" s="188">
        <v>20</v>
      </c>
      <c r="AU56" s="188">
        <v>33</v>
      </c>
      <c r="AV56" s="188">
        <v>7</v>
      </c>
      <c r="AW56" s="188">
        <v>1</v>
      </c>
      <c r="AX56" s="188">
        <v>0</v>
      </c>
      <c r="AY56" s="188">
        <v>0</v>
      </c>
      <c r="AZ56" s="188">
        <f t="shared" si="42"/>
        <v>0</v>
      </c>
      <c r="BA56" s="188">
        <v>0</v>
      </c>
      <c r="BB56" s="188">
        <v>0</v>
      </c>
      <c r="BC56" s="188">
        <v>0</v>
      </c>
      <c r="BD56" s="188">
        <v>0</v>
      </c>
      <c r="BE56" s="188">
        <v>0</v>
      </c>
      <c r="BF56" s="188">
        <v>0</v>
      </c>
      <c r="BG56" s="188">
        <v>0</v>
      </c>
      <c r="BH56" s="188">
        <f t="shared" si="43"/>
        <v>0</v>
      </c>
      <c r="BI56" s="188">
        <v>0</v>
      </c>
      <c r="BJ56" s="188">
        <v>0</v>
      </c>
      <c r="BK56" s="188">
        <v>0</v>
      </c>
      <c r="BL56" s="188">
        <v>0</v>
      </c>
      <c r="BM56" s="188">
        <v>0</v>
      </c>
      <c r="BN56" s="188">
        <v>0</v>
      </c>
      <c r="BO56" s="188">
        <v>0</v>
      </c>
      <c r="BP56" s="188">
        <f t="shared" si="44"/>
        <v>0</v>
      </c>
      <c r="BQ56" s="188">
        <v>0</v>
      </c>
      <c r="BR56" s="188">
        <v>0</v>
      </c>
      <c r="BS56" s="188">
        <v>0</v>
      </c>
      <c r="BT56" s="188">
        <v>0</v>
      </c>
      <c r="BU56" s="188">
        <v>0</v>
      </c>
      <c r="BV56" s="188">
        <v>0</v>
      </c>
      <c r="BW56" s="188">
        <v>0</v>
      </c>
    </row>
    <row r="57" spans="1:75" ht="13.5">
      <c r="A57" s="182" t="s">
        <v>34</v>
      </c>
      <c r="B57" s="182" t="s">
        <v>20</v>
      </c>
      <c r="C57" s="184" t="s">
        <v>21</v>
      </c>
      <c r="D57" s="188">
        <f t="shared" si="0"/>
        <v>1787</v>
      </c>
      <c r="E57" s="188">
        <f t="shared" si="23"/>
        <v>797</v>
      </c>
      <c r="F57" s="188">
        <f t="shared" si="24"/>
        <v>702</v>
      </c>
      <c r="G57" s="188">
        <f t="shared" si="25"/>
        <v>199</v>
      </c>
      <c r="H57" s="188">
        <f t="shared" si="26"/>
        <v>56</v>
      </c>
      <c r="I57" s="188">
        <f t="shared" si="27"/>
        <v>16</v>
      </c>
      <c r="J57" s="188">
        <f t="shared" si="28"/>
        <v>0</v>
      </c>
      <c r="K57" s="188">
        <f t="shared" si="29"/>
        <v>17</v>
      </c>
      <c r="L57" s="188">
        <f t="shared" si="30"/>
        <v>0</v>
      </c>
      <c r="M57" s="188">
        <v>0</v>
      </c>
      <c r="N57" s="188">
        <v>0</v>
      </c>
      <c r="O57" s="188">
        <v>0</v>
      </c>
      <c r="P57" s="188">
        <v>0</v>
      </c>
      <c r="Q57" s="188">
        <v>0</v>
      </c>
      <c r="R57" s="188">
        <v>0</v>
      </c>
      <c r="S57" s="188">
        <v>0</v>
      </c>
      <c r="T57" s="188">
        <f t="shared" si="31"/>
        <v>1787</v>
      </c>
      <c r="U57" s="188">
        <f t="shared" si="32"/>
        <v>797</v>
      </c>
      <c r="V57" s="188">
        <f t="shared" si="33"/>
        <v>702</v>
      </c>
      <c r="W57" s="188">
        <f t="shared" si="34"/>
        <v>199</v>
      </c>
      <c r="X57" s="188">
        <f t="shared" si="35"/>
        <v>56</v>
      </c>
      <c r="Y57" s="188">
        <f t="shared" si="36"/>
        <v>16</v>
      </c>
      <c r="Z57" s="188">
        <f t="shared" si="37"/>
        <v>0</v>
      </c>
      <c r="AA57" s="188">
        <f t="shared" si="38"/>
        <v>17</v>
      </c>
      <c r="AB57" s="188">
        <f t="shared" si="39"/>
        <v>0</v>
      </c>
      <c r="AC57" s="188">
        <v>0</v>
      </c>
      <c r="AD57" s="188">
        <v>0</v>
      </c>
      <c r="AE57" s="188">
        <v>0</v>
      </c>
      <c r="AF57" s="188">
        <v>0</v>
      </c>
      <c r="AG57" s="188">
        <v>0</v>
      </c>
      <c r="AH57" s="188">
        <v>0</v>
      </c>
      <c r="AI57" s="188">
        <v>0</v>
      </c>
      <c r="AJ57" s="188">
        <f t="shared" si="40"/>
        <v>0</v>
      </c>
      <c r="AK57" s="188">
        <v>0</v>
      </c>
      <c r="AL57" s="188">
        <v>0</v>
      </c>
      <c r="AM57" s="188">
        <v>0</v>
      </c>
      <c r="AN57" s="188">
        <v>0</v>
      </c>
      <c r="AO57" s="188">
        <v>0</v>
      </c>
      <c r="AP57" s="188">
        <v>0</v>
      </c>
      <c r="AQ57" s="188">
        <v>0</v>
      </c>
      <c r="AR57" s="188">
        <f t="shared" si="41"/>
        <v>1787</v>
      </c>
      <c r="AS57" s="188">
        <v>797</v>
      </c>
      <c r="AT57" s="188">
        <v>702</v>
      </c>
      <c r="AU57" s="188">
        <v>199</v>
      </c>
      <c r="AV57" s="188">
        <v>56</v>
      </c>
      <c r="AW57" s="188">
        <v>16</v>
      </c>
      <c r="AX57" s="188">
        <v>0</v>
      </c>
      <c r="AY57" s="188">
        <v>17</v>
      </c>
      <c r="AZ57" s="188">
        <f t="shared" si="42"/>
        <v>0</v>
      </c>
      <c r="BA57" s="188">
        <v>0</v>
      </c>
      <c r="BB57" s="188">
        <v>0</v>
      </c>
      <c r="BC57" s="188">
        <v>0</v>
      </c>
      <c r="BD57" s="188">
        <v>0</v>
      </c>
      <c r="BE57" s="188">
        <v>0</v>
      </c>
      <c r="BF57" s="188">
        <v>0</v>
      </c>
      <c r="BG57" s="188">
        <v>0</v>
      </c>
      <c r="BH57" s="188">
        <f t="shared" si="43"/>
        <v>0</v>
      </c>
      <c r="BI57" s="188">
        <v>0</v>
      </c>
      <c r="BJ57" s="188">
        <v>0</v>
      </c>
      <c r="BK57" s="188">
        <v>0</v>
      </c>
      <c r="BL57" s="188">
        <v>0</v>
      </c>
      <c r="BM57" s="188">
        <v>0</v>
      </c>
      <c r="BN57" s="188">
        <v>0</v>
      </c>
      <c r="BO57" s="188">
        <v>0</v>
      </c>
      <c r="BP57" s="188">
        <f t="shared" si="44"/>
        <v>0</v>
      </c>
      <c r="BQ57" s="188">
        <v>0</v>
      </c>
      <c r="BR57" s="188">
        <v>0</v>
      </c>
      <c r="BS57" s="188">
        <v>0</v>
      </c>
      <c r="BT57" s="188">
        <v>0</v>
      </c>
      <c r="BU57" s="188">
        <v>0</v>
      </c>
      <c r="BV57" s="188">
        <v>0</v>
      </c>
      <c r="BW57" s="188">
        <v>0</v>
      </c>
    </row>
    <row r="58" spans="1:75" ht="13.5">
      <c r="A58" s="201" t="s">
        <v>26</v>
      </c>
      <c r="B58" s="201"/>
      <c r="C58" s="201"/>
      <c r="D58" s="188">
        <f aca="true" t="shared" si="45" ref="D58:AI58">SUM(D7:D57)</f>
        <v>84939</v>
      </c>
      <c r="E58" s="188">
        <f t="shared" si="45"/>
        <v>40715</v>
      </c>
      <c r="F58" s="188">
        <f t="shared" si="45"/>
        <v>16160</v>
      </c>
      <c r="G58" s="188">
        <f t="shared" si="45"/>
        <v>10489</v>
      </c>
      <c r="H58" s="188">
        <f t="shared" si="45"/>
        <v>3291</v>
      </c>
      <c r="I58" s="188">
        <f t="shared" si="45"/>
        <v>8782</v>
      </c>
      <c r="J58" s="188">
        <f t="shared" si="45"/>
        <v>933</v>
      </c>
      <c r="K58" s="188">
        <f t="shared" si="45"/>
        <v>4569</v>
      </c>
      <c r="L58" s="188">
        <f t="shared" si="45"/>
        <v>9204</v>
      </c>
      <c r="M58" s="188">
        <f t="shared" si="45"/>
        <v>5115</v>
      </c>
      <c r="N58" s="188">
        <f t="shared" si="45"/>
        <v>794</v>
      </c>
      <c r="O58" s="188">
        <f t="shared" si="45"/>
        <v>722</v>
      </c>
      <c r="P58" s="188">
        <f t="shared" si="45"/>
        <v>726</v>
      </c>
      <c r="Q58" s="188">
        <f t="shared" si="45"/>
        <v>969</v>
      </c>
      <c r="R58" s="188">
        <f t="shared" si="45"/>
        <v>510</v>
      </c>
      <c r="S58" s="188">
        <f t="shared" si="45"/>
        <v>368</v>
      </c>
      <c r="T58" s="188">
        <f t="shared" si="45"/>
        <v>48932</v>
      </c>
      <c r="U58" s="188">
        <f t="shared" si="45"/>
        <v>10609</v>
      </c>
      <c r="V58" s="188">
        <f t="shared" si="45"/>
        <v>14430</v>
      </c>
      <c r="W58" s="188">
        <f t="shared" si="45"/>
        <v>9094</v>
      </c>
      <c r="X58" s="188">
        <f t="shared" si="45"/>
        <v>2559</v>
      </c>
      <c r="Y58" s="188">
        <f t="shared" si="45"/>
        <v>7813</v>
      </c>
      <c r="Z58" s="188">
        <f t="shared" si="45"/>
        <v>280</v>
      </c>
      <c r="AA58" s="188">
        <f t="shared" si="45"/>
        <v>4147</v>
      </c>
      <c r="AB58" s="188">
        <f t="shared" si="45"/>
        <v>3647</v>
      </c>
      <c r="AC58" s="188">
        <f t="shared" si="45"/>
        <v>0</v>
      </c>
      <c r="AD58" s="188">
        <f t="shared" si="45"/>
        <v>65</v>
      </c>
      <c r="AE58" s="188">
        <f t="shared" si="45"/>
        <v>0</v>
      </c>
      <c r="AF58" s="188">
        <f t="shared" si="45"/>
        <v>0</v>
      </c>
      <c r="AG58" s="188">
        <f t="shared" si="45"/>
        <v>0</v>
      </c>
      <c r="AH58" s="188">
        <f t="shared" si="45"/>
        <v>0</v>
      </c>
      <c r="AI58" s="188">
        <f t="shared" si="45"/>
        <v>3582</v>
      </c>
      <c r="AJ58" s="188">
        <f aca="true" t="shared" si="46" ref="AJ58:BO58">SUM(AJ7:AJ57)</f>
        <v>3581</v>
      </c>
      <c r="AK58" s="188">
        <f t="shared" si="46"/>
        <v>0</v>
      </c>
      <c r="AL58" s="188">
        <f t="shared" si="46"/>
        <v>3385</v>
      </c>
      <c r="AM58" s="188">
        <f t="shared" si="46"/>
        <v>0</v>
      </c>
      <c r="AN58" s="188">
        <f t="shared" si="46"/>
        <v>0</v>
      </c>
      <c r="AO58" s="188">
        <f t="shared" si="46"/>
        <v>84</v>
      </c>
      <c r="AP58" s="188">
        <f t="shared" si="46"/>
        <v>0</v>
      </c>
      <c r="AQ58" s="188">
        <f t="shared" si="46"/>
        <v>112</v>
      </c>
      <c r="AR58" s="188">
        <f t="shared" si="46"/>
        <v>41704</v>
      </c>
      <c r="AS58" s="188">
        <f t="shared" si="46"/>
        <v>10609</v>
      </c>
      <c r="AT58" s="188">
        <f t="shared" si="46"/>
        <v>10980</v>
      </c>
      <c r="AU58" s="188">
        <f t="shared" si="46"/>
        <v>9094</v>
      </c>
      <c r="AV58" s="188">
        <f t="shared" si="46"/>
        <v>2559</v>
      </c>
      <c r="AW58" s="188">
        <f t="shared" si="46"/>
        <v>7729</v>
      </c>
      <c r="AX58" s="188">
        <f t="shared" si="46"/>
        <v>280</v>
      </c>
      <c r="AY58" s="188">
        <f t="shared" si="46"/>
        <v>453</v>
      </c>
      <c r="AZ58" s="188">
        <f t="shared" si="46"/>
        <v>0</v>
      </c>
      <c r="BA58" s="188">
        <f t="shared" si="46"/>
        <v>0</v>
      </c>
      <c r="BB58" s="188">
        <f t="shared" si="46"/>
        <v>0</v>
      </c>
      <c r="BC58" s="188">
        <f t="shared" si="46"/>
        <v>0</v>
      </c>
      <c r="BD58" s="188">
        <f t="shared" si="46"/>
        <v>0</v>
      </c>
      <c r="BE58" s="188">
        <f t="shared" si="46"/>
        <v>0</v>
      </c>
      <c r="BF58" s="188">
        <f t="shared" si="46"/>
        <v>0</v>
      </c>
      <c r="BG58" s="188">
        <f t="shared" si="46"/>
        <v>0</v>
      </c>
      <c r="BH58" s="188">
        <f t="shared" si="46"/>
        <v>0</v>
      </c>
      <c r="BI58" s="188">
        <f t="shared" si="46"/>
        <v>0</v>
      </c>
      <c r="BJ58" s="188">
        <f t="shared" si="46"/>
        <v>0</v>
      </c>
      <c r="BK58" s="188">
        <f t="shared" si="46"/>
        <v>0</v>
      </c>
      <c r="BL58" s="188">
        <f t="shared" si="46"/>
        <v>0</v>
      </c>
      <c r="BM58" s="188">
        <f t="shared" si="46"/>
        <v>0</v>
      </c>
      <c r="BN58" s="188">
        <f t="shared" si="46"/>
        <v>0</v>
      </c>
      <c r="BO58" s="188">
        <f t="shared" si="46"/>
        <v>0</v>
      </c>
      <c r="BP58" s="188">
        <f aca="true" t="shared" si="47" ref="BP58:BW58">SUM(BP7:BP57)</f>
        <v>26803</v>
      </c>
      <c r="BQ58" s="188">
        <f t="shared" si="47"/>
        <v>24991</v>
      </c>
      <c r="BR58" s="188">
        <f t="shared" si="47"/>
        <v>936</v>
      </c>
      <c r="BS58" s="188">
        <f t="shared" si="47"/>
        <v>673</v>
      </c>
      <c r="BT58" s="188">
        <f t="shared" si="47"/>
        <v>6</v>
      </c>
      <c r="BU58" s="188">
        <f t="shared" si="47"/>
        <v>0</v>
      </c>
      <c r="BV58" s="188">
        <f t="shared" si="47"/>
        <v>143</v>
      </c>
      <c r="BW58" s="188">
        <f t="shared" si="47"/>
        <v>54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58:C5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5" t="s">
        <v>217</v>
      </c>
      <c r="B1" s="253"/>
      <c r="C1" s="183" t="s">
        <v>146</v>
      </c>
    </row>
    <row r="2" spans="6:13" s="47" customFormat="1" ht="15" customHeight="1">
      <c r="F2" s="278" t="s">
        <v>147</v>
      </c>
      <c r="G2" s="279"/>
      <c r="H2" s="279"/>
      <c r="I2" s="279"/>
      <c r="J2" s="276" t="s">
        <v>148</v>
      </c>
      <c r="K2" s="273" t="s">
        <v>149</v>
      </c>
      <c r="L2" s="274"/>
      <c r="M2" s="275"/>
    </row>
    <row r="3" spans="1:13" s="47" customFormat="1" ht="15" customHeight="1" thickBot="1">
      <c r="A3" s="259" t="s">
        <v>150</v>
      </c>
      <c r="B3" s="260"/>
      <c r="C3" s="257"/>
      <c r="D3" s="49">
        <f>SUMIF('ごみ処理概要'!$A$7:$C$58,'ごみ集計結果'!$A$1,'ごみ処理概要'!$E$7:$E$58)</f>
        <v>1512804</v>
      </c>
      <c r="F3" s="280"/>
      <c r="G3" s="281"/>
      <c r="H3" s="281"/>
      <c r="I3" s="281"/>
      <c r="J3" s="277"/>
      <c r="K3" s="50" t="s">
        <v>151</v>
      </c>
      <c r="L3" s="51" t="s">
        <v>152</v>
      </c>
      <c r="M3" s="52" t="s">
        <v>153</v>
      </c>
    </row>
    <row r="4" spans="1:13" s="47" customFormat="1" ht="15" customHeight="1" thickBot="1">
      <c r="A4" s="259" t="s">
        <v>154</v>
      </c>
      <c r="B4" s="260"/>
      <c r="C4" s="257"/>
      <c r="D4" s="49">
        <f>D5-D3</f>
        <v>1647</v>
      </c>
      <c r="F4" s="270" t="s">
        <v>155</v>
      </c>
      <c r="G4" s="267" t="s">
        <v>158</v>
      </c>
      <c r="H4" s="53" t="s">
        <v>156</v>
      </c>
      <c r="J4" s="162">
        <f>SUMIF('ごみ処理量内訳'!$A$7:$C$58,'ごみ集計結果'!$A$1,'ごみ処理量内訳'!$E$7:$E$58)</f>
        <v>461097</v>
      </c>
      <c r="K4" s="54" t="s">
        <v>261</v>
      </c>
      <c r="L4" s="55" t="s">
        <v>261</v>
      </c>
      <c r="M4" s="56" t="s">
        <v>261</v>
      </c>
    </row>
    <row r="5" spans="1:13" s="47" customFormat="1" ht="15" customHeight="1">
      <c r="A5" s="261" t="s">
        <v>157</v>
      </c>
      <c r="B5" s="262"/>
      <c r="C5" s="263"/>
      <c r="D5" s="49">
        <f>SUMIF('ごみ処理概要'!$A$7:$C$58,'ごみ集計結果'!$A$1,'ごみ処理概要'!$D$7:$D$58)</f>
        <v>1514451</v>
      </c>
      <c r="F5" s="271"/>
      <c r="G5" s="268"/>
      <c r="H5" s="282" t="s">
        <v>159</v>
      </c>
      <c r="I5" s="57" t="s">
        <v>160</v>
      </c>
      <c r="J5" s="58">
        <f>SUMIF('ごみ処理量内訳'!$A$7:$C$58,'ごみ集計結果'!$A$1,'ごみ処理量内訳'!$W$7:$W$58)</f>
        <v>7836</v>
      </c>
      <c r="K5" s="59" t="s">
        <v>262</v>
      </c>
      <c r="L5" s="60" t="s">
        <v>262</v>
      </c>
      <c r="M5" s="61" t="s">
        <v>262</v>
      </c>
    </row>
    <row r="6" spans="4:13" s="47" customFormat="1" ht="15" customHeight="1">
      <c r="D6" s="62"/>
      <c r="F6" s="271"/>
      <c r="G6" s="268"/>
      <c r="H6" s="283"/>
      <c r="I6" s="63" t="s">
        <v>161</v>
      </c>
      <c r="J6" s="64">
        <f>SUMIF('ごみ処理量内訳'!$A$7:$C$58,'ごみ集計結果'!$A$1,'ごみ処理量内訳'!$X$7:$X$58)</f>
        <v>3610</v>
      </c>
      <c r="K6" s="48" t="s">
        <v>288</v>
      </c>
      <c r="L6" s="65" t="s">
        <v>288</v>
      </c>
      <c r="M6" s="66" t="s">
        <v>288</v>
      </c>
    </row>
    <row r="7" spans="1:13" s="47" customFormat="1" ht="15" customHeight="1">
      <c r="A7" s="254" t="s">
        <v>162</v>
      </c>
      <c r="B7" s="264" t="s">
        <v>320</v>
      </c>
      <c r="C7" s="67" t="s">
        <v>163</v>
      </c>
      <c r="D7" s="49">
        <f>SUMIF('ごみ搬入量内訳'!$A$7:$C$58,'ごみ集計結果'!$A$1,'ごみ搬入量内訳'!$I$7:$I$58)</f>
        <v>14</v>
      </c>
      <c r="F7" s="271"/>
      <c r="G7" s="268"/>
      <c r="H7" s="283"/>
      <c r="I7" s="63" t="s">
        <v>164</v>
      </c>
      <c r="J7" s="64">
        <f>SUMIF('ごみ処理量内訳'!$A$7:$C$58,'ごみ集計結果'!$A$1,'ごみ処理量内訳'!$Y$7:$Y$58)</f>
        <v>0</v>
      </c>
      <c r="K7" s="48" t="s">
        <v>263</v>
      </c>
      <c r="L7" s="65" t="s">
        <v>263</v>
      </c>
      <c r="M7" s="66" t="s">
        <v>263</v>
      </c>
    </row>
    <row r="8" spans="1:13" s="47" customFormat="1" ht="15" customHeight="1">
      <c r="A8" s="255"/>
      <c r="B8" s="265"/>
      <c r="C8" s="67" t="s">
        <v>165</v>
      </c>
      <c r="D8" s="49">
        <f>SUMIF('ごみ搬入量内訳'!$A$7:$C$58,'ごみ集計結果'!$A$1,'ごみ搬入量内訳'!$M$7:$M$58)</f>
        <v>406379</v>
      </c>
      <c r="F8" s="271"/>
      <c r="G8" s="268"/>
      <c r="H8" s="283"/>
      <c r="I8" s="63" t="s">
        <v>166</v>
      </c>
      <c r="J8" s="64">
        <f>SUMIF('ごみ処理量内訳'!$A$7:$C$58,'ごみ集計結果'!$A$1,'ごみ処理量内訳'!$Z$7:$Z$58)</f>
        <v>0</v>
      </c>
      <c r="K8" s="48" t="s">
        <v>264</v>
      </c>
      <c r="L8" s="65" t="s">
        <v>264</v>
      </c>
      <c r="M8" s="66" t="s">
        <v>264</v>
      </c>
    </row>
    <row r="9" spans="1:13" s="47" customFormat="1" ht="15" customHeight="1" thickBot="1">
      <c r="A9" s="255"/>
      <c r="B9" s="265"/>
      <c r="C9" s="67" t="s">
        <v>167</v>
      </c>
      <c r="D9" s="49">
        <f>SUMIF('ごみ搬入量内訳'!$A$7:$C$58,'ごみ集計結果'!$A$1,'ごみ搬入量内訳'!$Q$7:$Q$58)</f>
        <v>27665</v>
      </c>
      <c r="F9" s="271"/>
      <c r="G9" s="268"/>
      <c r="H9" s="284"/>
      <c r="I9" s="68" t="s">
        <v>168</v>
      </c>
      <c r="J9" s="69">
        <f>SUMIF('ごみ処理量内訳'!$A$7:$C$58,'ごみ集計結果'!$A$1,'ごみ処理量内訳'!$AA$7:$AA$58)</f>
        <v>122</v>
      </c>
      <c r="K9" s="70" t="s">
        <v>265</v>
      </c>
      <c r="L9" s="51" t="s">
        <v>265</v>
      </c>
      <c r="M9" s="52" t="s">
        <v>265</v>
      </c>
    </row>
    <row r="10" spans="1:13" s="47" customFormat="1" ht="15" customHeight="1" thickBot="1">
      <c r="A10" s="255"/>
      <c r="B10" s="265"/>
      <c r="C10" s="67" t="s">
        <v>169</v>
      </c>
      <c r="D10" s="49">
        <f>SUMIF('ごみ搬入量内訳'!$A$7:$C$58,'ごみ集計結果'!$A$1,'ごみ搬入量内訳'!$U$7:$U$58)</f>
        <v>44947</v>
      </c>
      <c r="F10" s="271"/>
      <c r="G10" s="269"/>
      <c r="H10" s="71" t="s">
        <v>170</v>
      </c>
      <c r="I10" s="72"/>
      <c r="J10" s="163">
        <f>SUM(J4:J9)</f>
        <v>472665</v>
      </c>
      <c r="K10" s="73" t="s">
        <v>288</v>
      </c>
      <c r="L10" s="164">
        <f>SUMIF('ごみ処理量内訳'!$A$7:$C$58,'ごみ集計結果'!$A$1,'ごみ処理量内訳'!$AD$7:$AD$58)</f>
        <v>51016</v>
      </c>
      <c r="M10" s="165">
        <f>SUMIF('資源化量内訳'!$A$7:$C$58,'ごみ集計結果'!$A$1,'資源化量内訳'!$AB$7:$AB$58)</f>
        <v>3647</v>
      </c>
    </row>
    <row r="11" spans="1:13" s="47" customFormat="1" ht="15" customHeight="1">
      <c r="A11" s="255"/>
      <c r="B11" s="265"/>
      <c r="C11" s="67" t="s">
        <v>171</v>
      </c>
      <c r="D11" s="49">
        <f>SUMIF('ごみ搬入量内訳'!$A$7:$C$58,'ごみ集計結果'!$A$1,'ごみ搬入量内訳'!$Y$7:$Y$58)</f>
        <v>1077</v>
      </c>
      <c r="F11" s="271"/>
      <c r="G11" s="285" t="s">
        <v>172</v>
      </c>
      <c r="H11" s="151" t="s">
        <v>160</v>
      </c>
      <c r="I11" s="148"/>
      <c r="J11" s="74">
        <f>SUMIF('ごみ処理量内訳'!$A$7:$C$58,'ごみ集計結果'!$A$1,'ごみ処理量内訳'!$G$7:$G$58)</f>
        <v>12209</v>
      </c>
      <c r="K11" s="58">
        <f>SUMIF('ごみ処理量内訳'!$A$7:$C$58,'ごみ集計結果'!$A$1,'ごみ処理量内訳'!$W$7:$W$58)</f>
        <v>7836</v>
      </c>
      <c r="L11" s="75">
        <f>SUMIF('ごみ処理量内訳'!$A$7:$C$58,'ごみ集計結果'!$A$1,'ごみ処理量内訳'!$AF$7:$AF$58)</f>
        <v>792</v>
      </c>
      <c r="M11" s="76">
        <f>SUMIF('資源化量内訳'!$A$7:$C$58,'ごみ集計結果'!$A$1,'資源化量内訳'!$AJ$7:$AJ$58)</f>
        <v>3581</v>
      </c>
    </row>
    <row r="12" spans="1:13" s="47" customFormat="1" ht="15" customHeight="1">
      <c r="A12" s="255"/>
      <c r="B12" s="265"/>
      <c r="C12" s="67" t="s">
        <v>173</v>
      </c>
      <c r="D12" s="49">
        <f>SUMIF('ごみ搬入量内訳'!$A$7:$C$58,'ごみ集計結果'!$A$1,'ごみ搬入量内訳'!$AC$7:$AC$58)</f>
        <v>4141</v>
      </c>
      <c r="F12" s="271"/>
      <c r="G12" s="286"/>
      <c r="H12" s="149" t="s">
        <v>161</v>
      </c>
      <c r="I12" s="149"/>
      <c r="J12" s="64">
        <f>SUMIF('ごみ処理量内訳'!$A$7:$C$58,'ごみ集計結果'!$A$1,'ごみ処理量内訳'!$H$7:$H$58)</f>
        <v>51510</v>
      </c>
      <c r="K12" s="64">
        <f>SUMIF('ごみ処理量内訳'!$A$7:$C$58,'ごみ集計結果'!$A$1,'ごみ処理量内訳'!$X$7:$X$58)</f>
        <v>3610</v>
      </c>
      <c r="L12" s="49">
        <f>SUMIF('ごみ処理量内訳'!$A$7:$C$58,'ごみ集計結果'!$A$1,'ごみ処理量内訳'!$AG$7:$AG$58)</f>
        <v>6196</v>
      </c>
      <c r="M12" s="77">
        <f>SUMIF('資源化量内訳'!$A$7:$C$58,'ごみ集計結果'!$A$1,'資源化量内訳'!$AR$7:$AR$58)</f>
        <v>41704</v>
      </c>
    </row>
    <row r="13" spans="1:13" s="47" customFormat="1" ht="15" customHeight="1">
      <c r="A13" s="255"/>
      <c r="B13" s="266"/>
      <c r="C13" s="78" t="s">
        <v>170</v>
      </c>
      <c r="D13" s="49">
        <f>SUM(D7:D12)</f>
        <v>484223</v>
      </c>
      <c r="F13" s="271"/>
      <c r="G13" s="286"/>
      <c r="H13" s="149" t="s">
        <v>164</v>
      </c>
      <c r="I13" s="149"/>
      <c r="J13" s="64">
        <f>SUMIF('ごみ処理量内訳'!$A$7:$C$58,'ごみ集計結果'!$A$1,'ごみ処理量内訳'!$I$7:$I$58)</f>
        <v>0</v>
      </c>
      <c r="K13" s="64">
        <f>SUMIF('ごみ処理量内訳'!$A$7:$C$58,'ごみ集計結果'!$A$1,'ごみ処理量内訳'!$Y$7:$Y$58)</f>
        <v>0</v>
      </c>
      <c r="L13" s="49">
        <f>SUMIF('ごみ処理量内訳'!$A$7:$C$58,'ごみ集計結果'!$A$1,'ごみ処理量内訳'!$AH$7:$AH$58)</f>
        <v>0</v>
      </c>
      <c r="M13" s="77">
        <f>SUMIF('資源化量内訳'!$A$7:$C$58,'ごみ集計結果'!$A$1,'資源化量内訳'!$AZ$7:$AZ$58)</f>
        <v>0</v>
      </c>
    </row>
    <row r="14" spans="1:13" s="47" customFormat="1" ht="15" customHeight="1">
      <c r="A14" s="255"/>
      <c r="B14" s="258" t="s">
        <v>174</v>
      </c>
      <c r="C14" s="258"/>
      <c r="D14" s="49">
        <f>SUMIF('ごみ搬入量内訳'!$A$7:$C$58,'ごみ集計結果'!$A$1,'ごみ搬入量内訳'!$AG$7:$AG$58)</f>
        <v>72737</v>
      </c>
      <c r="F14" s="271"/>
      <c r="G14" s="286"/>
      <c r="H14" s="149" t="s">
        <v>166</v>
      </c>
      <c r="I14" s="149"/>
      <c r="J14" s="64">
        <f>SUMIF('ごみ処理量内訳'!$A$7:$C$58,'ごみ集計結果'!$A$1,'ごみ処理量内訳'!$J$7:$J$58)</f>
        <v>0</v>
      </c>
      <c r="K14" s="64">
        <f>SUMIF('ごみ処理量内訳'!$A$7:$C$58,'ごみ集計結果'!$A$1,'ごみ処理量内訳'!$Z$7:$Z$58)</f>
        <v>0</v>
      </c>
      <c r="L14" s="49">
        <f>SUMIF('ごみ処理量内訳'!$A$7:$C$58,'ごみ集計結果'!$A$1,'ごみ処理量内訳'!$AI$7:$AI$58)</f>
        <v>0</v>
      </c>
      <c r="M14" s="77">
        <f>SUMIF('資源化量内訳'!$A$7:$C$58,'ごみ集計結果'!$A$1,'資源化量内訳'!$BH$7:$BH$58)</f>
        <v>0</v>
      </c>
    </row>
    <row r="15" spans="1:13" s="47" customFormat="1" ht="15" customHeight="1" thickBot="1">
      <c r="A15" s="255"/>
      <c r="B15" s="258" t="s">
        <v>175</v>
      </c>
      <c r="C15" s="258"/>
      <c r="D15" s="49">
        <f>SUMIF('ごみ搬入量内訳'!$A$7:$C$58,'ごみ集計結果'!$A$1,'ごみ搬入量内訳'!$AH$7:$AH$58)</f>
        <v>1021</v>
      </c>
      <c r="F15" s="271"/>
      <c r="G15" s="286"/>
      <c r="H15" s="150" t="s">
        <v>168</v>
      </c>
      <c r="I15" s="150"/>
      <c r="J15" s="69">
        <f>SUMIF('ごみ処理量内訳'!$A$7:$C$58,'ごみ集計結果'!$A$1,'ごみ処理量内訳'!$K$7:$K$58)</f>
        <v>134</v>
      </c>
      <c r="K15" s="69">
        <f>SUMIF('ごみ処理量内訳'!$A$7:$C$58,'ごみ集計結果'!$A$1,'ごみ処理量内訳'!$AA$7:$AA$58)</f>
        <v>122</v>
      </c>
      <c r="L15" s="79">
        <f>SUMIF('ごみ処理量内訳'!$A$7:$C$58,'ごみ集計結果'!$A$1,'ごみ処理量内訳'!$AJ$7:$AJ$58)</f>
        <v>12</v>
      </c>
      <c r="M15" s="52" t="s">
        <v>265</v>
      </c>
    </row>
    <row r="16" spans="1:13" s="47" customFormat="1" ht="15" customHeight="1" thickBot="1">
      <c r="A16" s="256"/>
      <c r="B16" s="257" t="s">
        <v>201</v>
      </c>
      <c r="C16" s="258"/>
      <c r="D16" s="49">
        <f>SUM(D13:D15)</f>
        <v>557981</v>
      </c>
      <c r="F16" s="271"/>
      <c r="G16" s="269"/>
      <c r="H16" s="81" t="s">
        <v>170</v>
      </c>
      <c r="I16" s="80"/>
      <c r="J16" s="166">
        <f>SUM(J11:J15)</f>
        <v>63853</v>
      </c>
      <c r="K16" s="167">
        <f>SUM(K11:K15)</f>
        <v>11568</v>
      </c>
      <c r="L16" s="168">
        <f>SUM(L11:L15)</f>
        <v>7000</v>
      </c>
      <c r="M16" s="169">
        <f>SUM(M11:M15)</f>
        <v>45285</v>
      </c>
    </row>
    <row r="17" spans="4:13" s="47" customFormat="1" ht="15" customHeight="1" thickBot="1">
      <c r="D17" s="62"/>
      <c r="F17" s="272"/>
      <c r="G17" s="287" t="s">
        <v>327</v>
      </c>
      <c r="H17" s="288"/>
      <c r="I17" s="288"/>
      <c r="J17" s="162">
        <f>J4+J16</f>
        <v>524950</v>
      </c>
      <c r="K17" s="170">
        <f>K16</f>
        <v>11568</v>
      </c>
      <c r="L17" s="171">
        <f>L10+L16</f>
        <v>58016</v>
      </c>
      <c r="M17" s="172">
        <f>M10+M16</f>
        <v>48932</v>
      </c>
    </row>
    <row r="18" spans="1:13" s="47" customFormat="1" ht="15" customHeight="1">
      <c r="A18" s="258" t="s">
        <v>176</v>
      </c>
      <c r="B18" s="258"/>
      <c r="C18" s="258"/>
      <c r="D18" s="49">
        <f>SUMIF('ごみ搬入量内訳'!$A$7:$C$58,'ごみ集計結果'!$A$1,'ごみ搬入量内訳'!$E$7:$E$58)</f>
        <v>374447</v>
      </c>
      <c r="F18" s="250" t="s">
        <v>177</v>
      </c>
      <c r="G18" s="251"/>
      <c r="H18" s="251"/>
      <c r="I18" s="252"/>
      <c r="J18" s="74">
        <f>SUMIF('資源化量内訳'!$A$7:$C$58,'ごみ集計結果'!$A$1,'資源化量内訳'!$L$7:$L$58)</f>
        <v>9204</v>
      </c>
      <c r="K18" s="82" t="s">
        <v>261</v>
      </c>
      <c r="L18" s="83" t="s">
        <v>261</v>
      </c>
      <c r="M18" s="76">
        <f>J18</f>
        <v>9204</v>
      </c>
    </row>
    <row r="19" spans="1:13" s="47" customFormat="1" ht="15" customHeight="1" thickBot="1">
      <c r="A19" s="289" t="s">
        <v>178</v>
      </c>
      <c r="B19" s="258"/>
      <c r="C19" s="258"/>
      <c r="D19" s="49">
        <f>SUMIF('ごみ搬入量内訳'!$A$7:$C$58,'ごみ集計結果'!$A$1,'ごみ搬入量内訳'!$F$7:$F$58)</f>
        <v>182513</v>
      </c>
      <c r="F19" s="247" t="s">
        <v>179</v>
      </c>
      <c r="G19" s="248"/>
      <c r="H19" s="248"/>
      <c r="I19" s="249"/>
      <c r="J19" s="173">
        <f>SUMIF('ごみ処理量内訳'!$A$7:$C$58,'ごみ集計結果'!$A$1,'ごみ処理量内訳'!$AC$7:$AC$58)</f>
        <v>22806</v>
      </c>
      <c r="K19" s="84" t="s">
        <v>261</v>
      </c>
      <c r="L19" s="85">
        <f>J19</f>
        <v>22806</v>
      </c>
      <c r="M19" s="86" t="s">
        <v>261</v>
      </c>
    </row>
    <row r="20" spans="1:13" s="47" customFormat="1" ht="15" customHeight="1" thickBot="1">
      <c r="A20" s="289" t="s">
        <v>180</v>
      </c>
      <c r="B20" s="258"/>
      <c r="C20" s="258"/>
      <c r="D20" s="49">
        <f>D15</f>
        <v>1021</v>
      </c>
      <c r="F20" s="244" t="s">
        <v>201</v>
      </c>
      <c r="G20" s="245"/>
      <c r="H20" s="245"/>
      <c r="I20" s="246"/>
      <c r="J20" s="174">
        <f>J4+J11+J12+J13+J14+J15+J18+J19</f>
        <v>556960</v>
      </c>
      <c r="K20" s="175">
        <f>SUM(K17:K19)</f>
        <v>11568</v>
      </c>
      <c r="L20" s="176">
        <f>SUM(L17:L19)</f>
        <v>80822</v>
      </c>
      <c r="M20" s="177">
        <f>SUM(M17:M19)</f>
        <v>58136</v>
      </c>
    </row>
    <row r="21" spans="1:9" s="47" customFormat="1" ht="15" customHeight="1">
      <c r="A21" s="289" t="s">
        <v>185</v>
      </c>
      <c r="B21" s="258"/>
      <c r="C21" s="258"/>
      <c r="D21" s="49">
        <f>SUM(D18:D20)</f>
        <v>557981</v>
      </c>
      <c r="F21" s="181" t="s">
        <v>321</v>
      </c>
      <c r="G21" s="180"/>
      <c r="H21" s="180"/>
      <c r="I21" s="180"/>
    </row>
    <row r="22" spans="11:13" s="47" customFormat="1" ht="15" customHeight="1">
      <c r="K22" s="87"/>
      <c r="L22" s="88" t="s">
        <v>181</v>
      </c>
      <c r="M22" s="89" t="s">
        <v>182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収集ごみ（混合ごみ＋可燃ごみ＋不燃ごみ＋資源ごみ＋粗大ごみ＋その他）＝484,223t/年</v>
      </c>
      <c r="K23" s="89" t="s">
        <v>183</v>
      </c>
      <c r="L23" s="92">
        <f>SUMIF('資源化量内訳'!$A$7:$C$58,'ごみ集計結果'!$A$1,'資源化量内訳'!$M$7:M$58)+SUMIF('資源化量内訳'!$A$7:$C$58,'ごみ集計結果'!$A$1,'資源化量内訳'!$U$7:U$58)</f>
        <v>15724</v>
      </c>
      <c r="M23" s="49">
        <f>SUMIF('資源化量内訳'!$A$7:$C$58,'ごみ集計結果'!$A$1,'資源化量内訳'!BQ$7:BQ$58)</f>
        <v>24991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計画収集量（収集ごみ＋直接搬入ごみ）＝556,960t/年</v>
      </c>
      <c r="K24" s="89" t="s">
        <v>184</v>
      </c>
      <c r="L24" s="92">
        <f>SUMIF('資源化量内訳'!$A$7:$C$58,'ごみ集計結果'!$A$1,'資源化量内訳'!$N$7:N$58)+SUMIF('資源化量内訳'!$A$7:$C$58,'ごみ集計結果'!$A$1,'資源化量内訳'!V$7:V$58)</f>
        <v>15224</v>
      </c>
      <c r="M24" s="49">
        <f>SUMIF('資源化量内訳'!$A$7:$C$58,'ごみ集計結果'!$A$1,'資源化量内訳'!BR$7:BR$58)</f>
        <v>936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ごみ総排出量（計画収集量＋自家処理量）＝557,981t/年</v>
      </c>
      <c r="K25" s="89" t="s">
        <v>266</v>
      </c>
      <c r="L25" s="92">
        <f>SUMIF('資源化量内訳'!$A$7:$C$58,'ごみ集計結果'!$A$1,'資源化量内訳'!O$7:O$58)+SUMIF('資源化量内訳'!$A$7:$C$58,'ごみ集計結果'!$A$1,'資源化量内訳'!W$7:W$58)</f>
        <v>9816</v>
      </c>
      <c r="M25" s="49">
        <f>SUMIF('資源化量内訳'!$A$7:$C$58,'ごみ集計結果'!$A$1,'資源化量内訳'!BS$7:BS$58)</f>
        <v>673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ごみ処理量（直接最終処分量＋直接焼却量＋焼却以外の中間処理量＋直接資源化量）＝556,960t/年</v>
      </c>
      <c r="K26" s="89" t="s">
        <v>267</v>
      </c>
      <c r="L26" s="92">
        <f>SUMIF('資源化量内訳'!$A$7:$C$58,'ごみ集計結果'!$A$1,'資源化量内訳'!P$7:P$58)+SUMIF('資源化量内訳'!$A$7:$C$58,'ごみ集計結果'!$A$1,'資源化量内訳'!X$7:X$58)</f>
        <v>3285</v>
      </c>
      <c r="M26" s="49">
        <f>SUMIF('資源化量内訳'!$A$7:$C$58,'ごみ集計結果'!$A$1,'資源化量内訳'!BT$7:BT$58)</f>
        <v>6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１人１日あたりごみ排出量（ごみ総排出量/総人口）＝1,009g/人日</v>
      </c>
      <c r="K27" s="89" t="s">
        <v>268</v>
      </c>
      <c r="L27" s="92">
        <f>SUMIF('資源化量内訳'!$A$7:$C$58,'ごみ集計結果'!$A$1,'資源化量内訳'!Q$7:Q$58)+SUMIF('資源化量内訳'!$A$7:$C$58,'ごみ集計結果'!$A$1,'資源化量内訳'!Y$7:Y$58)</f>
        <v>8782</v>
      </c>
      <c r="M27" s="49">
        <f>SUMIF('資源化量内訳'!$A$7:$C$58,'ごみ集計結果'!$A$1,'資源化量内訳'!BU$7:BU$58)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リサイクル率（[資源化量合計＋集団回収量]/[ごみ処理量＋集団回収量]）＝14.55％</v>
      </c>
      <c r="K28" s="89" t="s">
        <v>111</v>
      </c>
      <c r="L28" s="92">
        <f>SUMIF('資源化量内訳'!$A$7:$C$58,'ごみ集計結果'!$A$1,'資源化量内訳'!R$7:R$58)+SUMIF('資源化量内訳'!$A$7:$C$58,'ごみ集計結果'!$A$1,'資源化量内訳'!Z$7:Z$58)</f>
        <v>790</v>
      </c>
      <c r="M28" s="49">
        <f>SUMIF('資源化量内訳'!$A$7:$C$58,'ごみ集計結果'!$A$1,'資源化量内訳'!BV$7:BV$58)</f>
        <v>143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中間処理による減量化量（施設処理量-施設処理後資源化量-施設処理後残渣処分量）＝418,002t/年</v>
      </c>
      <c r="K29" s="89" t="s">
        <v>171</v>
      </c>
      <c r="L29" s="92">
        <f>SUMIF('資源化量内訳'!$A$7:$C$58,'ごみ集計結果'!$A$1,'資源化量内訳'!S$7:S$58)+SUMIF('資源化量内訳'!$A$7:$C$58,'ごみ集計結果'!$A$1,'資源化量内訳'!AA$7:AA$58)</f>
        <v>4515</v>
      </c>
      <c r="M29" s="49">
        <f>SUMIF('資源化量内訳'!$A$7:$C$58,'ごみ集計結果'!$A$1,'資源化量内訳'!BW$7:BW$58)</f>
        <v>54</v>
      </c>
    </row>
    <row r="30" spans="11:13" ht="15" customHeight="1">
      <c r="K30" s="89" t="s">
        <v>201</v>
      </c>
      <c r="L30" s="178">
        <f>SUM(L23:L29)</f>
        <v>58136</v>
      </c>
      <c r="M30" s="179">
        <f>SUM(M23:M29)</f>
        <v>26803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0" t="str">
        <f>'ごみ集計結果'!A1&amp;"のごみ処理フローシート"</f>
        <v>長崎県のごみ処理フローシート</v>
      </c>
      <c r="B1" s="290"/>
      <c r="C1" s="290"/>
      <c r="D1" s="290"/>
      <c r="E1" s="290"/>
    </row>
    <row r="2" spans="1:17" s="108" customFormat="1" ht="21.75" customHeight="1">
      <c r="A2" s="294" t="s">
        <v>218</v>
      </c>
      <c r="B2" s="294"/>
      <c r="C2" s="294"/>
      <c r="D2" s="294"/>
      <c r="E2" s="101"/>
      <c r="F2" s="102" t="s">
        <v>289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290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121</v>
      </c>
      <c r="G3" s="112">
        <f>'ごみ集計結果'!J19</f>
        <v>22806</v>
      </c>
      <c r="H3" s="101"/>
      <c r="I3" s="104"/>
      <c r="J3" s="105"/>
      <c r="K3" s="101"/>
      <c r="L3" s="101"/>
      <c r="M3" s="105"/>
      <c r="N3" s="105"/>
      <c r="O3" s="101"/>
      <c r="P3" s="111" t="s">
        <v>131</v>
      </c>
      <c r="Q3" s="112">
        <f>G3+N5+Q9</f>
        <v>80822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291</v>
      </c>
      <c r="G5" s="107"/>
      <c r="H5" s="101"/>
      <c r="I5" s="115" t="s">
        <v>292</v>
      </c>
      <c r="J5" s="107"/>
      <c r="K5" s="101"/>
      <c r="L5" s="116" t="s">
        <v>293</v>
      </c>
      <c r="M5" s="153" t="s">
        <v>133</v>
      </c>
      <c r="N5" s="117">
        <f>'ごみ集計結果'!L10</f>
        <v>51016</v>
      </c>
      <c r="O5" s="101"/>
      <c r="P5" s="101"/>
      <c r="Q5" s="101"/>
    </row>
    <row r="6" spans="1:17" s="108" customFormat="1" ht="21.75" customHeight="1" thickBot="1">
      <c r="A6" s="114"/>
      <c r="B6" s="291" t="s">
        <v>294</v>
      </c>
      <c r="C6" s="291"/>
      <c r="D6" s="291"/>
      <c r="E6" s="101"/>
      <c r="F6" s="111" t="s">
        <v>122</v>
      </c>
      <c r="G6" s="112">
        <f>'ごみ集計結果'!J4</f>
        <v>461097</v>
      </c>
      <c r="H6" s="101"/>
      <c r="I6" s="111" t="s">
        <v>125</v>
      </c>
      <c r="J6" s="112">
        <f>G6+N8</f>
        <v>472665</v>
      </c>
      <c r="K6" s="101"/>
      <c r="L6" s="118" t="s">
        <v>295</v>
      </c>
      <c r="M6" s="155" t="s">
        <v>134</v>
      </c>
      <c r="N6" s="119">
        <f>'ごみ集計結果'!M10</f>
        <v>3647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296</v>
      </c>
      <c r="C8" s="121" t="s">
        <v>117</v>
      </c>
      <c r="D8" s="122">
        <f>'ごみ集計結果'!D7</f>
        <v>14</v>
      </c>
      <c r="E8" s="101"/>
      <c r="F8" s="101"/>
      <c r="G8" s="114"/>
      <c r="H8" s="101"/>
      <c r="I8" s="123"/>
      <c r="L8" s="124" t="s">
        <v>297</v>
      </c>
      <c r="M8" s="127" t="s">
        <v>124</v>
      </c>
      <c r="N8" s="122">
        <f>N10+N14+N18+N22+N26</f>
        <v>11568</v>
      </c>
      <c r="O8" s="101"/>
      <c r="P8" s="106" t="s">
        <v>298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132</v>
      </c>
      <c r="Q9" s="112">
        <f>N11+N15+N19+N23+N27</f>
        <v>7000</v>
      </c>
    </row>
    <row r="10" spans="1:17" s="108" customFormat="1" ht="21.75" customHeight="1" thickBot="1">
      <c r="A10" s="114"/>
      <c r="B10" s="120" t="s">
        <v>299</v>
      </c>
      <c r="C10" s="152" t="s">
        <v>112</v>
      </c>
      <c r="D10" s="122">
        <f>'ごみ集計結果'!D8</f>
        <v>406379</v>
      </c>
      <c r="E10" s="101"/>
      <c r="F10" s="101"/>
      <c r="G10" s="114"/>
      <c r="H10" s="101"/>
      <c r="I10" s="115" t="s">
        <v>300</v>
      </c>
      <c r="J10" s="107"/>
      <c r="K10" s="101"/>
      <c r="L10" s="116" t="s">
        <v>297</v>
      </c>
      <c r="M10" s="153" t="s">
        <v>135</v>
      </c>
      <c r="N10" s="117">
        <f>'ごみ集計結果'!K11</f>
        <v>7836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126</v>
      </c>
      <c r="J11" s="112">
        <f>'ごみ集計結果'!J11</f>
        <v>12209</v>
      </c>
      <c r="K11" s="101"/>
      <c r="L11" s="128" t="s">
        <v>298</v>
      </c>
      <c r="M11" s="157" t="s">
        <v>136</v>
      </c>
      <c r="N11" s="129">
        <f>'ごみ集計結果'!L11</f>
        <v>792</v>
      </c>
      <c r="O11" s="101"/>
      <c r="P11" s="101"/>
      <c r="Q11" s="101"/>
    </row>
    <row r="12" spans="1:17" s="108" customFormat="1" ht="21.75" customHeight="1" thickBot="1">
      <c r="A12" s="114"/>
      <c r="B12" s="120" t="s">
        <v>301</v>
      </c>
      <c r="C12" s="152" t="s">
        <v>113</v>
      </c>
      <c r="D12" s="122">
        <f>'ごみ集計結果'!D9</f>
        <v>27665</v>
      </c>
      <c r="E12" s="101"/>
      <c r="F12" s="101"/>
      <c r="G12" s="114"/>
      <c r="H12" s="101"/>
      <c r="I12" s="104"/>
      <c r="J12" s="114"/>
      <c r="K12" s="101"/>
      <c r="L12" s="130" t="s">
        <v>295</v>
      </c>
      <c r="M12" s="156" t="s">
        <v>137</v>
      </c>
      <c r="N12" s="112">
        <f>'ごみ集計結果'!M11</f>
        <v>3581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302</v>
      </c>
      <c r="C14" s="152" t="s">
        <v>114</v>
      </c>
      <c r="D14" s="122">
        <f>'ごみ集計結果'!D10</f>
        <v>44947</v>
      </c>
      <c r="E14" s="101"/>
      <c r="F14" s="101"/>
      <c r="G14" s="114"/>
      <c r="H14" s="101"/>
      <c r="I14" s="102" t="s">
        <v>303</v>
      </c>
      <c r="J14" s="107"/>
      <c r="K14" s="101"/>
      <c r="L14" s="116" t="s">
        <v>297</v>
      </c>
      <c r="M14" s="153" t="s">
        <v>138</v>
      </c>
      <c r="N14" s="117">
        <f>'ごみ集計結果'!K12</f>
        <v>3610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127</v>
      </c>
      <c r="J15" s="112">
        <f>'ごみ集計結果'!J12</f>
        <v>51510</v>
      </c>
      <c r="K15" s="101"/>
      <c r="L15" s="128" t="s">
        <v>298</v>
      </c>
      <c r="M15" s="157" t="s">
        <v>139</v>
      </c>
      <c r="N15" s="129">
        <f>'ごみ集計結果'!L12</f>
        <v>6196</v>
      </c>
      <c r="O15" s="101"/>
    </row>
    <row r="16" spans="1:15" s="108" customFormat="1" ht="21.75" customHeight="1" thickBot="1">
      <c r="A16" s="114"/>
      <c r="B16" s="136" t="s">
        <v>304</v>
      </c>
      <c r="C16" s="152" t="s">
        <v>115</v>
      </c>
      <c r="D16" s="122">
        <f>'ごみ集計結果'!D11</f>
        <v>1077</v>
      </c>
      <c r="E16" s="101"/>
      <c r="H16" s="101"/>
      <c r="I16" s="104"/>
      <c r="J16" s="114"/>
      <c r="K16" s="101"/>
      <c r="L16" s="130" t="s">
        <v>295</v>
      </c>
      <c r="M16" s="156" t="s">
        <v>140</v>
      </c>
      <c r="N16" s="112">
        <f>'ごみ集計結果'!M12</f>
        <v>41704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305</v>
      </c>
      <c r="C18" s="152" t="s">
        <v>116</v>
      </c>
      <c r="D18" s="122">
        <f>'ごみ集計結果'!D12</f>
        <v>4141</v>
      </c>
      <c r="E18" s="101"/>
      <c r="F18" s="115" t="s">
        <v>306</v>
      </c>
      <c r="G18" s="103"/>
      <c r="H18" s="101"/>
      <c r="I18" s="115" t="s">
        <v>307</v>
      </c>
      <c r="J18" s="107"/>
      <c r="K18" s="101"/>
      <c r="L18" s="116" t="s">
        <v>297</v>
      </c>
      <c r="M18" s="153" t="s">
        <v>141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63853</v>
      </c>
      <c r="H19" s="101"/>
      <c r="I19" s="111" t="s">
        <v>128</v>
      </c>
      <c r="J19" s="112">
        <f>'ごみ集計結果'!J13</f>
        <v>0</v>
      </c>
      <c r="K19" s="101"/>
      <c r="L19" s="128" t="s">
        <v>298</v>
      </c>
      <c r="M19" s="157" t="s">
        <v>142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308</v>
      </c>
      <c r="C20" s="152" t="s">
        <v>118</v>
      </c>
      <c r="D20" s="122">
        <f>'ごみ集計結果'!D14</f>
        <v>72737</v>
      </c>
      <c r="E20" s="101"/>
      <c r="F20" s="101"/>
      <c r="G20" s="114"/>
      <c r="H20" s="101"/>
      <c r="I20" s="104"/>
      <c r="J20" s="114"/>
      <c r="K20" s="101"/>
      <c r="L20" s="130" t="s">
        <v>295</v>
      </c>
      <c r="M20" s="156" t="s">
        <v>143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309</v>
      </c>
      <c r="C22" s="127" t="s">
        <v>119</v>
      </c>
      <c r="D22" s="122">
        <f>'ごみ集計結果'!D15</f>
        <v>1021</v>
      </c>
      <c r="E22" s="101"/>
      <c r="F22" s="101"/>
      <c r="G22" s="114"/>
      <c r="H22" s="101"/>
      <c r="I22" s="115" t="s">
        <v>310</v>
      </c>
      <c r="J22" s="107"/>
      <c r="K22" s="101"/>
      <c r="L22" s="116" t="s">
        <v>297</v>
      </c>
      <c r="M22" s="153" t="s">
        <v>144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129</v>
      </c>
      <c r="J23" s="112">
        <f>'ごみ集計結果'!J14</f>
        <v>0</v>
      </c>
      <c r="K23" s="101"/>
      <c r="L23" s="128" t="s">
        <v>298</v>
      </c>
      <c r="M23" s="157" t="s">
        <v>145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311</v>
      </c>
      <c r="C24" s="127" t="s">
        <v>120</v>
      </c>
      <c r="D24" s="122">
        <f>'ごみ集計結果'!M30</f>
        <v>26803</v>
      </c>
      <c r="E24" s="101"/>
      <c r="F24" s="101"/>
      <c r="G24" s="114"/>
      <c r="H24" s="101"/>
      <c r="I24" s="104"/>
      <c r="J24" s="105"/>
      <c r="K24" s="101"/>
      <c r="L24" s="130" t="s">
        <v>295</v>
      </c>
      <c r="M24" s="156" t="s">
        <v>314</v>
      </c>
      <c r="N24" s="112">
        <f>'ごみ集計結果'!M14</f>
        <v>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312</v>
      </c>
      <c r="J26" s="107"/>
      <c r="K26" s="101"/>
      <c r="L26" s="142" t="s">
        <v>297</v>
      </c>
      <c r="M26" s="154" t="s">
        <v>315</v>
      </c>
      <c r="N26" s="117">
        <f>'ごみ集計結果'!K15</f>
        <v>122</v>
      </c>
      <c r="O26" s="141"/>
      <c r="P26" s="101" t="s">
        <v>105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130</v>
      </c>
      <c r="J27" s="112">
        <f>'ごみ集計結果'!J15</f>
        <v>134</v>
      </c>
      <c r="K27" s="101"/>
      <c r="L27" s="130" t="s">
        <v>298</v>
      </c>
      <c r="M27" s="156" t="s">
        <v>316</v>
      </c>
      <c r="N27" s="119">
        <f>'ごみ集計結果'!L15</f>
        <v>12</v>
      </c>
      <c r="O27" s="101"/>
      <c r="P27" s="292">
        <f>N12+N16+N20+N24+N6</f>
        <v>48932</v>
      </c>
      <c r="Q27" s="292"/>
    </row>
    <row r="28" spans="1:17" s="108" customFormat="1" ht="21.75" customHeight="1" thickBot="1">
      <c r="A28" s="101"/>
      <c r="B28" s="158" t="s">
        <v>107</v>
      </c>
      <c r="C28" s="143" t="s">
        <v>317</v>
      </c>
      <c r="D28" s="144">
        <f>'ごみ集計結果'!D3</f>
        <v>1512804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3"/>
      <c r="Q28" s="293"/>
    </row>
    <row r="29" spans="1:17" s="108" customFormat="1" ht="21.75" customHeight="1">
      <c r="A29" s="101"/>
      <c r="B29" s="145" t="s">
        <v>108</v>
      </c>
      <c r="C29" s="160" t="s">
        <v>318</v>
      </c>
      <c r="D29" s="146">
        <f>'ごみ集計結果'!D4</f>
        <v>1647</v>
      </c>
      <c r="E29" s="101"/>
      <c r="F29" s="115" t="s">
        <v>109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110</v>
      </c>
      <c r="Q29" s="125"/>
    </row>
    <row r="30" spans="1:17" s="108" customFormat="1" ht="21.75" customHeight="1" thickBot="1">
      <c r="A30" s="101"/>
      <c r="B30" s="159" t="s">
        <v>106</v>
      </c>
      <c r="C30" s="161" t="s">
        <v>319</v>
      </c>
      <c r="D30" s="147">
        <f>'ごみ集計結果'!D5</f>
        <v>1514451</v>
      </c>
      <c r="E30" s="101"/>
      <c r="F30" s="111" t="s">
        <v>123</v>
      </c>
      <c r="G30" s="112">
        <f>'ごみ集計結果'!J18</f>
        <v>9204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58136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2006-06-30T04:36:52Z</dcterms:modified>
  <cp:category/>
  <cp:version/>
  <cp:contentType/>
  <cp:contentStatus/>
</cp:coreProperties>
</file>