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'ごみ処理概要'!$A$2:$AQ$42</definedName>
    <definedName name="_xlnm.Print_Area" localSheetId="2">'ごみ処理量内訳'!$A$2:$AJ$42</definedName>
    <definedName name="_xlnm.Print_Area" localSheetId="1">'ごみ搬入量内訳'!$A$2:$AH$42</definedName>
    <definedName name="_xlnm.Print_Area" localSheetId="3">'資源化量内訳'!$A$2:$BW$42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<sst xmlns="http://schemas.openxmlformats.org/spreadsheetml/2006/main" count="1029" uniqueCount="300">
  <si>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</si>
  <si>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</si>
  <si>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</si>
  <si>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</si>
  <si>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</si>
  <si>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</si>
  <si>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</si>
  <si>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</si>
  <si>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</si>
  <si>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</si>
  <si>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</si>
  <si>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</si>
  <si>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</si>
  <si>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</si>
  <si>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</si>
  <si>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</si>
  <si>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</si>
  <si>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</si>
  <si>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41208</t>
  </si>
  <si>
    <t>小城市</t>
  </si>
  <si>
    <t>41346</t>
  </si>
  <si>
    <t>みやき町</t>
  </si>
  <si>
    <t>佐賀県合計</t>
  </si>
  <si>
    <t>高速堆肥化
施設</t>
  </si>
  <si>
    <t>ごみ燃料化
施設</t>
  </si>
  <si>
    <t>その他の
施設</t>
  </si>
  <si>
    <t>（ｔ）</t>
  </si>
  <si>
    <t>（％）</t>
  </si>
  <si>
    <t>41422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</si>
  <si>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</si>
  <si>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</si>
  <si>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</si>
  <si>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</si>
  <si>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</si>
  <si>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</si>
  <si>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</si>
  <si>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</si>
  <si>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41442</t>
  </si>
  <si>
    <t>塩田町</t>
  </si>
  <si>
    <t>41443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</si>
  <si>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</si>
  <si>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</si>
  <si>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</si>
  <si>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</si>
  <si>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</si>
  <si>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</si>
  <si>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</si>
  <si>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</si>
  <si>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</si>
  <si>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</si>
  <si>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</si>
  <si>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</si>
  <si>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</si>
  <si>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</si>
  <si>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</si>
  <si>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</si>
  <si>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</si>
  <si>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</si>
  <si>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</si>
  <si>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</si>
  <si>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</si>
  <si>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</si>
  <si>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</si>
  <si>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</si>
  <si>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</si>
  <si>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</si>
  <si>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</si>
  <si>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</si>
  <si>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</si>
  <si>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</si>
  <si>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</si>
  <si>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</si>
  <si>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</si>
  <si>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</si>
  <si>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</si>
  <si>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</si>
  <si>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</si>
  <si>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</si>
  <si>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</si>
  <si>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</si>
  <si>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</si>
  <si>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</si>
  <si>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</si>
  <si>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</si>
  <si>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</si>
  <si>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</si>
  <si>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</si>
  <si>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</si>
  <si>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</si>
  <si>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</si>
  <si>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</si>
  <si>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</si>
  <si>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</si>
  <si>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</si>
  <si>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</si>
  <si>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</si>
  <si>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</si>
  <si>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</si>
  <si>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</si>
  <si>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</si>
  <si>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</si>
  <si>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</si>
  <si>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</si>
  <si>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</si>
  <si>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</si>
  <si>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</si>
  <si>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</si>
  <si>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</si>
  <si>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</si>
  <si>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</si>
  <si>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</si>
  <si>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</si>
  <si>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</si>
  <si>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</si>
  <si>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</si>
  <si>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</si>
  <si>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</si>
  <si>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</si>
  <si>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</si>
  <si>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</si>
  <si>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</si>
  <si>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</si>
  <si>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</si>
  <si>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</si>
  <si>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</si>
  <si>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</si>
  <si>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</si>
  <si>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</si>
  <si>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</si>
  <si>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</si>
  <si>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</si>
  <si>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</si>
  <si>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</si>
  <si>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</si>
  <si>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</si>
  <si>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</si>
  <si>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</si>
  <si>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</si>
  <si>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</si>
  <si>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</si>
  <si>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</si>
  <si>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</si>
  <si>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</si>
  <si>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</si>
  <si>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</si>
  <si>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北方町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</si>
  <si>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</si>
  <si>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</si>
  <si>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</si>
  <si>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</si>
  <si>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</si>
  <si>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</si>
  <si>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佐賀県</t>
  </si>
  <si>
    <t>（平成16年度実績）</t>
  </si>
  <si>
    <t>大和町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</si>
  <si>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</si>
  <si>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</si>
  <si>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</si>
  <si>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</si>
  <si>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</si>
  <si>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</si>
  <si>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</si>
  <si>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</si>
  <si>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</si>
  <si>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</si>
  <si>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</si>
  <si>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</si>
  <si>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</si>
  <si>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</si>
  <si>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</si>
  <si>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</si>
  <si>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</si>
  <si>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</si>
  <si>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</si>
  <si>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</si>
  <si>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</si>
  <si>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</si>
  <si>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</si>
  <si>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</si>
  <si>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</si>
  <si>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</si>
  <si>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</si>
  <si>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</si>
  <si>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</si>
  <si>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</si>
  <si>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</si>
  <si>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</si>
  <si>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</si>
  <si>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</si>
  <si>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</si>
  <si>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</si>
  <si>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</si>
  <si>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</si>
  <si>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</si>
  <si>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</si>
  <si>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</si>
  <si>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</si>
  <si>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</si>
  <si>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</si>
  <si>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</si>
  <si>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</si>
  <si>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</si>
  <si>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</si>
  <si>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</si>
  <si>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</si>
  <si>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</si>
  <si>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玄海町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</si>
  <si>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</si>
  <si>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</si>
  <si>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</si>
  <si>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</si>
  <si>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</si>
  <si>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</si>
  <si>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</si>
  <si>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</si>
  <si>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</si>
  <si>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</si>
  <si>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</si>
  <si>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</si>
  <si>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</si>
  <si>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</si>
  <si>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</si>
  <si>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</si>
  <si>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</si>
  <si>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</si>
  <si>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</si>
  <si>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</si>
  <si>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</si>
  <si>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</si>
  <si>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</si>
  <si>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</si>
  <si>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</si>
  <si>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</si>
  <si>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</si>
  <si>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</si>
  <si>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</si>
  <si>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</si>
  <si>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</si>
  <si>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</si>
  <si>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</si>
  <si>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</si>
  <si>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</si>
  <si>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</si>
  <si>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</si>
  <si>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</si>
  <si>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</si>
  <si>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41345</t>
  </si>
  <si>
    <t>上峰町</t>
  </si>
  <si>
    <t>41382</t>
  </si>
  <si>
    <t>七山村</t>
  </si>
  <si>
    <t>41387</t>
  </si>
  <si>
    <t>41401</t>
  </si>
  <si>
    <t>有田町</t>
  </si>
  <si>
    <t>41402</t>
  </si>
  <si>
    <t>西有田町</t>
  </si>
  <si>
    <t>41421</t>
  </si>
  <si>
    <t>山内町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</si>
  <si>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</si>
  <si>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</si>
  <si>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</si>
  <si>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</si>
  <si>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</si>
  <si>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</si>
  <si>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</si>
  <si>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</si>
  <si>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</si>
  <si>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</si>
  <si>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</si>
  <si>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</si>
  <si>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</si>
  <si>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</si>
  <si>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</si>
  <si>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</si>
  <si>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</si>
  <si>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</si>
  <si>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</si>
  <si>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</si>
  <si>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</si>
  <si>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</si>
  <si>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</si>
  <si>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</si>
  <si>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</si>
  <si>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</si>
  <si>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</si>
  <si>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</si>
  <si>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</si>
  <si>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</si>
  <si>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</si>
  <si>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</si>
  <si>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</si>
  <si>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</si>
  <si>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</si>
  <si>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嬉野町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</si>
  <si>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</si>
  <si>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</si>
  <si>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千代田町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</si>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</sst>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184</v>
      </c>
      <c r="B2" s="200" t="s">
        <v>185</v>
      </c>
      <c r="C2" s="203" t="s">
        <v>186</v>
      </c>
      <c r="D2" s="208" t="s">
        <v>296</v>
      </c>
      <c r="E2" s="198"/>
      <c r="F2" s="208" t="s">
        <v>297</v>
      </c>
      <c r="G2" s="198"/>
      <c r="H2" s="198"/>
      <c r="I2" s="199"/>
      <c r="J2" s="215" t="s">
        <v>134</v>
      </c>
      <c r="K2" s="216"/>
      <c r="L2" s="217"/>
      <c r="M2" s="203" t="s">
        <v>135</v>
      </c>
      <c r="N2" s="7" t="s">
        <v>298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299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136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172</v>
      </c>
      <c r="P3" s="205" t="s">
        <v>137</v>
      </c>
      <c r="Q3" s="206"/>
      <c r="R3" s="206"/>
      <c r="S3" s="206"/>
      <c r="T3" s="206"/>
      <c r="U3" s="207"/>
      <c r="V3" s="14" t="s">
        <v>138</v>
      </c>
      <c r="W3" s="8"/>
      <c r="X3" s="8"/>
      <c r="Y3" s="8"/>
      <c r="Z3" s="8"/>
      <c r="AA3" s="8"/>
      <c r="AB3" s="8"/>
      <c r="AC3" s="15"/>
      <c r="AD3" s="12" t="s">
        <v>136</v>
      </c>
      <c r="AE3" s="212"/>
      <c r="AF3" s="203" t="s">
        <v>187</v>
      </c>
      <c r="AG3" s="203" t="s">
        <v>146</v>
      </c>
      <c r="AH3" s="203" t="s">
        <v>188</v>
      </c>
      <c r="AI3" s="203" t="s">
        <v>189</v>
      </c>
      <c r="AJ3" s="203" t="s">
        <v>190</v>
      </c>
      <c r="AK3" s="203" t="s">
        <v>191</v>
      </c>
      <c r="AL3" s="12" t="s">
        <v>139</v>
      </c>
      <c r="AM3" s="212"/>
      <c r="AN3" s="203" t="s">
        <v>192</v>
      </c>
      <c r="AO3" s="203" t="s">
        <v>193</v>
      </c>
      <c r="AP3" s="203" t="s">
        <v>194</v>
      </c>
      <c r="AQ3" s="12" t="s">
        <v>136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136</v>
      </c>
      <c r="Q4" s="6" t="s">
        <v>195</v>
      </c>
      <c r="R4" s="6" t="s">
        <v>196</v>
      </c>
      <c r="S4" s="6" t="s">
        <v>23</v>
      </c>
      <c r="T4" s="6" t="s">
        <v>24</v>
      </c>
      <c r="U4" s="6" t="s">
        <v>25</v>
      </c>
      <c r="V4" s="12" t="s">
        <v>136</v>
      </c>
      <c r="W4" s="6" t="s">
        <v>140</v>
      </c>
      <c r="X4" s="6" t="s">
        <v>167</v>
      </c>
      <c r="Y4" s="6" t="s">
        <v>141</v>
      </c>
      <c r="Z4" s="18" t="s">
        <v>174</v>
      </c>
      <c r="AA4" s="6" t="s">
        <v>142</v>
      </c>
      <c r="AB4" s="18" t="s">
        <v>205</v>
      </c>
      <c r="AC4" s="6" t="s">
        <v>168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143</v>
      </c>
      <c r="E6" s="21" t="s">
        <v>143</v>
      </c>
      <c r="F6" s="22" t="s">
        <v>26</v>
      </c>
      <c r="G6" s="22" t="s">
        <v>26</v>
      </c>
      <c r="H6" s="22" t="s">
        <v>26</v>
      </c>
      <c r="I6" s="22" t="s">
        <v>26</v>
      </c>
      <c r="J6" s="23" t="s">
        <v>144</v>
      </c>
      <c r="K6" s="23" t="s">
        <v>144</v>
      </c>
      <c r="L6" s="23" t="s">
        <v>144</v>
      </c>
      <c r="M6" s="22" t="s">
        <v>26</v>
      </c>
      <c r="N6" s="22" t="s">
        <v>26</v>
      </c>
      <c r="O6" s="22" t="s">
        <v>26</v>
      </c>
      <c r="P6" s="22" t="s">
        <v>26</v>
      </c>
      <c r="Q6" s="22" t="s">
        <v>26</v>
      </c>
      <c r="R6" s="22" t="s">
        <v>26</v>
      </c>
      <c r="S6" s="22" t="s">
        <v>26</v>
      </c>
      <c r="T6" s="22" t="s">
        <v>26</v>
      </c>
      <c r="U6" s="22" t="s">
        <v>26</v>
      </c>
      <c r="V6" s="22" t="s">
        <v>26</v>
      </c>
      <c r="W6" s="22" t="s">
        <v>26</v>
      </c>
      <c r="X6" s="22" t="s">
        <v>26</v>
      </c>
      <c r="Y6" s="22" t="s">
        <v>26</v>
      </c>
      <c r="Z6" s="22" t="s">
        <v>26</v>
      </c>
      <c r="AA6" s="22" t="s">
        <v>26</v>
      </c>
      <c r="AB6" s="22" t="s">
        <v>26</v>
      </c>
      <c r="AC6" s="22" t="s">
        <v>26</v>
      </c>
      <c r="AD6" s="22" t="s">
        <v>26</v>
      </c>
      <c r="AE6" s="22" t="s">
        <v>27</v>
      </c>
      <c r="AF6" s="22" t="s">
        <v>26</v>
      </c>
      <c r="AG6" s="22" t="s">
        <v>26</v>
      </c>
      <c r="AH6" s="22" t="s">
        <v>26</v>
      </c>
      <c r="AI6" s="22" t="s">
        <v>26</v>
      </c>
      <c r="AJ6" s="22" t="s">
        <v>26</v>
      </c>
      <c r="AK6" s="22" t="s">
        <v>26</v>
      </c>
      <c r="AL6" s="22" t="s">
        <v>26</v>
      </c>
      <c r="AM6" s="22" t="s">
        <v>27</v>
      </c>
      <c r="AN6" s="22" t="s">
        <v>26</v>
      </c>
      <c r="AO6" s="22" t="s">
        <v>26</v>
      </c>
      <c r="AP6" s="22" t="s">
        <v>26</v>
      </c>
      <c r="AQ6" s="22" t="s">
        <v>26</v>
      </c>
    </row>
    <row r="7" spans="1:43" ht="13.5" customHeight="1">
      <c r="A7" s="182" t="s">
        <v>207</v>
      </c>
      <c r="B7" s="182" t="s">
        <v>208</v>
      </c>
      <c r="C7" s="184" t="s">
        <v>209</v>
      </c>
      <c r="D7" s="188">
        <v>164483</v>
      </c>
      <c r="E7" s="188">
        <v>164483</v>
      </c>
      <c r="F7" s="188">
        <f>'ごみ搬入量内訳'!H7</f>
        <v>67304</v>
      </c>
      <c r="G7" s="188">
        <f>'ごみ搬入量内訳'!AG7</f>
        <v>9882</v>
      </c>
      <c r="H7" s="188">
        <f>'ごみ搬入量内訳'!AH7</f>
        <v>0</v>
      </c>
      <c r="I7" s="188">
        <f>SUM(F7:H7)</f>
        <v>77186</v>
      </c>
      <c r="J7" s="188">
        <f aca="true" t="shared" si="0" ref="J7:J31">I7/D7/365*1000000</f>
        <v>1285.6556188219142</v>
      </c>
      <c r="K7" s="188">
        <f>('ごみ搬入量内訳'!E7+'ごみ搬入量内訳'!AH7)/'ごみ処理概要'!D7/365*1000000</f>
        <v>743.6001838554494</v>
      </c>
      <c r="L7" s="188">
        <f>'ごみ搬入量内訳'!F7/'ごみ処理概要'!D7/365*1000000</f>
        <v>542.0554349664648</v>
      </c>
      <c r="M7" s="188">
        <f>'資源化量内訳'!BP7</f>
        <v>1064</v>
      </c>
      <c r="N7" s="188">
        <f>'ごみ処理量内訳'!E7</f>
        <v>65082</v>
      </c>
      <c r="O7" s="188">
        <f>'ごみ処理量内訳'!L7</f>
        <v>0</v>
      </c>
      <c r="P7" s="188">
        <f>SUM(Q7:U7)</f>
        <v>12104</v>
      </c>
      <c r="Q7" s="188">
        <f>'ごみ処理量内訳'!G7</f>
        <v>3425</v>
      </c>
      <c r="R7" s="188">
        <f>'ごみ処理量内訳'!H7</f>
        <v>8679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>N7+O7+P7+V7</f>
        <v>77186</v>
      </c>
      <c r="AE7" s="189">
        <f>(N7+P7+V7)/AD7*100</f>
        <v>100</v>
      </c>
      <c r="AF7" s="188">
        <f>'資源化量内訳'!AB7</f>
        <v>5411</v>
      </c>
      <c r="AG7" s="188">
        <f>'資源化量内訳'!AJ7</f>
        <v>0</v>
      </c>
      <c r="AH7" s="188">
        <f>'資源化量内訳'!AR7</f>
        <v>7354</v>
      </c>
      <c r="AI7" s="188">
        <f>'資源化量内訳'!AZ7</f>
        <v>0</v>
      </c>
      <c r="AJ7" s="188">
        <f>'資源化量内訳'!BH7</f>
        <v>0</v>
      </c>
      <c r="AK7" s="188" t="s">
        <v>293</v>
      </c>
      <c r="AL7" s="188">
        <f>SUM(AF7:AJ7)</f>
        <v>12765</v>
      </c>
      <c r="AM7" s="189">
        <f>(V7+AL7+M7)/(M7+AD7)*100</f>
        <v>17.672843450479235</v>
      </c>
      <c r="AN7" s="188">
        <f>'ごみ処理量内訳'!AC7</f>
        <v>0</v>
      </c>
      <c r="AO7" s="188">
        <f>'ごみ処理量内訳'!AD7</f>
        <v>4744</v>
      </c>
      <c r="AP7" s="188">
        <f>'ごみ処理量内訳'!AE7</f>
        <v>551</v>
      </c>
      <c r="AQ7" s="188">
        <f>SUM(AN7:AP7)</f>
        <v>5295</v>
      </c>
    </row>
    <row r="8" spans="1:43" ht="13.5" customHeight="1">
      <c r="A8" s="182" t="s">
        <v>207</v>
      </c>
      <c r="B8" s="182" t="s">
        <v>210</v>
      </c>
      <c r="C8" s="184" t="s">
        <v>211</v>
      </c>
      <c r="D8" s="188">
        <v>132984</v>
      </c>
      <c r="E8" s="188">
        <v>132984</v>
      </c>
      <c r="F8" s="188">
        <f>'ごみ搬入量内訳'!H8</f>
        <v>38359</v>
      </c>
      <c r="G8" s="188">
        <f>'ごみ搬入量内訳'!AG8</f>
        <v>3042</v>
      </c>
      <c r="H8" s="188">
        <f>'ごみ搬入量内訳'!AH8</f>
        <v>0</v>
      </c>
      <c r="I8" s="188">
        <f>SUM(F8:H8)</f>
        <v>41401</v>
      </c>
      <c r="J8" s="188">
        <f t="shared" si="0"/>
        <v>852.9401827308095</v>
      </c>
      <c r="K8" s="188">
        <f>('ごみ搬入量内訳'!E8+'ごみ搬入量内訳'!AH8)/'ごみ処理概要'!D8/365*1000000</f>
        <v>657.7369694902012</v>
      </c>
      <c r="L8" s="188">
        <f>'ごみ搬入量内訳'!F8/'ごみ処理概要'!D8/365*1000000</f>
        <v>195.2032132406082</v>
      </c>
      <c r="M8" s="188">
        <f>'資源化量内訳'!BP8</f>
        <v>1243</v>
      </c>
      <c r="N8" s="188">
        <f>'ごみ処理量内訳'!E8</f>
        <v>34390</v>
      </c>
      <c r="O8" s="188">
        <f>'ごみ処理量内訳'!L8</f>
        <v>259</v>
      </c>
      <c r="P8" s="188">
        <f>SUM(Q8:U8)</f>
        <v>3987</v>
      </c>
      <c r="Q8" s="188">
        <f>'ごみ処理量内訳'!G8</f>
        <v>2811</v>
      </c>
      <c r="R8" s="188">
        <f>'ごみ処理量内訳'!H8</f>
        <v>1176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>SUM(W8:AC8)</f>
        <v>2765</v>
      </c>
      <c r="W8" s="188">
        <f>'資源化量内訳'!M8</f>
        <v>1929</v>
      </c>
      <c r="X8" s="188">
        <f>'資源化量内訳'!N8</f>
        <v>652</v>
      </c>
      <c r="Y8" s="188">
        <f>'資源化量内訳'!O8</f>
        <v>77</v>
      </c>
      <c r="Z8" s="188">
        <f>'資源化量内訳'!P8</f>
        <v>0</v>
      </c>
      <c r="AA8" s="188">
        <f>'資源化量内訳'!Q8</f>
        <v>0</v>
      </c>
      <c r="AB8" s="188">
        <f>'資源化量内訳'!R8</f>
        <v>87</v>
      </c>
      <c r="AC8" s="188">
        <f>'資源化量内訳'!S8</f>
        <v>20</v>
      </c>
      <c r="AD8" s="188">
        <f>N8+O8+P8+V8</f>
        <v>41401</v>
      </c>
      <c r="AE8" s="189">
        <f>(N8+P8+V8)/AD8*100</f>
        <v>99.37441124610517</v>
      </c>
      <c r="AF8" s="188">
        <f>'資源化量内訳'!AB8</f>
        <v>0</v>
      </c>
      <c r="AG8" s="188">
        <f>'資源化量内訳'!AJ8</f>
        <v>0</v>
      </c>
      <c r="AH8" s="188">
        <f>'資源化量内訳'!AR8</f>
        <v>1176</v>
      </c>
      <c r="AI8" s="188">
        <f>'資源化量内訳'!AZ8</f>
        <v>0</v>
      </c>
      <c r="AJ8" s="188">
        <f>'資源化量内訳'!BH8</f>
        <v>0</v>
      </c>
      <c r="AK8" s="188" t="s">
        <v>293</v>
      </c>
      <c r="AL8" s="188">
        <f>SUM(AF8:AJ8)</f>
        <v>1176</v>
      </c>
      <c r="AM8" s="189">
        <f>(V8+AL8+M8)/(M8+AD8)*100</f>
        <v>12.156458118375387</v>
      </c>
      <c r="AN8" s="188">
        <f>'ごみ処理量内訳'!AC8</f>
        <v>259</v>
      </c>
      <c r="AO8" s="188">
        <f>'ごみ処理量内訳'!AD8</f>
        <v>4003</v>
      </c>
      <c r="AP8" s="188">
        <f>'ごみ処理量内訳'!AE8</f>
        <v>1434</v>
      </c>
      <c r="AQ8" s="188">
        <f>SUM(AN8:AP8)</f>
        <v>5696</v>
      </c>
    </row>
    <row r="9" spans="1:43" ht="13.5" customHeight="1">
      <c r="A9" s="182" t="s">
        <v>207</v>
      </c>
      <c r="B9" s="182" t="s">
        <v>212</v>
      </c>
      <c r="C9" s="184" t="s">
        <v>213</v>
      </c>
      <c r="D9" s="188">
        <v>63193</v>
      </c>
      <c r="E9" s="188">
        <v>63193</v>
      </c>
      <c r="F9" s="188">
        <f>'ごみ搬入量内訳'!H9</f>
        <v>23944</v>
      </c>
      <c r="G9" s="188">
        <f>'ごみ搬入量内訳'!AG9</f>
        <v>872</v>
      </c>
      <c r="H9" s="188">
        <f>'ごみ搬入量内訳'!AH9</f>
        <v>428</v>
      </c>
      <c r="I9" s="188">
        <f>SUM(F9:H9)</f>
        <v>25244</v>
      </c>
      <c r="J9" s="188">
        <f t="shared" si="0"/>
        <v>1094.451028367326</v>
      </c>
      <c r="K9" s="188">
        <f>('ごみ搬入量内訳'!E9+'ごみ搬入量内訳'!AH9)/'ごみ処理概要'!D9/365*1000000</f>
        <v>768.4222003954401</v>
      </c>
      <c r="L9" s="188">
        <f>'ごみ搬入量内訳'!F9/'ごみ処理概要'!D9/365*1000000</f>
        <v>326.0288279718861</v>
      </c>
      <c r="M9" s="188">
        <f>'資源化量内訳'!BP9</f>
        <v>2002</v>
      </c>
      <c r="N9" s="188">
        <f>'ごみ処理量内訳'!E9</f>
        <v>21095</v>
      </c>
      <c r="O9" s="188">
        <f>'ごみ処理量内訳'!L9</f>
        <v>0</v>
      </c>
      <c r="P9" s="188">
        <f>SUM(Q9:U9)</f>
        <v>2958</v>
      </c>
      <c r="Q9" s="188">
        <f>'ごみ処理量内訳'!G9</f>
        <v>0</v>
      </c>
      <c r="R9" s="188">
        <f>'ごみ処理量内訳'!H9</f>
        <v>2958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>SUM(W9:AC9)</f>
        <v>763</v>
      </c>
      <c r="W9" s="188">
        <f>'資源化量内訳'!M9</f>
        <v>732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15</v>
      </c>
      <c r="AC9" s="188">
        <f>'資源化量内訳'!S9</f>
        <v>16</v>
      </c>
      <c r="AD9" s="188">
        <f>N9+O9+P9+V9</f>
        <v>24816</v>
      </c>
      <c r="AE9" s="189">
        <f>(N9+P9+V9)/AD9*100</f>
        <v>100</v>
      </c>
      <c r="AF9" s="188">
        <f>'資源化量内訳'!AB9</f>
        <v>1254</v>
      </c>
      <c r="AG9" s="188">
        <f>'資源化量内訳'!AJ9</f>
        <v>0</v>
      </c>
      <c r="AH9" s="188">
        <f>'資源化量内訳'!AR9</f>
        <v>1770</v>
      </c>
      <c r="AI9" s="188">
        <f>'資源化量内訳'!AZ9</f>
        <v>0</v>
      </c>
      <c r="AJ9" s="188">
        <f>'資源化量内訳'!BH9</f>
        <v>0</v>
      </c>
      <c r="AK9" s="188" t="s">
        <v>293</v>
      </c>
      <c r="AL9" s="188">
        <f>SUM(AF9:AJ9)</f>
        <v>3024</v>
      </c>
      <c r="AM9" s="189">
        <f>(V9+AL9+M9)/(M9+AD9)*100</f>
        <v>21.58624804235961</v>
      </c>
      <c r="AN9" s="188">
        <f>'ごみ処理量内訳'!AC9</f>
        <v>0</v>
      </c>
      <c r="AO9" s="188">
        <f>'ごみ処理量内訳'!AD9</f>
        <v>28</v>
      </c>
      <c r="AP9" s="188">
        <f>'ごみ処理量内訳'!AE9</f>
        <v>0</v>
      </c>
      <c r="AQ9" s="188">
        <f>SUM(AN9:AP9)</f>
        <v>28</v>
      </c>
    </row>
    <row r="10" spans="1:43" ht="13.5" customHeight="1">
      <c r="A10" s="182" t="s">
        <v>207</v>
      </c>
      <c r="B10" s="182" t="s">
        <v>214</v>
      </c>
      <c r="C10" s="184" t="s">
        <v>215</v>
      </c>
      <c r="D10" s="188">
        <v>23610</v>
      </c>
      <c r="E10" s="188">
        <v>23610</v>
      </c>
      <c r="F10" s="188">
        <f>'ごみ搬入量内訳'!H10</f>
        <v>5003</v>
      </c>
      <c r="G10" s="188">
        <f>'ごみ搬入量内訳'!AG10</f>
        <v>1317</v>
      </c>
      <c r="H10" s="188">
        <f>'ごみ搬入量内訳'!AH10</f>
        <v>0</v>
      </c>
      <c r="I10" s="188">
        <f aca="true" t="shared" si="1" ref="I10:I41">SUM(F10:H10)</f>
        <v>6320</v>
      </c>
      <c r="J10" s="188">
        <f t="shared" si="0"/>
        <v>733.3785892905838</v>
      </c>
      <c r="K10" s="188">
        <f>('ごみ搬入量内訳'!E10+'ごみ搬入量内訳'!AH10)/'ごみ処理概要'!D10/365*1000000</f>
        <v>630.2182149425888</v>
      </c>
      <c r="L10" s="188">
        <f>'ごみ搬入量内訳'!F10/'ごみ処理概要'!D10/365*1000000</f>
        <v>103.1603743479951</v>
      </c>
      <c r="M10" s="188">
        <f>'資源化量内訳'!BP10</f>
        <v>208</v>
      </c>
      <c r="N10" s="188">
        <f>'ごみ処理量内訳'!E10</f>
        <v>5687</v>
      </c>
      <c r="O10" s="188">
        <f>'ごみ処理量内訳'!L10</f>
        <v>0</v>
      </c>
      <c r="P10" s="188">
        <f aca="true" t="shared" si="2" ref="P10:P41">SUM(Q10:U10)</f>
        <v>428</v>
      </c>
      <c r="Q10" s="188">
        <f>'ごみ処理量内訳'!G10</f>
        <v>0</v>
      </c>
      <c r="R10" s="188">
        <f>'ごみ処理量内訳'!H10</f>
        <v>428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aca="true" t="shared" si="3" ref="V10:V41">SUM(W10:AC10)</f>
        <v>205</v>
      </c>
      <c r="W10" s="188">
        <f>'資源化量内訳'!M10</f>
        <v>187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15</v>
      </c>
      <c r="AA10" s="188">
        <f>'資源化量内訳'!Q10</f>
        <v>3</v>
      </c>
      <c r="AB10" s="188">
        <f>'資源化量内訳'!R10</f>
        <v>0</v>
      </c>
      <c r="AC10" s="188">
        <f>'資源化量内訳'!S10</f>
        <v>0</v>
      </c>
      <c r="AD10" s="188">
        <f aca="true" t="shared" si="4" ref="AD10:AD41">N10+O10+P10+V10</f>
        <v>6320</v>
      </c>
      <c r="AE10" s="189">
        <f aca="true" t="shared" si="5" ref="AE10:AE42">(N10+P10+V10)/AD10*100</f>
        <v>100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428</v>
      </c>
      <c r="AI10" s="188">
        <f>'資源化量内訳'!AZ10</f>
        <v>0</v>
      </c>
      <c r="AJ10" s="188">
        <f>'資源化量内訳'!BH10</f>
        <v>0</v>
      </c>
      <c r="AK10" s="188" t="s">
        <v>293</v>
      </c>
      <c r="AL10" s="188">
        <f aca="true" t="shared" si="6" ref="AL10:AL41">SUM(AF10:AJ10)</f>
        <v>428</v>
      </c>
      <c r="AM10" s="189">
        <f aca="true" t="shared" si="7" ref="AM10:AM41">(V10+AL10+M10)/(M10+AD10)*100</f>
        <v>12.882965686274508</v>
      </c>
      <c r="AN10" s="188">
        <f>'ごみ処理量内訳'!AC10</f>
        <v>0</v>
      </c>
      <c r="AO10" s="188">
        <f>'ごみ処理量内訳'!AD10</f>
        <v>1241</v>
      </c>
      <c r="AP10" s="188">
        <f>'ごみ処理量内訳'!AE10</f>
        <v>0</v>
      </c>
      <c r="AQ10" s="188">
        <f aca="true" t="shared" si="8" ref="AQ10:AQ41">SUM(AN10:AP10)</f>
        <v>1241</v>
      </c>
    </row>
    <row r="11" spans="1:43" ht="13.5" customHeight="1">
      <c r="A11" s="182" t="s">
        <v>207</v>
      </c>
      <c r="B11" s="182" t="s">
        <v>216</v>
      </c>
      <c r="C11" s="184" t="s">
        <v>217</v>
      </c>
      <c r="D11" s="188">
        <v>59469</v>
      </c>
      <c r="E11" s="188">
        <v>59469</v>
      </c>
      <c r="F11" s="188">
        <f>'ごみ搬入量内訳'!H11</f>
        <v>13242</v>
      </c>
      <c r="G11" s="188">
        <f>'ごみ搬入量内訳'!AG11</f>
        <v>2998</v>
      </c>
      <c r="H11" s="188">
        <f>'ごみ搬入量内訳'!AH11</f>
        <v>0</v>
      </c>
      <c r="I11" s="188">
        <f t="shared" si="1"/>
        <v>16240</v>
      </c>
      <c r="J11" s="188">
        <f t="shared" si="0"/>
        <v>748.1738499879182</v>
      </c>
      <c r="K11" s="188">
        <f>('ごみ搬入量内訳'!E11+'ごみ搬入量内訳'!AH11)/'ごみ処理概要'!D11/365*1000000</f>
        <v>597.7098232600523</v>
      </c>
      <c r="L11" s="188">
        <f>'ごみ搬入量内訳'!F11/'ごみ処理概要'!D11/365*1000000</f>
        <v>150.4640267278658</v>
      </c>
      <c r="M11" s="188">
        <f>'資源化量内訳'!BP11</f>
        <v>1877</v>
      </c>
      <c r="N11" s="188">
        <f>'ごみ処理量内訳'!E11</f>
        <v>14074</v>
      </c>
      <c r="O11" s="188">
        <f>'ごみ処理量内訳'!L11</f>
        <v>0</v>
      </c>
      <c r="P11" s="188">
        <f t="shared" si="2"/>
        <v>1901</v>
      </c>
      <c r="Q11" s="188">
        <f>'ごみ処理量内訳'!G11</f>
        <v>1133</v>
      </c>
      <c r="R11" s="188">
        <f>'ごみ処理量内訳'!H11</f>
        <v>768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265</v>
      </c>
      <c r="W11" s="188">
        <f>'資源化量内訳'!M11</f>
        <v>0</v>
      </c>
      <c r="X11" s="188">
        <f>'資源化量内訳'!N11</f>
        <v>228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37</v>
      </c>
      <c r="AD11" s="188">
        <f t="shared" si="4"/>
        <v>16240</v>
      </c>
      <c r="AE11" s="189">
        <f t="shared" si="5"/>
        <v>100</v>
      </c>
      <c r="AF11" s="188">
        <f>'資源化量内訳'!AB11</f>
        <v>0</v>
      </c>
      <c r="AG11" s="188">
        <f>'資源化量内訳'!AJ11</f>
        <v>185</v>
      </c>
      <c r="AH11" s="188">
        <f>'資源化量内訳'!AR11</f>
        <v>486</v>
      </c>
      <c r="AI11" s="188">
        <f>'資源化量内訳'!AZ11</f>
        <v>0</v>
      </c>
      <c r="AJ11" s="188">
        <f>'資源化量内訳'!BH11</f>
        <v>0</v>
      </c>
      <c r="AK11" s="188" t="s">
        <v>293</v>
      </c>
      <c r="AL11" s="188">
        <f t="shared" si="6"/>
        <v>671</v>
      </c>
      <c r="AM11" s="189">
        <f t="shared" si="7"/>
        <v>15.526853231771264</v>
      </c>
      <c r="AN11" s="188">
        <f>'ごみ処理量内訳'!AC11</f>
        <v>0</v>
      </c>
      <c r="AO11" s="188">
        <f>'ごみ処理量内訳'!AD11</f>
        <v>1493</v>
      </c>
      <c r="AP11" s="188">
        <f>'ごみ処理量内訳'!AE11</f>
        <v>807</v>
      </c>
      <c r="AQ11" s="188">
        <f t="shared" si="8"/>
        <v>2300</v>
      </c>
    </row>
    <row r="12" spans="1:43" ht="13.5" customHeight="1">
      <c r="A12" s="182" t="s">
        <v>207</v>
      </c>
      <c r="B12" s="182" t="s">
        <v>218</v>
      </c>
      <c r="C12" s="184" t="s">
        <v>219</v>
      </c>
      <c r="D12" s="188">
        <v>34686</v>
      </c>
      <c r="E12" s="188">
        <v>34686</v>
      </c>
      <c r="F12" s="188">
        <f>'ごみ搬入量内訳'!H12</f>
        <v>10028</v>
      </c>
      <c r="G12" s="188">
        <f>'ごみ搬入量内訳'!AG12</f>
        <v>0</v>
      </c>
      <c r="H12" s="188">
        <f>'ごみ搬入量内訳'!AH12</f>
        <v>0</v>
      </c>
      <c r="I12" s="188">
        <f t="shared" si="1"/>
        <v>10028</v>
      </c>
      <c r="J12" s="188">
        <f t="shared" si="0"/>
        <v>792.0767053779543</v>
      </c>
      <c r="K12" s="188">
        <f>('ごみ搬入量内訳'!E12+'ごみ搬入量内訳'!AH12)/'ごみ処理概要'!D12/365*1000000</f>
        <v>635.9993649484732</v>
      </c>
      <c r="L12" s="188">
        <f>'ごみ搬入量内訳'!F12/'ごみ処理概要'!D12/365*1000000</f>
        <v>156.07734042948124</v>
      </c>
      <c r="M12" s="188">
        <f>'資源化量内訳'!BP12</f>
        <v>0</v>
      </c>
      <c r="N12" s="188">
        <f>'ごみ処理量内訳'!E12</f>
        <v>7292</v>
      </c>
      <c r="O12" s="188">
        <f>'ごみ処理量内訳'!L12</f>
        <v>0</v>
      </c>
      <c r="P12" s="188">
        <f t="shared" si="2"/>
        <v>1512</v>
      </c>
      <c r="Q12" s="188">
        <f>'ごみ処理量内訳'!G12</f>
        <v>1031</v>
      </c>
      <c r="R12" s="188">
        <f>'ごみ処理量内訳'!H12</f>
        <v>481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1224</v>
      </c>
      <c r="W12" s="188">
        <f>'資源化量内訳'!M12</f>
        <v>1078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1</v>
      </c>
      <c r="AB12" s="188">
        <f>'資源化量内訳'!R12</f>
        <v>121</v>
      </c>
      <c r="AC12" s="188">
        <f>'資源化量内訳'!S12</f>
        <v>24</v>
      </c>
      <c r="AD12" s="188">
        <f t="shared" si="4"/>
        <v>10028</v>
      </c>
      <c r="AE12" s="189">
        <f t="shared" si="5"/>
        <v>100</v>
      </c>
      <c r="AF12" s="188">
        <f>'資源化量内訳'!AB12</f>
        <v>30</v>
      </c>
      <c r="AG12" s="188">
        <f>'資源化量内訳'!AJ12</f>
        <v>277</v>
      </c>
      <c r="AH12" s="188">
        <f>'資源化量内訳'!AR12</f>
        <v>481</v>
      </c>
      <c r="AI12" s="188">
        <f>'資源化量内訳'!AZ12</f>
        <v>0</v>
      </c>
      <c r="AJ12" s="188">
        <f>'資源化量内訳'!BH12</f>
        <v>0</v>
      </c>
      <c r="AK12" s="188" t="s">
        <v>293</v>
      </c>
      <c r="AL12" s="188">
        <f t="shared" si="6"/>
        <v>788</v>
      </c>
      <c r="AM12" s="189">
        <f t="shared" si="7"/>
        <v>20.063821300358995</v>
      </c>
      <c r="AN12" s="188">
        <f>'ごみ処理量内訳'!AC12</f>
        <v>0</v>
      </c>
      <c r="AO12" s="188">
        <f>'ごみ処理量内訳'!AD12</f>
        <v>845</v>
      </c>
      <c r="AP12" s="188">
        <f>'ごみ処理量内訳'!AE12</f>
        <v>221</v>
      </c>
      <c r="AQ12" s="188">
        <f t="shared" si="8"/>
        <v>1066</v>
      </c>
    </row>
    <row r="13" spans="1:43" ht="13.5" customHeight="1">
      <c r="A13" s="182" t="s">
        <v>207</v>
      </c>
      <c r="B13" s="182" t="s">
        <v>220</v>
      </c>
      <c r="C13" s="184" t="s">
        <v>221</v>
      </c>
      <c r="D13" s="188">
        <v>33282</v>
      </c>
      <c r="E13" s="188">
        <v>33282</v>
      </c>
      <c r="F13" s="188">
        <f>'ごみ搬入量内訳'!H13</f>
        <v>8182</v>
      </c>
      <c r="G13" s="188">
        <f>'ごみ搬入量内訳'!AG13</f>
        <v>0</v>
      </c>
      <c r="H13" s="188">
        <f>'ごみ搬入量内訳'!AH13</f>
        <v>0</v>
      </c>
      <c r="I13" s="188">
        <f t="shared" si="1"/>
        <v>8182</v>
      </c>
      <c r="J13" s="188">
        <f t="shared" si="0"/>
        <v>673.5303874816533</v>
      </c>
      <c r="K13" s="188">
        <f>('ごみ搬入量内訳'!E13+'ごみ搬入量内訳'!AH13)/'ごみ処理概要'!D13/365*1000000</f>
        <v>491.35943325323734</v>
      </c>
      <c r="L13" s="188">
        <f>'ごみ搬入量内訳'!F13/'ごみ処理概要'!D13/365*1000000</f>
        <v>182.17095422841587</v>
      </c>
      <c r="M13" s="188">
        <f>'資源化量内訳'!BP13</f>
        <v>877</v>
      </c>
      <c r="N13" s="188">
        <f>'ごみ処理量内訳'!E13</f>
        <v>7041</v>
      </c>
      <c r="O13" s="188">
        <f>'ごみ処理量内訳'!L13</f>
        <v>0</v>
      </c>
      <c r="P13" s="188">
        <f t="shared" si="2"/>
        <v>1126</v>
      </c>
      <c r="Q13" s="188">
        <f>'ごみ処理量内訳'!G13</f>
        <v>553</v>
      </c>
      <c r="R13" s="188">
        <f>'ごみ処理量内訳'!H13</f>
        <v>573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15</v>
      </c>
      <c r="W13" s="188">
        <f>'資源化量内訳'!M13</f>
        <v>10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5</v>
      </c>
      <c r="AD13" s="188">
        <f t="shared" si="4"/>
        <v>8182</v>
      </c>
      <c r="AE13" s="189">
        <f t="shared" si="5"/>
        <v>100</v>
      </c>
      <c r="AF13" s="188">
        <f>'資源化量内訳'!AB13</f>
        <v>29</v>
      </c>
      <c r="AG13" s="188">
        <f>'資源化量内訳'!AJ13</f>
        <v>143</v>
      </c>
      <c r="AH13" s="188">
        <f>'資源化量内訳'!AR13</f>
        <v>573</v>
      </c>
      <c r="AI13" s="188">
        <f>'資源化量内訳'!AZ13</f>
        <v>0</v>
      </c>
      <c r="AJ13" s="188">
        <f>'資源化量内訳'!BH13</f>
        <v>0</v>
      </c>
      <c r="AK13" s="188" t="s">
        <v>293</v>
      </c>
      <c r="AL13" s="188">
        <f t="shared" si="6"/>
        <v>745</v>
      </c>
      <c r="AM13" s="189">
        <f t="shared" si="7"/>
        <v>18.07042719947014</v>
      </c>
      <c r="AN13" s="188">
        <f>'ごみ処理量内訳'!AC13</f>
        <v>0</v>
      </c>
      <c r="AO13" s="188">
        <f>'ごみ処理量内訳'!AD13</f>
        <v>816</v>
      </c>
      <c r="AP13" s="188">
        <f>'ごみ処理量内訳'!AE13</f>
        <v>118</v>
      </c>
      <c r="AQ13" s="188">
        <f t="shared" si="8"/>
        <v>934</v>
      </c>
    </row>
    <row r="14" spans="1:43" ht="13.5" customHeight="1">
      <c r="A14" s="182" t="s">
        <v>207</v>
      </c>
      <c r="B14" s="182" t="s">
        <v>18</v>
      </c>
      <c r="C14" s="184" t="s">
        <v>19</v>
      </c>
      <c r="D14" s="188">
        <v>47012</v>
      </c>
      <c r="E14" s="188">
        <v>47012</v>
      </c>
      <c r="F14" s="188">
        <f>'ごみ搬入量内訳'!H14</f>
        <v>13286</v>
      </c>
      <c r="G14" s="188">
        <f>'ごみ搬入量内訳'!AG14</f>
        <v>2240</v>
      </c>
      <c r="H14" s="188">
        <f>'ごみ搬入量内訳'!AH14</f>
        <v>0</v>
      </c>
      <c r="I14" s="188">
        <f t="shared" si="1"/>
        <v>15526</v>
      </c>
      <c r="J14" s="188">
        <f t="shared" si="0"/>
        <v>904.8112460939731</v>
      </c>
      <c r="K14" s="188">
        <f>('ごみ搬入量内訳'!E14+'ごみ搬入量内訳'!AH14)/'ごみ処理概要'!D14/365*1000000</f>
        <v>634.6383144379342</v>
      </c>
      <c r="L14" s="188">
        <f>'ごみ搬入量内訳'!F14/'ごみ処理概要'!D14/365*1000000</f>
        <v>270.1729316560388</v>
      </c>
      <c r="M14" s="188">
        <f>'資源化量内訳'!BP14</f>
        <v>256</v>
      </c>
      <c r="N14" s="188">
        <f>'ごみ処理量内訳'!E14</f>
        <v>11816</v>
      </c>
      <c r="O14" s="188">
        <f>'ごみ処理量内訳'!L14</f>
        <v>1135</v>
      </c>
      <c r="P14" s="188">
        <f t="shared" si="2"/>
        <v>1777</v>
      </c>
      <c r="Q14" s="188">
        <f>'ごみ処理量内訳'!G14</f>
        <v>0</v>
      </c>
      <c r="R14" s="188">
        <f>'ごみ処理量内訳'!H14</f>
        <v>1777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798</v>
      </c>
      <c r="W14" s="188">
        <f>'資源化量内訳'!M14</f>
        <v>751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30</v>
      </c>
      <c r="AA14" s="188">
        <f>'資源化量内訳'!Q14</f>
        <v>17</v>
      </c>
      <c r="AB14" s="188">
        <f>'資源化量内訳'!R14</f>
        <v>0</v>
      </c>
      <c r="AC14" s="188">
        <f>'資源化量内訳'!S14</f>
        <v>0</v>
      </c>
      <c r="AD14" s="188">
        <f t="shared" si="4"/>
        <v>15526</v>
      </c>
      <c r="AE14" s="189">
        <f t="shared" si="5"/>
        <v>92.6896818240371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1464</v>
      </c>
      <c r="AI14" s="188">
        <f>'資源化量内訳'!AZ14</f>
        <v>0</v>
      </c>
      <c r="AJ14" s="188">
        <f>'資源化量内訳'!BH14</f>
        <v>0</v>
      </c>
      <c r="AK14" s="188" t="s">
        <v>293</v>
      </c>
      <c r="AL14" s="188">
        <f t="shared" si="6"/>
        <v>1464</v>
      </c>
      <c r="AM14" s="189">
        <f t="shared" si="7"/>
        <v>15.954885312381196</v>
      </c>
      <c r="AN14" s="188">
        <f>'ごみ処理量内訳'!AC14</f>
        <v>1135</v>
      </c>
      <c r="AO14" s="188">
        <f>'ごみ処理量内訳'!AD14</f>
        <v>1166</v>
      </c>
      <c r="AP14" s="188">
        <f>'ごみ処理量内訳'!AE14</f>
        <v>313</v>
      </c>
      <c r="AQ14" s="188">
        <f t="shared" si="8"/>
        <v>2614</v>
      </c>
    </row>
    <row r="15" spans="1:43" ht="13.5" customHeight="1">
      <c r="A15" s="182" t="s">
        <v>207</v>
      </c>
      <c r="B15" s="182" t="s">
        <v>222</v>
      </c>
      <c r="C15" s="184" t="s">
        <v>223</v>
      </c>
      <c r="D15" s="188">
        <v>11999</v>
      </c>
      <c r="E15" s="188">
        <v>11999</v>
      </c>
      <c r="F15" s="188">
        <f>'ごみ搬入量内訳'!H15</f>
        <v>2849</v>
      </c>
      <c r="G15" s="188">
        <f>'ごみ搬入量内訳'!AG15</f>
        <v>194</v>
      </c>
      <c r="H15" s="188">
        <f>'ごみ搬入量内訳'!AH15</f>
        <v>0</v>
      </c>
      <c r="I15" s="188">
        <f t="shared" si="1"/>
        <v>3043</v>
      </c>
      <c r="J15" s="188">
        <f t="shared" si="0"/>
        <v>694.8067590107395</v>
      </c>
      <c r="K15" s="188">
        <f>('ごみ搬入量内訳'!E15+'ごみ搬入量内訳'!AH15)/'ごみ処理概要'!D15/365*1000000</f>
        <v>665.580579203518</v>
      </c>
      <c r="L15" s="188">
        <f>'ごみ搬入量内訳'!F15/'ごみ処理概要'!D15/365*1000000</f>
        <v>29.226179807221378</v>
      </c>
      <c r="M15" s="188">
        <f>'資源化量内訳'!BP15</f>
        <v>0</v>
      </c>
      <c r="N15" s="188">
        <f>'ごみ処理量内訳'!E15</f>
        <v>2583</v>
      </c>
      <c r="O15" s="188">
        <f>'ごみ処理量内訳'!L15</f>
        <v>0</v>
      </c>
      <c r="P15" s="188">
        <f t="shared" si="2"/>
        <v>460</v>
      </c>
      <c r="Q15" s="188">
        <f>'ごみ処理量内訳'!G15</f>
        <v>79</v>
      </c>
      <c r="R15" s="188">
        <f>'ごみ処理量内訳'!H15</f>
        <v>381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0</v>
      </c>
      <c r="W15" s="188">
        <f>'資源化量内訳'!M15</f>
        <v>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3043</v>
      </c>
      <c r="AE15" s="189">
        <f t="shared" si="5"/>
        <v>100</v>
      </c>
      <c r="AF15" s="188">
        <f>'資源化量内訳'!AB15</f>
        <v>0</v>
      </c>
      <c r="AG15" s="188">
        <f>'資源化量内訳'!AJ15</f>
        <v>14</v>
      </c>
      <c r="AH15" s="188">
        <f>'資源化量内訳'!AR15</f>
        <v>291</v>
      </c>
      <c r="AI15" s="188">
        <f>'資源化量内訳'!AZ15</f>
        <v>0</v>
      </c>
      <c r="AJ15" s="188">
        <f>'資源化量内訳'!BH15</f>
        <v>0</v>
      </c>
      <c r="AK15" s="188" t="s">
        <v>293</v>
      </c>
      <c r="AL15" s="188">
        <f t="shared" si="6"/>
        <v>305</v>
      </c>
      <c r="AM15" s="189">
        <f t="shared" si="7"/>
        <v>10.023003614853762</v>
      </c>
      <c r="AN15" s="188">
        <f>'ごみ処理量内訳'!AC15</f>
        <v>0</v>
      </c>
      <c r="AO15" s="188">
        <f>'ごみ処理量内訳'!AD15</f>
        <v>394</v>
      </c>
      <c r="AP15" s="188">
        <f>'ごみ処理量内訳'!AE15</f>
        <v>49</v>
      </c>
      <c r="AQ15" s="188">
        <f t="shared" si="8"/>
        <v>443</v>
      </c>
    </row>
    <row r="16" spans="1:43" ht="13.5" customHeight="1">
      <c r="A16" s="182" t="s">
        <v>207</v>
      </c>
      <c r="B16" s="182" t="s">
        <v>224</v>
      </c>
      <c r="C16" s="184" t="s">
        <v>225</v>
      </c>
      <c r="D16" s="188">
        <v>18702</v>
      </c>
      <c r="E16" s="188">
        <v>18702</v>
      </c>
      <c r="F16" s="188">
        <f>'ごみ搬入量内訳'!H16</f>
        <v>5255</v>
      </c>
      <c r="G16" s="188">
        <f>'ごみ搬入量内訳'!AG16</f>
        <v>1115</v>
      </c>
      <c r="H16" s="188">
        <f>'ごみ搬入量内訳'!AH16</f>
        <v>0</v>
      </c>
      <c r="I16" s="188">
        <f t="shared" si="1"/>
        <v>6370</v>
      </c>
      <c r="J16" s="188">
        <f t="shared" si="0"/>
        <v>933.1651585135572</v>
      </c>
      <c r="K16" s="188">
        <f>('ごみ搬入量内訳'!E16+'ごみ搬入量内訳'!AH16)/'ごみ処理概要'!D16/365*1000000</f>
        <v>865.1920606249716</v>
      </c>
      <c r="L16" s="188">
        <f>'ごみ搬入量内訳'!F16/'ごみ処理概要'!D16/365*1000000</f>
        <v>67.97309788858564</v>
      </c>
      <c r="M16" s="188">
        <f>'資源化量内訳'!BP16</f>
        <v>0</v>
      </c>
      <c r="N16" s="188">
        <f>'ごみ処理量内訳'!E16</f>
        <v>5211</v>
      </c>
      <c r="O16" s="188">
        <f>'ごみ処理量内訳'!L16</f>
        <v>0</v>
      </c>
      <c r="P16" s="188">
        <f t="shared" si="2"/>
        <v>455</v>
      </c>
      <c r="Q16" s="188">
        <f>'ごみ処理量内訳'!G16</f>
        <v>0</v>
      </c>
      <c r="R16" s="188">
        <f>'ごみ処理量内訳'!H16</f>
        <v>291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164</v>
      </c>
      <c r="V16" s="188">
        <f t="shared" si="3"/>
        <v>704</v>
      </c>
      <c r="W16" s="188">
        <f>'資源化量内訳'!M16</f>
        <v>531</v>
      </c>
      <c r="X16" s="188">
        <f>'資源化量内訳'!N16</f>
        <v>35</v>
      </c>
      <c r="Y16" s="188">
        <f>'資源化量内訳'!O16</f>
        <v>59</v>
      </c>
      <c r="Z16" s="188">
        <f>'資源化量内訳'!P16</f>
        <v>20</v>
      </c>
      <c r="AA16" s="188">
        <f>'資源化量内訳'!Q16</f>
        <v>18</v>
      </c>
      <c r="AB16" s="188">
        <f>'資源化量内訳'!R16</f>
        <v>41</v>
      </c>
      <c r="AC16" s="188">
        <f>'資源化量内訳'!S16</f>
        <v>0</v>
      </c>
      <c r="AD16" s="188">
        <f t="shared" si="4"/>
        <v>6370</v>
      </c>
      <c r="AE16" s="189">
        <f t="shared" si="5"/>
        <v>100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291</v>
      </c>
      <c r="AI16" s="188">
        <f>'資源化量内訳'!AZ16</f>
        <v>0</v>
      </c>
      <c r="AJ16" s="188">
        <f>'資源化量内訳'!BH16</f>
        <v>0</v>
      </c>
      <c r="AK16" s="188" t="s">
        <v>293</v>
      </c>
      <c r="AL16" s="188">
        <f t="shared" si="6"/>
        <v>291</v>
      </c>
      <c r="AM16" s="189">
        <f t="shared" si="7"/>
        <v>15.620094191522762</v>
      </c>
      <c r="AN16" s="188">
        <f>'ごみ処理量内訳'!AC16</f>
        <v>0</v>
      </c>
      <c r="AO16" s="188">
        <f>'ごみ処理量内訳'!AD16</f>
        <v>704</v>
      </c>
      <c r="AP16" s="188">
        <f>'ごみ処理量内訳'!AE16</f>
        <v>164</v>
      </c>
      <c r="AQ16" s="188">
        <f t="shared" si="8"/>
        <v>868</v>
      </c>
    </row>
    <row r="17" spans="1:43" ht="13.5" customHeight="1">
      <c r="A17" s="182" t="s">
        <v>207</v>
      </c>
      <c r="B17" s="182" t="s">
        <v>226</v>
      </c>
      <c r="C17" s="184" t="s">
        <v>227</v>
      </c>
      <c r="D17" s="188">
        <v>7998</v>
      </c>
      <c r="E17" s="188">
        <v>7998</v>
      </c>
      <c r="F17" s="188">
        <f>'ごみ搬入量内訳'!H17</f>
        <v>1838</v>
      </c>
      <c r="G17" s="188">
        <f>'ごみ搬入量内訳'!AG17</f>
        <v>288</v>
      </c>
      <c r="H17" s="188">
        <f>'ごみ搬入量内訳'!AH17</f>
        <v>0</v>
      </c>
      <c r="I17" s="188">
        <f t="shared" si="1"/>
        <v>2126</v>
      </c>
      <c r="J17" s="188">
        <f t="shared" si="0"/>
        <v>728.2642578452833</v>
      </c>
      <c r="K17" s="188">
        <f>('ごみ搬入量内訳'!E17+'ごみ搬入量内訳'!AH17)/'ごみ処理概要'!D17/365*1000000</f>
        <v>691.9538103704009</v>
      </c>
      <c r="L17" s="188">
        <f>'ごみ搬入量内訳'!F17/'ごみ処理概要'!D17/365*1000000</f>
        <v>36.31044747488242</v>
      </c>
      <c r="M17" s="188">
        <f>'資源化量内訳'!BP17</f>
        <v>0</v>
      </c>
      <c r="N17" s="188">
        <f>'ごみ処理量内訳'!E17</f>
        <v>1708</v>
      </c>
      <c r="O17" s="188">
        <f>'ごみ処理量内訳'!L17</f>
        <v>0</v>
      </c>
      <c r="P17" s="188">
        <f t="shared" si="2"/>
        <v>181</v>
      </c>
      <c r="Q17" s="188">
        <f>'ごみ処理量内訳'!G17</f>
        <v>0</v>
      </c>
      <c r="R17" s="188">
        <f>'ごみ処理量内訳'!H17</f>
        <v>113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68</v>
      </c>
      <c r="V17" s="188">
        <f t="shared" si="3"/>
        <v>237</v>
      </c>
      <c r="W17" s="188">
        <f>'資源化量内訳'!M17</f>
        <v>184</v>
      </c>
      <c r="X17" s="188">
        <f>'資源化量内訳'!N17</f>
        <v>11</v>
      </c>
      <c r="Y17" s="188">
        <f>'資源化量内訳'!O17</f>
        <v>16</v>
      </c>
      <c r="Z17" s="188">
        <f>'資源化量内訳'!P17</f>
        <v>6</v>
      </c>
      <c r="AA17" s="188">
        <f>'資源化量内訳'!Q17</f>
        <v>6</v>
      </c>
      <c r="AB17" s="188">
        <f>'資源化量内訳'!R17</f>
        <v>14</v>
      </c>
      <c r="AC17" s="188">
        <f>'資源化量内訳'!S17</f>
        <v>0</v>
      </c>
      <c r="AD17" s="188">
        <f t="shared" si="4"/>
        <v>2126</v>
      </c>
      <c r="AE17" s="189">
        <f t="shared" si="5"/>
        <v>100</v>
      </c>
      <c r="AF17" s="188">
        <f>'資源化量内訳'!AB17</f>
        <v>0</v>
      </c>
      <c r="AG17" s="188">
        <f>'資源化量内訳'!AJ17</f>
        <v>0</v>
      </c>
      <c r="AH17" s="188">
        <f>'資源化量内訳'!AR17</f>
        <v>113</v>
      </c>
      <c r="AI17" s="188">
        <f>'資源化量内訳'!AZ17</f>
        <v>0</v>
      </c>
      <c r="AJ17" s="188">
        <f>'資源化量内訳'!BH17</f>
        <v>0</v>
      </c>
      <c r="AK17" s="188" t="s">
        <v>293</v>
      </c>
      <c r="AL17" s="188">
        <f t="shared" si="6"/>
        <v>113</v>
      </c>
      <c r="AM17" s="189">
        <f t="shared" si="7"/>
        <v>16.462841015992474</v>
      </c>
      <c r="AN17" s="188">
        <f>'ごみ処理量内訳'!AC17</f>
        <v>0</v>
      </c>
      <c r="AO17" s="188">
        <f>'ごみ処理量内訳'!AD17</f>
        <v>224</v>
      </c>
      <c r="AP17" s="188">
        <f>'ごみ処理量内訳'!AE17</f>
        <v>68</v>
      </c>
      <c r="AQ17" s="188">
        <f t="shared" si="8"/>
        <v>292</v>
      </c>
    </row>
    <row r="18" spans="1:43" ht="13.5" customHeight="1">
      <c r="A18" s="182" t="s">
        <v>207</v>
      </c>
      <c r="B18" s="182" t="s">
        <v>228</v>
      </c>
      <c r="C18" s="184" t="s">
        <v>229</v>
      </c>
      <c r="D18" s="188">
        <v>8264</v>
      </c>
      <c r="E18" s="188">
        <v>8264</v>
      </c>
      <c r="F18" s="188">
        <f>'ごみ搬入量内訳'!H18</f>
        <v>1993</v>
      </c>
      <c r="G18" s="188">
        <f>'ごみ搬入量内訳'!AG18</f>
        <v>332</v>
      </c>
      <c r="H18" s="188">
        <f>'ごみ搬入量内訳'!AH18</f>
        <v>0</v>
      </c>
      <c r="I18" s="188">
        <f t="shared" si="1"/>
        <v>2325</v>
      </c>
      <c r="J18" s="188">
        <f t="shared" si="0"/>
        <v>770.7965892665331</v>
      </c>
      <c r="K18" s="188">
        <f>('ごみ搬入量内訳'!E18+'ごみ搬入量内訳'!AH18)/'ごみ処理概要'!D18/365*1000000</f>
        <v>551.6582901245209</v>
      </c>
      <c r="L18" s="188">
        <f>'ごみ搬入量内訳'!F18/'ごみ処理概要'!D18/365*1000000</f>
        <v>219.13829914201222</v>
      </c>
      <c r="M18" s="188">
        <f>'資源化量内訳'!BP18</f>
        <v>0</v>
      </c>
      <c r="N18" s="188">
        <f>'ごみ処理量内訳'!E18</f>
        <v>1946</v>
      </c>
      <c r="O18" s="188">
        <f>'ごみ処理量内訳'!L18</f>
        <v>0</v>
      </c>
      <c r="P18" s="188">
        <f t="shared" si="2"/>
        <v>180</v>
      </c>
      <c r="Q18" s="188">
        <f>'ごみ処理量内訳'!G18</f>
        <v>0</v>
      </c>
      <c r="R18" s="188">
        <f>'ごみ処理量内訳'!H18</f>
        <v>180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199</v>
      </c>
      <c r="W18" s="188">
        <f>'資源化量内訳'!M18</f>
        <v>177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8</v>
      </c>
      <c r="AA18" s="188">
        <f>'資源化量内訳'!Q18</f>
        <v>11</v>
      </c>
      <c r="AB18" s="188">
        <f>'資源化量内訳'!R18</f>
        <v>0</v>
      </c>
      <c r="AC18" s="188">
        <f>'資源化量内訳'!S18</f>
        <v>3</v>
      </c>
      <c r="AD18" s="188">
        <f t="shared" si="4"/>
        <v>2325</v>
      </c>
      <c r="AE18" s="189">
        <f t="shared" si="5"/>
        <v>100</v>
      </c>
      <c r="AF18" s="188">
        <f>'資源化量内訳'!AB18</f>
        <v>0</v>
      </c>
      <c r="AG18" s="188">
        <f>'資源化量内訳'!AJ18</f>
        <v>0</v>
      </c>
      <c r="AH18" s="188">
        <f>'資源化量内訳'!AR18</f>
        <v>137</v>
      </c>
      <c r="AI18" s="188">
        <f>'資源化量内訳'!AZ18</f>
        <v>0</v>
      </c>
      <c r="AJ18" s="188">
        <f>'資源化量内訳'!BH18</f>
        <v>0</v>
      </c>
      <c r="AK18" s="188" t="s">
        <v>293</v>
      </c>
      <c r="AL18" s="188">
        <f t="shared" si="6"/>
        <v>137</v>
      </c>
      <c r="AM18" s="189">
        <f t="shared" si="7"/>
        <v>14.451612903225808</v>
      </c>
      <c r="AN18" s="188">
        <f>'ごみ処理量内訳'!AC18</f>
        <v>0</v>
      </c>
      <c r="AO18" s="188">
        <f>'ごみ処理量内訳'!AD18</f>
        <v>192</v>
      </c>
      <c r="AP18" s="188">
        <f>'ごみ処理量内訳'!AE18</f>
        <v>43</v>
      </c>
      <c r="AQ18" s="188">
        <f t="shared" si="8"/>
        <v>235</v>
      </c>
    </row>
    <row r="19" spans="1:43" ht="13.5" customHeight="1">
      <c r="A19" s="182" t="s">
        <v>207</v>
      </c>
      <c r="B19" s="182" t="s">
        <v>230</v>
      </c>
      <c r="C19" s="184" t="s">
        <v>154</v>
      </c>
      <c r="D19" s="188">
        <v>22541</v>
      </c>
      <c r="E19" s="188">
        <v>22541</v>
      </c>
      <c r="F19" s="188">
        <f>'ごみ搬入量内訳'!H19</f>
        <v>6340</v>
      </c>
      <c r="G19" s="188">
        <f>'ごみ搬入量内訳'!AG19</f>
        <v>397</v>
      </c>
      <c r="H19" s="188">
        <f>'ごみ搬入量内訳'!AH19</f>
        <v>151</v>
      </c>
      <c r="I19" s="188">
        <f t="shared" si="1"/>
        <v>6888</v>
      </c>
      <c r="J19" s="188">
        <f t="shared" si="0"/>
        <v>837.1959042062166</v>
      </c>
      <c r="K19" s="188">
        <f>('ごみ搬入量内訳'!E19+'ごみ搬入量内訳'!AH19)/'ごみ処理概要'!D19/365*1000000</f>
        <v>583.6548681762852</v>
      </c>
      <c r="L19" s="188">
        <f>'ごみ搬入量内訳'!F19/'ごみ処理概要'!D19/365*1000000</f>
        <v>253.54103602993146</v>
      </c>
      <c r="M19" s="188">
        <f>'資源化量内訳'!BP19</f>
        <v>266</v>
      </c>
      <c r="N19" s="188">
        <f>'ごみ処理量内訳'!E19</f>
        <v>5831</v>
      </c>
      <c r="O19" s="188">
        <f>'ごみ処理量内訳'!L19</f>
        <v>0</v>
      </c>
      <c r="P19" s="188">
        <f t="shared" si="2"/>
        <v>866</v>
      </c>
      <c r="Q19" s="188">
        <f>'ごみ処理量内訳'!G19</f>
        <v>866</v>
      </c>
      <c r="R19" s="188">
        <f>'ごみ処理量内訳'!H19</f>
        <v>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40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40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6737</v>
      </c>
      <c r="AE19" s="189">
        <f t="shared" si="5"/>
        <v>100</v>
      </c>
      <c r="AF19" s="188">
        <f>'資源化量内訳'!AB19</f>
        <v>0</v>
      </c>
      <c r="AG19" s="188">
        <f>'資源化量内訳'!AJ19</f>
        <v>284</v>
      </c>
      <c r="AH19" s="188">
        <f>'資源化量内訳'!AR19</f>
        <v>0</v>
      </c>
      <c r="AI19" s="188">
        <f>'資源化量内訳'!AZ19</f>
        <v>0</v>
      </c>
      <c r="AJ19" s="188">
        <f>'資源化量内訳'!BH19</f>
        <v>0</v>
      </c>
      <c r="AK19" s="188" t="s">
        <v>293</v>
      </c>
      <c r="AL19" s="188">
        <f t="shared" si="6"/>
        <v>284</v>
      </c>
      <c r="AM19" s="189">
        <f t="shared" si="7"/>
        <v>8.424960731115236</v>
      </c>
      <c r="AN19" s="188">
        <f>'ごみ処理量内訳'!AC19</f>
        <v>0</v>
      </c>
      <c r="AO19" s="188">
        <f>'ごみ処理量内訳'!AD19</f>
        <v>856</v>
      </c>
      <c r="AP19" s="188">
        <f>'ごみ処理量内訳'!AE19</f>
        <v>462</v>
      </c>
      <c r="AQ19" s="188">
        <f t="shared" si="8"/>
        <v>1318</v>
      </c>
    </row>
    <row r="20" spans="1:43" ht="13.5" customHeight="1">
      <c r="A20" s="182" t="s">
        <v>207</v>
      </c>
      <c r="B20" s="182" t="s">
        <v>231</v>
      </c>
      <c r="C20" s="184" t="s">
        <v>232</v>
      </c>
      <c r="D20" s="188">
        <v>4834</v>
      </c>
      <c r="E20" s="188">
        <v>4834</v>
      </c>
      <c r="F20" s="188">
        <f>'ごみ搬入量内訳'!H20</f>
        <v>1285</v>
      </c>
      <c r="G20" s="188">
        <f>'ごみ搬入量内訳'!AG20</f>
        <v>140</v>
      </c>
      <c r="H20" s="188">
        <f>'ごみ搬入量内訳'!AH20</f>
        <v>0</v>
      </c>
      <c r="I20" s="188">
        <f t="shared" si="1"/>
        <v>1425</v>
      </c>
      <c r="J20" s="188">
        <f t="shared" si="0"/>
        <v>807.6354135376698</v>
      </c>
      <c r="K20" s="188">
        <f>('ごみ搬入量内訳'!E20+'ごみ搬入量内訳'!AH20)/'ごみ処理概要'!D20/365*1000000</f>
        <v>503.8511457087639</v>
      </c>
      <c r="L20" s="188">
        <f>'ごみ搬入量内訳'!F20/'ごみ処理概要'!D20/365*1000000</f>
        <v>303.784267828906</v>
      </c>
      <c r="M20" s="188">
        <f>'資源化量内訳'!BP20</f>
        <v>0</v>
      </c>
      <c r="N20" s="188">
        <f>'ごみ処理量内訳'!E20</f>
        <v>1257</v>
      </c>
      <c r="O20" s="188">
        <f>'ごみ処理量内訳'!L20</f>
        <v>0</v>
      </c>
      <c r="P20" s="188">
        <f t="shared" si="2"/>
        <v>67</v>
      </c>
      <c r="Q20" s="188">
        <f>'ごみ処理量内訳'!G20</f>
        <v>0</v>
      </c>
      <c r="R20" s="188">
        <f>'ごみ処理量内訳'!H20</f>
        <v>67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101</v>
      </c>
      <c r="W20" s="188">
        <f>'資源化量内訳'!M20</f>
        <v>0</v>
      </c>
      <c r="X20" s="188">
        <f>'資源化量内訳'!N20</f>
        <v>24</v>
      </c>
      <c r="Y20" s="188">
        <f>'資源化量内訳'!O20</f>
        <v>32</v>
      </c>
      <c r="Z20" s="188">
        <f>'資源化量内訳'!P20</f>
        <v>10</v>
      </c>
      <c r="AA20" s="188">
        <f>'資源化量内訳'!Q20</f>
        <v>7</v>
      </c>
      <c r="AB20" s="188">
        <f>'資源化量内訳'!R20</f>
        <v>0</v>
      </c>
      <c r="AC20" s="188">
        <f>'資源化量内訳'!S20</f>
        <v>28</v>
      </c>
      <c r="AD20" s="188">
        <f t="shared" si="4"/>
        <v>1425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39</v>
      </c>
      <c r="AI20" s="188">
        <f>'資源化量内訳'!AZ20</f>
        <v>0</v>
      </c>
      <c r="AJ20" s="188">
        <f>'資源化量内訳'!BH20</f>
        <v>0</v>
      </c>
      <c r="AK20" s="188" t="s">
        <v>293</v>
      </c>
      <c r="AL20" s="188">
        <f t="shared" si="6"/>
        <v>39</v>
      </c>
      <c r="AM20" s="189">
        <f t="shared" si="7"/>
        <v>9.824561403508772</v>
      </c>
      <c r="AN20" s="188">
        <f>'ごみ処理量内訳'!AC20</f>
        <v>0</v>
      </c>
      <c r="AO20" s="188">
        <f>'ごみ処理量内訳'!AD20</f>
        <v>152</v>
      </c>
      <c r="AP20" s="188">
        <f>'ごみ処理量内訳'!AE20</f>
        <v>28</v>
      </c>
      <c r="AQ20" s="188">
        <f t="shared" si="8"/>
        <v>180</v>
      </c>
    </row>
    <row r="21" spans="1:43" ht="13.5" customHeight="1">
      <c r="A21" s="182" t="s">
        <v>207</v>
      </c>
      <c r="B21" s="182" t="s">
        <v>233</v>
      </c>
      <c r="C21" s="184" t="s">
        <v>234</v>
      </c>
      <c r="D21" s="188">
        <v>19650</v>
      </c>
      <c r="E21" s="188">
        <v>19650</v>
      </c>
      <c r="F21" s="188">
        <f>'ごみ搬入量内訳'!H21</f>
        <v>4128</v>
      </c>
      <c r="G21" s="188">
        <f>'ごみ搬入量内訳'!AG21</f>
        <v>413</v>
      </c>
      <c r="H21" s="188">
        <f>'ごみ搬入量内訳'!AH21</f>
        <v>0</v>
      </c>
      <c r="I21" s="188">
        <f t="shared" si="1"/>
        <v>4541</v>
      </c>
      <c r="J21" s="188">
        <f t="shared" si="0"/>
        <v>633.1346509114992</v>
      </c>
      <c r="K21" s="188">
        <f>('ごみ搬入量内訳'!E21+'ごみ搬入量内訳'!AH21)/'ごみ処理概要'!D21/365*1000000</f>
        <v>590.4702150650076</v>
      </c>
      <c r="L21" s="188">
        <f>'ごみ搬入量内訳'!F21/'ごみ処理概要'!D21/365*1000000</f>
        <v>42.664435846491685</v>
      </c>
      <c r="M21" s="188">
        <f>'資源化量内訳'!BP21</f>
        <v>299</v>
      </c>
      <c r="N21" s="188">
        <f>'ごみ処理量内訳'!E21</f>
        <v>3682</v>
      </c>
      <c r="O21" s="188">
        <f>'ごみ処理量内訳'!L21</f>
        <v>0</v>
      </c>
      <c r="P21" s="188">
        <f t="shared" si="2"/>
        <v>859</v>
      </c>
      <c r="Q21" s="188">
        <f>'ごみ処理量内訳'!G21</f>
        <v>115</v>
      </c>
      <c r="R21" s="188">
        <f>'ごみ処理量内訳'!H21</f>
        <v>744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4541</v>
      </c>
      <c r="AE21" s="189">
        <f t="shared" si="5"/>
        <v>100</v>
      </c>
      <c r="AF21" s="188">
        <f>'資源化量内訳'!AB21</f>
        <v>0</v>
      </c>
      <c r="AG21" s="188">
        <f>'資源化量内訳'!AJ21</f>
        <v>20</v>
      </c>
      <c r="AH21" s="188">
        <f>'資源化量内訳'!AR21</f>
        <v>569</v>
      </c>
      <c r="AI21" s="188">
        <f>'資源化量内訳'!AZ21</f>
        <v>0</v>
      </c>
      <c r="AJ21" s="188">
        <f>'資源化量内訳'!BH21</f>
        <v>0</v>
      </c>
      <c r="AK21" s="188" t="s">
        <v>293</v>
      </c>
      <c r="AL21" s="188">
        <f t="shared" si="6"/>
        <v>589</v>
      </c>
      <c r="AM21" s="189">
        <f t="shared" si="7"/>
        <v>18.34710743801653</v>
      </c>
      <c r="AN21" s="188">
        <f>'ごみ処理量内訳'!AC21</f>
        <v>0</v>
      </c>
      <c r="AO21" s="188">
        <f>'ごみ処理量内訳'!AD21</f>
        <v>589</v>
      </c>
      <c r="AP21" s="188">
        <f>'ごみ処理量内訳'!AE21</f>
        <v>88</v>
      </c>
      <c r="AQ21" s="188">
        <f t="shared" si="8"/>
        <v>677</v>
      </c>
    </row>
    <row r="22" spans="1:43" ht="13.5" customHeight="1">
      <c r="A22" s="182" t="s">
        <v>207</v>
      </c>
      <c r="B22" s="182" t="s">
        <v>235</v>
      </c>
      <c r="C22" s="184" t="s">
        <v>295</v>
      </c>
      <c r="D22" s="188">
        <v>12262</v>
      </c>
      <c r="E22" s="188">
        <v>12262</v>
      </c>
      <c r="F22" s="188">
        <f>'ごみ搬入量内訳'!H22</f>
        <v>2249</v>
      </c>
      <c r="G22" s="188">
        <f>'ごみ搬入量内訳'!AG22</f>
        <v>176</v>
      </c>
      <c r="H22" s="188">
        <f>'ごみ搬入量内訳'!AH22</f>
        <v>0</v>
      </c>
      <c r="I22" s="188">
        <f t="shared" si="1"/>
        <v>2425</v>
      </c>
      <c r="J22" s="188">
        <f t="shared" si="0"/>
        <v>541.8231623257508</v>
      </c>
      <c r="K22" s="188">
        <f>('ごみ搬入量内訳'!E22+'ごみ搬入量内訳'!AH22)/'ごみ処理概要'!D22/365*1000000</f>
        <v>514.3409978036611</v>
      </c>
      <c r="L22" s="188">
        <f>'ごみ搬入量内訳'!F22/'ごみ処理概要'!D22/365*1000000</f>
        <v>27.482164522089626</v>
      </c>
      <c r="M22" s="188">
        <f>'資源化量内訳'!BP22</f>
        <v>153</v>
      </c>
      <c r="N22" s="188">
        <f>'ごみ処理量内訳'!E22</f>
        <v>1966</v>
      </c>
      <c r="O22" s="188">
        <f>'ごみ処理量内訳'!L22</f>
        <v>0</v>
      </c>
      <c r="P22" s="188">
        <f t="shared" si="2"/>
        <v>459</v>
      </c>
      <c r="Q22" s="188">
        <f>'ごみ処理量内訳'!G22</f>
        <v>69</v>
      </c>
      <c r="R22" s="188">
        <f>'ごみ処理量内訳'!H22</f>
        <v>390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2425</v>
      </c>
      <c r="AE22" s="189">
        <f t="shared" si="5"/>
        <v>100</v>
      </c>
      <c r="AF22" s="188">
        <f>'資源化量内訳'!AB22</f>
        <v>0</v>
      </c>
      <c r="AG22" s="188">
        <f>'資源化量内訳'!AJ22</f>
        <v>12</v>
      </c>
      <c r="AH22" s="188">
        <f>'資源化量内訳'!AR22</f>
        <v>295</v>
      </c>
      <c r="AI22" s="188">
        <f>'資源化量内訳'!AZ22</f>
        <v>0</v>
      </c>
      <c r="AJ22" s="188">
        <f>'資源化量内訳'!BH22</f>
        <v>0</v>
      </c>
      <c r="AK22" s="188" t="s">
        <v>293</v>
      </c>
      <c r="AL22" s="188">
        <f t="shared" si="6"/>
        <v>307</v>
      </c>
      <c r="AM22" s="189">
        <f t="shared" si="7"/>
        <v>17.8432893716059</v>
      </c>
      <c r="AN22" s="188">
        <f>'ごみ処理量内訳'!AC22</f>
        <v>0</v>
      </c>
      <c r="AO22" s="188">
        <f>'ごみ処理量内訳'!AD22</f>
        <v>315</v>
      </c>
      <c r="AP22" s="188">
        <f>'ごみ処理量内訳'!AE22</f>
        <v>49</v>
      </c>
      <c r="AQ22" s="188">
        <f t="shared" si="8"/>
        <v>364</v>
      </c>
    </row>
    <row r="23" spans="1:43" ht="13.5" customHeight="1">
      <c r="A23" s="182" t="s">
        <v>207</v>
      </c>
      <c r="B23" s="182" t="s">
        <v>236</v>
      </c>
      <c r="C23" s="184" t="s">
        <v>237</v>
      </c>
      <c r="D23" s="188">
        <v>9796</v>
      </c>
      <c r="E23" s="188">
        <v>9796</v>
      </c>
      <c r="F23" s="188">
        <f>'ごみ搬入量内訳'!H23</f>
        <v>2149</v>
      </c>
      <c r="G23" s="188">
        <f>'ごみ搬入量内訳'!AG23</f>
        <v>306</v>
      </c>
      <c r="H23" s="188">
        <f>'ごみ搬入量内訳'!AH23</f>
        <v>0</v>
      </c>
      <c r="I23" s="188">
        <f t="shared" si="1"/>
        <v>2455</v>
      </c>
      <c r="J23" s="188">
        <f t="shared" si="0"/>
        <v>686.6095750571943</v>
      </c>
      <c r="K23" s="188">
        <f>('ごみ搬入量内訳'!E23+'ごみ搬入量内訳'!AH23)/'ごみ処理概要'!D23/365*1000000</f>
        <v>613.8932860491003</v>
      </c>
      <c r="L23" s="188">
        <f>'ごみ搬入量内訳'!F23/'ごみ処理概要'!D23/365*1000000</f>
        <v>72.71628900809388</v>
      </c>
      <c r="M23" s="188">
        <f>'資源化量内訳'!BP23</f>
        <v>34</v>
      </c>
      <c r="N23" s="188">
        <f>'ごみ処理量内訳'!E23</f>
        <v>1953</v>
      </c>
      <c r="O23" s="188">
        <f>'ごみ処理量内訳'!L23</f>
        <v>0</v>
      </c>
      <c r="P23" s="188">
        <f t="shared" si="2"/>
        <v>502</v>
      </c>
      <c r="Q23" s="188">
        <f>'ごみ処理量内訳'!G23</f>
        <v>56</v>
      </c>
      <c r="R23" s="188">
        <f>'ごみ処理量内訳'!H23</f>
        <v>446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2455</v>
      </c>
      <c r="AE23" s="189">
        <f t="shared" si="5"/>
        <v>100</v>
      </c>
      <c r="AF23" s="188">
        <f>'資源化量内訳'!AB23</f>
        <v>0</v>
      </c>
      <c r="AG23" s="188">
        <f>'資源化量内訳'!AJ23</f>
        <v>10</v>
      </c>
      <c r="AH23" s="188">
        <f>'資源化量内訳'!AR23</f>
        <v>357</v>
      </c>
      <c r="AI23" s="188">
        <f>'資源化量内訳'!AZ23</f>
        <v>0</v>
      </c>
      <c r="AJ23" s="188">
        <f>'資源化量内訳'!BH23</f>
        <v>0</v>
      </c>
      <c r="AK23" s="188" t="s">
        <v>293</v>
      </c>
      <c r="AL23" s="188">
        <f t="shared" si="6"/>
        <v>367</v>
      </c>
      <c r="AM23" s="189">
        <f t="shared" si="7"/>
        <v>16.110887906789877</v>
      </c>
      <c r="AN23" s="188">
        <f>'ごみ処理量内訳'!AC23</f>
        <v>0</v>
      </c>
      <c r="AO23" s="188">
        <f>'ごみ処理量内訳'!AD23</f>
        <v>317</v>
      </c>
      <c r="AP23" s="188">
        <f>'ごみ処理量内訳'!AE23</f>
        <v>43</v>
      </c>
      <c r="AQ23" s="188">
        <f t="shared" si="8"/>
        <v>360</v>
      </c>
    </row>
    <row r="24" spans="1:43" ht="13.5" customHeight="1">
      <c r="A24" s="182" t="s">
        <v>207</v>
      </c>
      <c r="B24" s="182" t="s">
        <v>238</v>
      </c>
      <c r="C24" s="184" t="s">
        <v>239</v>
      </c>
      <c r="D24" s="188">
        <v>5974</v>
      </c>
      <c r="E24" s="188">
        <v>5974</v>
      </c>
      <c r="F24" s="188">
        <f>'ごみ搬入量内訳'!H24</f>
        <v>1035</v>
      </c>
      <c r="G24" s="188">
        <f>'ごみ搬入量内訳'!AG24</f>
        <v>90</v>
      </c>
      <c r="H24" s="188">
        <f>'ごみ搬入量内訳'!AH24</f>
        <v>0</v>
      </c>
      <c r="I24" s="188">
        <f t="shared" si="1"/>
        <v>1125</v>
      </c>
      <c r="J24" s="188">
        <f t="shared" si="0"/>
        <v>515.9343456347368</v>
      </c>
      <c r="K24" s="188">
        <f>('ごみ搬入量内訳'!E24+'ごみ搬入量内訳'!AH24)/'ごみ処理概要'!D24/365*1000000</f>
        <v>488.87645550811504</v>
      </c>
      <c r="L24" s="188">
        <f>'ごみ搬入量内訳'!F24/'ごみ処理概要'!D24/365*1000000</f>
        <v>27.057890126621754</v>
      </c>
      <c r="M24" s="188">
        <f>'資源化量内訳'!BP24</f>
        <v>154</v>
      </c>
      <c r="N24" s="188">
        <f>'ごみ処理量内訳'!E24</f>
        <v>912</v>
      </c>
      <c r="O24" s="188">
        <f>'ごみ処理量内訳'!L24</f>
        <v>0</v>
      </c>
      <c r="P24" s="188">
        <f t="shared" si="2"/>
        <v>213</v>
      </c>
      <c r="Q24" s="188">
        <f>'ごみ処理量内訳'!G24</f>
        <v>42</v>
      </c>
      <c r="R24" s="188">
        <f>'ごみ処理量内訳'!H24</f>
        <v>171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0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1125</v>
      </c>
      <c r="AE24" s="189">
        <f t="shared" si="5"/>
        <v>100</v>
      </c>
      <c r="AF24" s="188">
        <f>'資源化量内訳'!AB24</f>
        <v>0</v>
      </c>
      <c r="AG24" s="188">
        <f>'資源化量内訳'!AJ24</f>
        <v>8</v>
      </c>
      <c r="AH24" s="188">
        <f>'資源化量内訳'!AR24</f>
        <v>123</v>
      </c>
      <c r="AI24" s="188">
        <f>'資源化量内訳'!AZ24</f>
        <v>0</v>
      </c>
      <c r="AJ24" s="188">
        <f>'資源化量内訳'!BH24</f>
        <v>0</v>
      </c>
      <c r="AK24" s="188" t="s">
        <v>293</v>
      </c>
      <c r="AL24" s="188">
        <f t="shared" si="6"/>
        <v>131</v>
      </c>
      <c r="AM24" s="189">
        <f t="shared" si="7"/>
        <v>22.283033620015637</v>
      </c>
      <c r="AN24" s="188">
        <f>'ごみ処理量内訳'!AC24</f>
        <v>0</v>
      </c>
      <c r="AO24" s="188">
        <f>'ごみ処理量内訳'!AD24</f>
        <v>148</v>
      </c>
      <c r="AP24" s="188">
        <f>'ごみ処理量内訳'!AE24</f>
        <v>26</v>
      </c>
      <c r="AQ24" s="188">
        <f t="shared" si="8"/>
        <v>174</v>
      </c>
    </row>
    <row r="25" spans="1:43" ht="13.5" customHeight="1">
      <c r="A25" s="182" t="s">
        <v>207</v>
      </c>
      <c r="B25" s="182" t="s">
        <v>240</v>
      </c>
      <c r="C25" s="184" t="s">
        <v>241</v>
      </c>
      <c r="D25" s="188">
        <v>1995</v>
      </c>
      <c r="E25" s="188">
        <v>1995</v>
      </c>
      <c r="F25" s="188">
        <f>'ごみ搬入量内訳'!H25</f>
        <v>293</v>
      </c>
      <c r="G25" s="188">
        <f>'ごみ搬入量内訳'!AG25</f>
        <v>82</v>
      </c>
      <c r="H25" s="188">
        <f>'ごみ搬入量内訳'!AH25</f>
        <v>0</v>
      </c>
      <c r="I25" s="188">
        <f t="shared" si="1"/>
        <v>375</v>
      </c>
      <c r="J25" s="188">
        <f t="shared" si="0"/>
        <v>514.9860953754248</v>
      </c>
      <c r="K25" s="188">
        <f>('ごみ搬入量内訳'!E25+'ごみ搬入量内訳'!AH25)/'ごみ処理概要'!D25/365*1000000</f>
        <v>432.5883201153569</v>
      </c>
      <c r="L25" s="188">
        <f>'ごみ搬入量内訳'!F25/'ごみ処理概要'!D25/365*1000000</f>
        <v>82.39777526006797</v>
      </c>
      <c r="M25" s="188">
        <f>'資源化量内訳'!BP25</f>
        <v>0</v>
      </c>
      <c r="N25" s="188">
        <f>'ごみ処理量内訳'!E25</f>
        <v>279</v>
      </c>
      <c r="O25" s="188">
        <f>'ごみ処理量内訳'!L25</f>
        <v>0</v>
      </c>
      <c r="P25" s="188">
        <f t="shared" si="2"/>
        <v>96</v>
      </c>
      <c r="Q25" s="188">
        <f>'ごみ処理量内訳'!G25</f>
        <v>21</v>
      </c>
      <c r="R25" s="188">
        <f>'ごみ処理量内訳'!H25</f>
        <v>75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375</v>
      </c>
      <c r="AE25" s="189">
        <f t="shared" si="5"/>
        <v>100</v>
      </c>
      <c r="AF25" s="188">
        <f>'資源化量内訳'!AB25</f>
        <v>0</v>
      </c>
      <c r="AG25" s="188">
        <f>'資源化量内訳'!AJ25</f>
        <v>3</v>
      </c>
      <c r="AH25" s="188">
        <f>'資源化量内訳'!AR25</f>
        <v>58</v>
      </c>
      <c r="AI25" s="188">
        <f>'資源化量内訳'!AZ25</f>
        <v>0</v>
      </c>
      <c r="AJ25" s="188">
        <f>'資源化量内訳'!BH25</f>
        <v>0</v>
      </c>
      <c r="AK25" s="188" t="s">
        <v>293</v>
      </c>
      <c r="AL25" s="188">
        <f t="shared" si="6"/>
        <v>61</v>
      </c>
      <c r="AM25" s="189">
        <f t="shared" si="7"/>
        <v>16.266666666666666</v>
      </c>
      <c r="AN25" s="188">
        <f>'ごみ処理量内訳'!AC25</f>
        <v>0</v>
      </c>
      <c r="AO25" s="188">
        <f>'ごみ処理量内訳'!AD25</f>
        <v>50</v>
      </c>
      <c r="AP25" s="188">
        <f>'ごみ処理量内訳'!AE25</f>
        <v>11</v>
      </c>
      <c r="AQ25" s="188">
        <f t="shared" si="8"/>
        <v>61</v>
      </c>
    </row>
    <row r="26" spans="1:43" ht="13.5" customHeight="1">
      <c r="A26" s="182" t="s">
        <v>207</v>
      </c>
      <c r="B26" s="182" t="s">
        <v>242</v>
      </c>
      <c r="C26" s="184" t="s">
        <v>243</v>
      </c>
      <c r="D26" s="188">
        <v>1648</v>
      </c>
      <c r="E26" s="188">
        <v>1648</v>
      </c>
      <c r="F26" s="188">
        <f>'ごみ搬入量内訳'!H26</f>
        <v>278</v>
      </c>
      <c r="G26" s="188">
        <f>'ごみ搬入量内訳'!AG26</f>
        <v>124</v>
      </c>
      <c r="H26" s="188">
        <f>'ごみ搬入量内訳'!AH26</f>
        <v>0</v>
      </c>
      <c r="I26" s="188">
        <f t="shared" si="1"/>
        <v>402</v>
      </c>
      <c r="J26" s="188">
        <f t="shared" si="0"/>
        <v>668.3069557121959</v>
      </c>
      <c r="K26" s="188">
        <f>('ごみ搬入量内訳'!E26+'ごみ搬入量内訳'!AH26)/'ごみ処理概要'!D26/365*1000000</f>
        <v>482.1119829764596</v>
      </c>
      <c r="L26" s="188">
        <f>'ごみ搬入量内訳'!F26/'ごみ処理概要'!D26/365*1000000</f>
        <v>186.19497273573614</v>
      </c>
      <c r="M26" s="188">
        <f>'資源化量内訳'!BP26</f>
        <v>0</v>
      </c>
      <c r="N26" s="188">
        <f>'ごみ処理量内訳'!E26</f>
        <v>297</v>
      </c>
      <c r="O26" s="188">
        <f>'ごみ処理量内訳'!L26</f>
        <v>0</v>
      </c>
      <c r="P26" s="188">
        <f t="shared" si="2"/>
        <v>105</v>
      </c>
      <c r="Q26" s="188">
        <f>'ごみ処理量内訳'!G26</f>
        <v>18</v>
      </c>
      <c r="R26" s="188">
        <f>'ごみ処理量内訳'!H26</f>
        <v>87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402</v>
      </c>
      <c r="AE26" s="189">
        <f t="shared" si="5"/>
        <v>100</v>
      </c>
      <c r="AF26" s="188">
        <f>'資源化量内訳'!AB26</f>
        <v>0</v>
      </c>
      <c r="AG26" s="188">
        <f>'資源化量内訳'!AJ26</f>
        <v>3</v>
      </c>
      <c r="AH26" s="188">
        <f>'資源化量内訳'!AR26</f>
        <v>69</v>
      </c>
      <c r="AI26" s="188">
        <f>'資源化量内訳'!AZ26</f>
        <v>0</v>
      </c>
      <c r="AJ26" s="188">
        <f>'資源化量内訳'!BH26</f>
        <v>0</v>
      </c>
      <c r="AK26" s="188" t="s">
        <v>293</v>
      </c>
      <c r="AL26" s="188">
        <f t="shared" si="6"/>
        <v>72</v>
      </c>
      <c r="AM26" s="189">
        <f t="shared" si="7"/>
        <v>17.91044776119403</v>
      </c>
      <c r="AN26" s="188">
        <f>'ごみ処理量内訳'!AC26</f>
        <v>0</v>
      </c>
      <c r="AO26" s="188">
        <f>'ごみ処理量内訳'!AD26</f>
        <v>52</v>
      </c>
      <c r="AP26" s="188">
        <f>'ごみ処理量内訳'!AE26</f>
        <v>10</v>
      </c>
      <c r="AQ26" s="188">
        <f t="shared" si="8"/>
        <v>62</v>
      </c>
    </row>
    <row r="27" spans="1:43" ht="13.5" customHeight="1">
      <c r="A27" s="182" t="s">
        <v>207</v>
      </c>
      <c r="B27" s="182" t="s">
        <v>244</v>
      </c>
      <c r="C27" s="184" t="s">
        <v>245</v>
      </c>
      <c r="D27" s="188">
        <v>18677</v>
      </c>
      <c r="E27" s="188">
        <v>18677</v>
      </c>
      <c r="F27" s="188">
        <f>'ごみ搬入量内訳'!H27</f>
        <v>6169</v>
      </c>
      <c r="G27" s="188">
        <f>'ごみ搬入量内訳'!AG27</f>
        <v>855</v>
      </c>
      <c r="H27" s="188">
        <f>'ごみ搬入量内訳'!AH27</f>
        <v>0</v>
      </c>
      <c r="I27" s="188">
        <f t="shared" si="1"/>
        <v>7024</v>
      </c>
      <c r="J27" s="188">
        <f t="shared" si="0"/>
        <v>1030.3493931808298</v>
      </c>
      <c r="K27" s="188">
        <f>('ごみ搬入量内訳'!E27+'ごみ搬入量内訳'!AH27)/'ごみ処理概要'!D27/365*1000000</f>
        <v>858.2822180383022</v>
      </c>
      <c r="L27" s="188">
        <f>'ごみ搬入量内訳'!F27/'ごみ処理概要'!D27/365*1000000</f>
        <v>172.06717514252753</v>
      </c>
      <c r="M27" s="188">
        <f>'資源化量内訳'!BP27</f>
        <v>0</v>
      </c>
      <c r="N27" s="188">
        <f>'ごみ処理量内訳'!E27</f>
        <v>5131</v>
      </c>
      <c r="O27" s="188">
        <f>'ごみ処理量内訳'!L27</f>
        <v>0</v>
      </c>
      <c r="P27" s="188">
        <f t="shared" si="2"/>
        <v>996</v>
      </c>
      <c r="Q27" s="188">
        <f>'ごみ処理量内訳'!G27</f>
        <v>546</v>
      </c>
      <c r="R27" s="188">
        <f>'ごみ処理量内訳'!H27</f>
        <v>450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897</v>
      </c>
      <c r="W27" s="188">
        <f>'資源化量内訳'!M27</f>
        <v>852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34</v>
      </c>
      <c r="AA27" s="188">
        <f>'資源化量内訳'!Q27</f>
        <v>2</v>
      </c>
      <c r="AB27" s="188">
        <f>'資源化量内訳'!R27</f>
        <v>9</v>
      </c>
      <c r="AC27" s="188">
        <f>'資源化量内訳'!S27</f>
        <v>0</v>
      </c>
      <c r="AD27" s="188">
        <f t="shared" si="4"/>
        <v>7024</v>
      </c>
      <c r="AE27" s="189">
        <f t="shared" si="5"/>
        <v>100</v>
      </c>
      <c r="AF27" s="188">
        <f>'資源化量内訳'!AB27</f>
        <v>18</v>
      </c>
      <c r="AG27" s="188">
        <f>'資源化量内訳'!AJ27</f>
        <v>145</v>
      </c>
      <c r="AH27" s="188">
        <f>'資源化量内訳'!AR27</f>
        <v>440</v>
      </c>
      <c r="AI27" s="188">
        <f>'資源化量内訳'!AZ27</f>
        <v>0</v>
      </c>
      <c r="AJ27" s="188">
        <f>'資源化量内訳'!BH27</f>
        <v>0</v>
      </c>
      <c r="AK27" s="188" t="s">
        <v>293</v>
      </c>
      <c r="AL27" s="188">
        <f t="shared" si="6"/>
        <v>603</v>
      </c>
      <c r="AM27" s="189">
        <f t="shared" si="7"/>
        <v>21.355353075170843</v>
      </c>
      <c r="AN27" s="188">
        <f>'ごみ処理量内訳'!AC27</f>
        <v>0</v>
      </c>
      <c r="AO27" s="188">
        <f>'ごみ処理量内訳'!AD27</f>
        <v>800</v>
      </c>
      <c r="AP27" s="188">
        <f>'ごみ処理量内訳'!AE27</f>
        <v>0</v>
      </c>
      <c r="AQ27" s="188">
        <f t="shared" si="8"/>
        <v>800</v>
      </c>
    </row>
    <row r="28" spans="1:43" ht="13.5" customHeight="1">
      <c r="A28" s="182" t="s">
        <v>207</v>
      </c>
      <c r="B28" s="182" t="s">
        <v>246</v>
      </c>
      <c r="C28" s="184" t="s">
        <v>247</v>
      </c>
      <c r="D28" s="188">
        <v>9181</v>
      </c>
      <c r="E28" s="188">
        <v>9181</v>
      </c>
      <c r="F28" s="188">
        <f>'ごみ搬入量内訳'!H28</f>
        <v>2118</v>
      </c>
      <c r="G28" s="188">
        <f>'ごみ搬入量内訳'!AG28</f>
        <v>90</v>
      </c>
      <c r="H28" s="188">
        <f>'ごみ搬入量内訳'!AH28</f>
        <v>0</v>
      </c>
      <c r="I28" s="188">
        <f t="shared" si="1"/>
        <v>2208</v>
      </c>
      <c r="J28" s="188">
        <f t="shared" si="0"/>
        <v>658.8950080049178</v>
      </c>
      <c r="K28" s="188">
        <f>('ごみ搬入量内訳'!E28+'ごみ搬入量内訳'!AH28)/'ごみ処理概要'!D28/365*1000000</f>
        <v>585.783922424662</v>
      </c>
      <c r="L28" s="188">
        <f>'ごみ搬入量内訳'!F28/'ごみ処理概要'!D28/365*1000000</f>
        <v>73.11108558025583</v>
      </c>
      <c r="M28" s="188">
        <f>'資源化量内訳'!BP28</f>
        <v>24</v>
      </c>
      <c r="N28" s="188">
        <f>'ごみ処理量内訳'!E28</f>
        <v>1778</v>
      </c>
      <c r="O28" s="188">
        <f>'ごみ処理量内訳'!L28</f>
        <v>0</v>
      </c>
      <c r="P28" s="188">
        <f t="shared" si="2"/>
        <v>430</v>
      </c>
      <c r="Q28" s="188">
        <f>'ごみ処理量内訳'!G28</f>
        <v>0</v>
      </c>
      <c r="R28" s="188">
        <f>'ごみ処理量内訳'!H28</f>
        <v>430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2208</v>
      </c>
      <c r="AE28" s="189">
        <f t="shared" si="5"/>
        <v>100</v>
      </c>
      <c r="AF28" s="188">
        <f>'資源化量内訳'!AB28</f>
        <v>108</v>
      </c>
      <c r="AG28" s="188">
        <f>'資源化量内訳'!AJ28</f>
        <v>0</v>
      </c>
      <c r="AH28" s="188">
        <f>'資源化量内訳'!AR28</f>
        <v>312</v>
      </c>
      <c r="AI28" s="188">
        <f>'資源化量内訳'!AZ28</f>
        <v>0</v>
      </c>
      <c r="AJ28" s="188">
        <f>'資源化量内訳'!BH28</f>
        <v>0</v>
      </c>
      <c r="AK28" s="188" t="s">
        <v>293</v>
      </c>
      <c r="AL28" s="188">
        <f t="shared" si="6"/>
        <v>420</v>
      </c>
      <c r="AM28" s="189">
        <f t="shared" si="7"/>
        <v>19.892473118279568</v>
      </c>
      <c r="AN28" s="188">
        <f>'ごみ処理量内訳'!AC28</f>
        <v>0</v>
      </c>
      <c r="AO28" s="188">
        <f>'ごみ処理量内訳'!AD28</f>
        <v>1</v>
      </c>
      <c r="AP28" s="188">
        <f>'ごみ処理量内訳'!AE28</f>
        <v>0</v>
      </c>
      <c r="AQ28" s="188">
        <f t="shared" si="8"/>
        <v>1</v>
      </c>
    </row>
    <row r="29" spans="1:43" ht="13.5" customHeight="1">
      <c r="A29" s="182" t="s">
        <v>207</v>
      </c>
      <c r="B29" s="182" t="s">
        <v>20</v>
      </c>
      <c r="C29" s="184" t="s">
        <v>21</v>
      </c>
      <c r="D29" s="188">
        <v>27325</v>
      </c>
      <c r="E29" s="188">
        <v>27325</v>
      </c>
      <c r="F29" s="188">
        <f>'ごみ搬入量内訳'!H29</f>
        <v>5809</v>
      </c>
      <c r="G29" s="188">
        <f>'ごみ搬入量内訳'!AG29</f>
        <v>255</v>
      </c>
      <c r="H29" s="188">
        <f>'ごみ搬入量内訳'!AH29</f>
        <v>0</v>
      </c>
      <c r="I29" s="188">
        <f t="shared" si="1"/>
        <v>6064</v>
      </c>
      <c r="J29" s="188">
        <f t="shared" si="0"/>
        <v>608.0036095201093</v>
      </c>
      <c r="K29" s="188">
        <f>('ごみ搬入量内訳'!E29+'ごみ搬入量内訳'!AH29)/'ごみ処理概要'!D29/365*1000000</f>
        <v>582.4361754126509</v>
      </c>
      <c r="L29" s="188">
        <f>'ごみ搬入量内訳'!F29/'ごみ処理概要'!D29/365*1000000</f>
        <v>25.56743410745842</v>
      </c>
      <c r="M29" s="188">
        <f>'資源化量内訳'!BP29</f>
        <v>368</v>
      </c>
      <c r="N29" s="188">
        <f>'ごみ処理量内訳'!E29</f>
        <v>4422</v>
      </c>
      <c r="O29" s="188">
        <f>'ごみ処理量内訳'!L29</f>
        <v>0</v>
      </c>
      <c r="P29" s="188">
        <f t="shared" si="2"/>
        <v>1642</v>
      </c>
      <c r="Q29" s="188">
        <f>'ごみ処理量内訳'!G29</f>
        <v>0</v>
      </c>
      <c r="R29" s="188">
        <f>'ごみ処理量内訳'!H29</f>
        <v>1642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6064</v>
      </c>
      <c r="AE29" s="189">
        <f t="shared" si="5"/>
        <v>100</v>
      </c>
      <c r="AF29" s="188">
        <f>'資源化量内訳'!AB29</f>
        <v>278</v>
      </c>
      <c r="AG29" s="188">
        <f>'資源化量内訳'!AJ29</f>
        <v>0</v>
      </c>
      <c r="AH29" s="188">
        <f>'資源化量内訳'!AR29</f>
        <v>1188</v>
      </c>
      <c r="AI29" s="188">
        <f>'資源化量内訳'!AZ29</f>
        <v>0</v>
      </c>
      <c r="AJ29" s="188">
        <f>'資源化量内訳'!BH29</f>
        <v>0</v>
      </c>
      <c r="AK29" s="188" t="s">
        <v>293</v>
      </c>
      <c r="AL29" s="188">
        <f t="shared" si="6"/>
        <v>1466</v>
      </c>
      <c r="AM29" s="189">
        <f t="shared" si="7"/>
        <v>28.513681592039802</v>
      </c>
      <c r="AN29" s="188">
        <f>'ごみ処理量内訳'!AC29</f>
        <v>0</v>
      </c>
      <c r="AO29" s="188">
        <f>'ごみ処理量内訳'!AD29</f>
        <v>13</v>
      </c>
      <c r="AP29" s="188">
        <f>'ごみ処理量内訳'!AE29</f>
        <v>0</v>
      </c>
      <c r="AQ29" s="188">
        <f t="shared" si="8"/>
        <v>13</v>
      </c>
    </row>
    <row r="30" spans="1:43" ht="13.5" customHeight="1">
      <c r="A30" s="182" t="s">
        <v>207</v>
      </c>
      <c r="B30" s="182" t="s">
        <v>248</v>
      </c>
      <c r="C30" s="184" t="s">
        <v>249</v>
      </c>
      <c r="D30" s="188">
        <v>2694</v>
      </c>
      <c r="E30" s="188">
        <v>2694</v>
      </c>
      <c r="F30" s="188">
        <f>'ごみ搬入量内訳'!H30</f>
        <v>508</v>
      </c>
      <c r="G30" s="188">
        <f>'ごみ搬入量内訳'!AG30</f>
        <v>7</v>
      </c>
      <c r="H30" s="188">
        <f>'ごみ搬入量内訳'!AH30</f>
        <v>0</v>
      </c>
      <c r="I30" s="188">
        <f t="shared" si="1"/>
        <v>515</v>
      </c>
      <c r="J30" s="188">
        <f t="shared" si="0"/>
        <v>523.7412413175906</v>
      </c>
      <c r="K30" s="188">
        <f>('ごみ搬入量内訳'!E30+'ごみ搬入量内訳'!AH30)/'ごみ処理概要'!D30/365*1000000</f>
        <v>516.6224283288077</v>
      </c>
      <c r="L30" s="188">
        <f>'ごみ搬入量内訳'!F30/'ごみ処理概要'!D30/365*1000000</f>
        <v>7.118812988782785</v>
      </c>
      <c r="M30" s="188">
        <f>'資源化量内訳'!BP30</f>
        <v>0</v>
      </c>
      <c r="N30" s="188">
        <f>'ごみ処理量内訳'!E30</f>
        <v>422</v>
      </c>
      <c r="O30" s="188">
        <f>'ごみ処理量内訳'!L30</f>
        <v>0</v>
      </c>
      <c r="P30" s="188">
        <f t="shared" si="2"/>
        <v>34</v>
      </c>
      <c r="Q30" s="188">
        <f>'ごみ処理量内訳'!G30</f>
        <v>20</v>
      </c>
      <c r="R30" s="188">
        <f>'ごみ処理量内訳'!H30</f>
        <v>14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59</v>
      </c>
      <c r="W30" s="188">
        <f>'資源化量内訳'!M30</f>
        <v>45</v>
      </c>
      <c r="X30" s="188">
        <f>'資源化量内訳'!N30</f>
        <v>12</v>
      </c>
      <c r="Y30" s="188">
        <f>'資源化量内訳'!O30</f>
        <v>0</v>
      </c>
      <c r="Z30" s="188">
        <f>'資源化量内訳'!P30</f>
        <v>2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515</v>
      </c>
      <c r="AE30" s="189">
        <f t="shared" si="5"/>
        <v>100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14</v>
      </c>
      <c r="AI30" s="188">
        <f>'資源化量内訳'!AZ30</f>
        <v>0</v>
      </c>
      <c r="AJ30" s="188">
        <f>'資源化量内訳'!BH30</f>
        <v>0</v>
      </c>
      <c r="AK30" s="188" t="s">
        <v>293</v>
      </c>
      <c r="AL30" s="188">
        <f t="shared" si="6"/>
        <v>14</v>
      </c>
      <c r="AM30" s="189">
        <f t="shared" si="7"/>
        <v>14.174757281553399</v>
      </c>
      <c r="AN30" s="188">
        <f>'ごみ処理量内訳'!AC30</f>
        <v>0</v>
      </c>
      <c r="AO30" s="188">
        <f>'ごみ処理量内訳'!AD30</f>
        <v>47</v>
      </c>
      <c r="AP30" s="188">
        <f>'ごみ処理量内訳'!AE30</f>
        <v>20</v>
      </c>
      <c r="AQ30" s="188">
        <f t="shared" si="8"/>
        <v>67</v>
      </c>
    </row>
    <row r="31" spans="1:43" ht="13.5" customHeight="1">
      <c r="A31" s="182" t="s">
        <v>207</v>
      </c>
      <c r="B31" s="182" t="s">
        <v>250</v>
      </c>
      <c r="C31" s="184" t="s">
        <v>206</v>
      </c>
      <c r="D31" s="188">
        <v>6977</v>
      </c>
      <c r="E31" s="188">
        <v>6977</v>
      </c>
      <c r="F31" s="188">
        <f>'ごみ搬入量内訳'!H31</f>
        <v>1298</v>
      </c>
      <c r="G31" s="188">
        <f>'ごみ搬入量内訳'!AG31</f>
        <v>42</v>
      </c>
      <c r="H31" s="188">
        <f>'ごみ搬入量内訳'!AH31</f>
        <v>0</v>
      </c>
      <c r="I31" s="188">
        <f t="shared" si="1"/>
        <v>1340</v>
      </c>
      <c r="J31" s="188">
        <f t="shared" si="0"/>
        <v>526.1907520011938</v>
      </c>
      <c r="K31" s="188">
        <f>('ごみ搬入量内訳'!E31+'ごみ搬入量内訳'!AH31)/'ごみ処理概要'!D31/365*1000000</f>
        <v>509.6982060429474</v>
      </c>
      <c r="L31" s="188">
        <f>'ごみ搬入量内訳'!F31/'ごみ処理概要'!D31/365*1000000</f>
        <v>16.492545958246367</v>
      </c>
      <c r="M31" s="188">
        <f>'資源化量内訳'!BP31</f>
        <v>70</v>
      </c>
      <c r="N31" s="188">
        <f>'ごみ処理量内訳'!E31</f>
        <v>1129</v>
      </c>
      <c r="O31" s="188">
        <f>'ごみ処理量内訳'!L31</f>
        <v>0</v>
      </c>
      <c r="P31" s="188">
        <f t="shared" si="2"/>
        <v>211</v>
      </c>
      <c r="Q31" s="188">
        <f>'ごみ処理量内訳'!G31</f>
        <v>198</v>
      </c>
      <c r="R31" s="188">
        <f>'ごみ処理量内訳'!H31</f>
        <v>13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1340</v>
      </c>
      <c r="AE31" s="189">
        <f t="shared" si="5"/>
        <v>100</v>
      </c>
      <c r="AF31" s="188">
        <f>'資源化量内訳'!AB31</f>
        <v>0</v>
      </c>
      <c r="AG31" s="188">
        <f>'資源化量内訳'!AJ31</f>
        <v>68</v>
      </c>
      <c r="AH31" s="188">
        <f>'資源化量内訳'!AR31</f>
        <v>13</v>
      </c>
      <c r="AI31" s="188">
        <f>'資源化量内訳'!AZ31</f>
        <v>0</v>
      </c>
      <c r="AJ31" s="188">
        <f>'資源化量内訳'!BH31</f>
        <v>0</v>
      </c>
      <c r="AK31" s="188" t="s">
        <v>293</v>
      </c>
      <c r="AL31" s="188">
        <f t="shared" si="6"/>
        <v>81</v>
      </c>
      <c r="AM31" s="189">
        <f t="shared" si="7"/>
        <v>10.709219858156029</v>
      </c>
      <c r="AN31" s="188">
        <f>'ごみ処理量内訳'!AC31</f>
        <v>0</v>
      </c>
      <c r="AO31" s="188">
        <f>'ごみ処理量内訳'!AD31</f>
        <v>133</v>
      </c>
      <c r="AP31" s="188">
        <f>'ごみ処理量内訳'!AE31</f>
        <v>66</v>
      </c>
      <c r="AQ31" s="188">
        <f t="shared" si="8"/>
        <v>199</v>
      </c>
    </row>
    <row r="32" spans="1:43" ht="13.5" customHeight="1">
      <c r="A32" s="182" t="s">
        <v>207</v>
      </c>
      <c r="B32" s="182" t="s">
        <v>251</v>
      </c>
      <c r="C32" s="184" t="s">
        <v>252</v>
      </c>
      <c r="D32" s="188">
        <v>12908</v>
      </c>
      <c r="E32" s="188">
        <v>12908</v>
      </c>
      <c r="F32" s="188">
        <f>'ごみ搬入量内訳'!H32</f>
        <v>4094</v>
      </c>
      <c r="G32" s="188">
        <f>'ごみ搬入量内訳'!AG32</f>
        <v>161</v>
      </c>
      <c r="H32" s="188">
        <f>'ごみ搬入量内訳'!AH32</f>
        <v>0</v>
      </c>
      <c r="I32" s="188">
        <f t="shared" si="1"/>
        <v>4255</v>
      </c>
      <c r="J32" s="188">
        <f aca="true" t="shared" si="9" ref="J32:J42">I32/D32/365*1000000</f>
        <v>903.1247479528464</v>
      </c>
      <c r="K32" s="188">
        <f>('ごみ搬入量内訳'!E32+'ごみ搬入量内訳'!AH32)/'ごみ処理概要'!D32/365*1000000</f>
        <v>676.4414974678548</v>
      </c>
      <c r="L32" s="188">
        <f>'ごみ搬入量内訳'!F32/'ごみ処理概要'!D32/365*1000000</f>
        <v>226.6832504849918</v>
      </c>
      <c r="M32" s="188">
        <f>'資源化量内訳'!BP32</f>
        <v>0</v>
      </c>
      <c r="N32" s="188">
        <f>'ごみ処理量内訳'!E32</f>
        <v>3489</v>
      </c>
      <c r="O32" s="188">
        <f>'ごみ処理量内訳'!L32</f>
        <v>0</v>
      </c>
      <c r="P32" s="188">
        <f t="shared" si="2"/>
        <v>650</v>
      </c>
      <c r="Q32" s="188">
        <f>'ごみ処理量内訳'!G32</f>
        <v>0</v>
      </c>
      <c r="R32" s="188">
        <f>'ごみ処理量内訳'!H32</f>
        <v>650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116</v>
      </c>
      <c r="W32" s="188">
        <f>'資源化量内訳'!M32</f>
        <v>116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4255</v>
      </c>
      <c r="AE32" s="189">
        <f t="shared" si="5"/>
        <v>100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356</v>
      </c>
      <c r="AI32" s="188">
        <f>'資源化量内訳'!AZ32</f>
        <v>0</v>
      </c>
      <c r="AJ32" s="188">
        <f>'資源化量内訳'!BH32</f>
        <v>0</v>
      </c>
      <c r="AK32" s="188" t="s">
        <v>293</v>
      </c>
      <c r="AL32" s="188">
        <f t="shared" si="6"/>
        <v>356</v>
      </c>
      <c r="AM32" s="189">
        <f t="shared" si="7"/>
        <v>11.092831962397181</v>
      </c>
      <c r="AN32" s="188">
        <f>'ごみ処理量内訳'!AC32</f>
        <v>0</v>
      </c>
      <c r="AO32" s="188">
        <f>'ごみ処理量内訳'!AD32</f>
        <v>481</v>
      </c>
      <c r="AP32" s="188">
        <f>'ごみ処理量内訳'!AE32</f>
        <v>213</v>
      </c>
      <c r="AQ32" s="188">
        <f t="shared" si="8"/>
        <v>694</v>
      </c>
    </row>
    <row r="33" spans="1:43" ht="13.5" customHeight="1">
      <c r="A33" s="182" t="s">
        <v>207</v>
      </c>
      <c r="B33" s="182" t="s">
        <v>253</v>
      </c>
      <c r="C33" s="184" t="s">
        <v>254</v>
      </c>
      <c r="D33" s="188">
        <v>9660</v>
      </c>
      <c r="E33" s="188">
        <v>9660</v>
      </c>
      <c r="F33" s="188">
        <f>'ごみ搬入量内訳'!H33</f>
        <v>1626</v>
      </c>
      <c r="G33" s="188">
        <f>'ごみ搬入量内訳'!AG33</f>
        <v>515</v>
      </c>
      <c r="H33" s="188">
        <f>'ごみ搬入量内訳'!AH33</f>
        <v>0</v>
      </c>
      <c r="I33" s="188">
        <f t="shared" si="1"/>
        <v>2141</v>
      </c>
      <c r="J33" s="188">
        <f t="shared" si="9"/>
        <v>607.2208514138234</v>
      </c>
      <c r="K33" s="188">
        <f>('ごみ搬入量内訳'!E33+'ごみ搬入量内訳'!AH33)/'ごみ処理概要'!D33/365*1000000</f>
        <v>481.0119402138461</v>
      </c>
      <c r="L33" s="188">
        <f>'ごみ搬入量内訳'!F33/'ごみ処理概要'!D33/365*1000000</f>
        <v>126.20891119997731</v>
      </c>
      <c r="M33" s="188">
        <f>'資源化量内訳'!BP33</f>
        <v>209</v>
      </c>
      <c r="N33" s="188">
        <f>'ごみ処理量内訳'!E33</f>
        <v>1713</v>
      </c>
      <c r="O33" s="188">
        <f>'ごみ処理量内訳'!L33</f>
        <v>0</v>
      </c>
      <c r="P33" s="188">
        <f t="shared" si="2"/>
        <v>402</v>
      </c>
      <c r="Q33" s="188">
        <f>'ごみ処理量内訳'!G33</f>
        <v>128</v>
      </c>
      <c r="R33" s="188">
        <f>'ごみ処理量内訳'!H33</f>
        <v>274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26</v>
      </c>
      <c r="W33" s="188">
        <f>'資源化量内訳'!M33</f>
        <v>26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2141</v>
      </c>
      <c r="AE33" s="189">
        <f t="shared" si="5"/>
        <v>100</v>
      </c>
      <c r="AF33" s="188">
        <f>'資源化量内訳'!AB33</f>
        <v>0</v>
      </c>
      <c r="AG33" s="188">
        <f>'資源化量内訳'!AJ33</f>
        <v>49</v>
      </c>
      <c r="AH33" s="188">
        <f>'資源化量内訳'!AR33</f>
        <v>119</v>
      </c>
      <c r="AI33" s="188">
        <f>'資源化量内訳'!AZ33</f>
        <v>0</v>
      </c>
      <c r="AJ33" s="188">
        <f>'資源化量内訳'!BH33</f>
        <v>0</v>
      </c>
      <c r="AK33" s="188" t="s">
        <v>293</v>
      </c>
      <c r="AL33" s="188">
        <f t="shared" si="6"/>
        <v>168</v>
      </c>
      <c r="AM33" s="189">
        <f t="shared" si="7"/>
        <v>17.148936170212767</v>
      </c>
      <c r="AN33" s="188">
        <f>'ごみ処理量内訳'!AC33</f>
        <v>0</v>
      </c>
      <c r="AO33" s="188">
        <f>'ごみ処理量内訳'!AD33</f>
        <v>238</v>
      </c>
      <c r="AP33" s="188">
        <f>'ごみ処理量内訳'!AE33</f>
        <v>187</v>
      </c>
      <c r="AQ33" s="188">
        <f t="shared" si="8"/>
        <v>425</v>
      </c>
    </row>
    <row r="34" spans="1:43" ht="13.5" customHeight="1">
      <c r="A34" s="182" t="s">
        <v>207</v>
      </c>
      <c r="B34" s="182" t="s">
        <v>255</v>
      </c>
      <c r="C34" s="184" t="s">
        <v>256</v>
      </c>
      <c r="D34" s="188">
        <v>9753</v>
      </c>
      <c r="E34" s="188">
        <v>9753</v>
      </c>
      <c r="F34" s="188">
        <f>'ごみ搬入量内訳'!H34</f>
        <v>1549</v>
      </c>
      <c r="G34" s="188">
        <f>'ごみ搬入量内訳'!AG34</f>
        <v>0</v>
      </c>
      <c r="H34" s="188">
        <f>'ごみ搬入量内訳'!AH34</f>
        <v>0</v>
      </c>
      <c r="I34" s="188">
        <f t="shared" si="1"/>
        <v>1549</v>
      </c>
      <c r="J34" s="188">
        <f t="shared" si="9"/>
        <v>435.13130487422904</v>
      </c>
      <c r="K34" s="188">
        <f>('ごみ搬入量内訳'!E34+'ごみ搬入量内訳'!AH34)/'ごみ処理概要'!D34/365*1000000</f>
        <v>348.04886167796633</v>
      </c>
      <c r="L34" s="188">
        <f>'ごみ搬入量内訳'!F34/'ごみ処理概要'!D34/365*1000000</f>
        <v>87.08244319626276</v>
      </c>
      <c r="M34" s="188">
        <f>'資源化量内訳'!BP34</f>
        <v>144</v>
      </c>
      <c r="N34" s="188">
        <f>'ごみ処理量内訳'!E34</f>
        <v>1120</v>
      </c>
      <c r="O34" s="188">
        <f>'ごみ処理量内訳'!L34</f>
        <v>0</v>
      </c>
      <c r="P34" s="188">
        <f t="shared" si="2"/>
        <v>163</v>
      </c>
      <c r="Q34" s="188">
        <f>'ごみ処理量内訳'!G34</f>
        <v>163</v>
      </c>
      <c r="R34" s="188">
        <f>'ごみ処理量内訳'!H34</f>
        <v>0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266</v>
      </c>
      <c r="W34" s="188">
        <f>'資源化量内訳'!M34</f>
        <v>145</v>
      </c>
      <c r="X34" s="188">
        <f>'資源化量内訳'!N34</f>
        <v>24</v>
      </c>
      <c r="Y34" s="188">
        <f>'資源化量内訳'!O34</f>
        <v>69</v>
      </c>
      <c r="Z34" s="188">
        <f>'資源化量内訳'!P34</f>
        <v>16</v>
      </c>
      <c r="AA34" s="188">
        <f>'資源化量内訳'!Q34</f>
        <v>0</v>
      </c>
      <c r="AB34" s="188">
        <f>'資源化量内訳'!R34</f>
        <v>9</v>
      </c>
      <c r="AC34" s="188">
        <f>'資源化量内訳'!S34</f>
        <v>3</v>
      </c>
      <c r="AD34" s="188">
        <f t="shared" si="4"/>
        <v>1549</v>
      </c>
      <c r="AE34" s="189">
        <f t="shared" si="5"/>
        <v>100</v>
      </c>
      <c r="AF34" s="188">
        <f>'資源化量内訳'!AB34</f>
        <v>5</v>
      </c>
      <c r="AG34" s="188">
        <f>'資源化量内訳'!AJ34</f>
        <v>41</v>
      </c>
      <c r="AH34" s="188">
        <f>'資源化量内訳'!AR34</f>
        <v>0</v>
      </c>
      <c r="AI34" s="188">
        <f>'資源化量内訳'!AZ34</f>
        <v>0</v>
      </c>
      <c r="AJ34" s="188">
        <f>'資源化量内訳'!BH34</f>
        <v>0</v>
      </c>
      <c r="AK34" s="188" t="s">
        <v>293</v>
      </c>
      <c r="AL34" s="188">
        <f t="shared" si="6"/>
        <v>46</v>
      </c>
      <c r="AM34" s="189">
        <f t="shared" si="7"/>
        <v>26.93443591258122</v>
      </c>
      <c r="AN34" s="188">
        <f>'ごみ処理量内訳'!AC34</f>
        <v>0</v>
      </c>
      <c r="AO34" s="188">
        <f>'ごみ処理量内訳'!AD34</f>
        <v>129</v>
      </c>
      <c r="AP34" s="188">
        <f>'ごみ処理量内訳'!AE34</f>
        <v>35</v>
      </c>
      <c r="AQ34" s="188">
        <f t="shared" si="8"/>
        <v>164</v>
      </c>
    </row>
    <row r="35" spans="1:43" ht="13.5" customHeight="1">
      <c r="A35" s="182" t="s">
        <v>207</v>
      </c>
      <c r="B35" s="182" t="s">
        <v>28</v>
      </c>
      <c r="C35" s="184" t="s">
        <v>145</v>
      </c>
      <c r="D35" s="188">
        <v>8753</v>
      </c>
      <c r="E35" s="188">
        <v>8753</v>
      </c>
      <c r="F35" s="188">
        <f>'ごみ搬入量内訳'!H35</f>
        <v>1955</v>
      </c>
      <c r="G35" s="188">
        <f>'ごみ搬入量内訳'!AG35</f>
        <v>12</v>
      </c>
      <c r="H35" s="188">
        <f>'ごみ搬入量内訳'!AH35</f>
        <v>110</v>
      </c>
      <c r="I35" s="188">
        <f t="shared" si="1"/>
        <v>2077</v>
      </c>
      <c r="J35" s="188">
        <f t="shared" si="9"/>
        <v>650.109786233761</v>
      </c>
      <c r="K35" s="188">
        <f>('ごみ搬入量内訳'!E35+'ごみ搬入量内訳'!AH35)/'ごみ処理概要'!D35/365*1000000</f>
        <v>626.634468964848</v>
      </c>
      <c r="L35" s="188">
        <f>'ごみ搬入量内訳'!F35/'ごみ処理概要'!D35/365*1000000</f>
        <v>23.475317268912892</v>
      </c>
      <c r="M35" s="188">
        <f>'資源化量内訳'!BP35</f>
        <v>60</v>
      </c>
      <c r="N35" s="188">
        <f>'ごみ処理量内訳'!E35</f>
        <v>1471</v>
      </c>
      <c r="O35" s="188">
        <f>'ごみ処理量内訳'!L35</f>
        <v>0</v>
      </c>
      <c r="P35" s="188">
        <f t="shared" si="2"/>
        <v>179</v>
      </c>
      <c r="Q35" s="188">
        <f>'ごみ処理量内訳'!G35</f>
        <v>179</v>
      </c>
      <c r="R35" s="188">
        <f>'ごみ処理量内訳'!H35</f>
        <v>0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317</v>
      </c>
      <c r="W35" s="188">
        <f>'資源化量内訳'!M35</f>
        <v>192</v>
      </c>
      <c r="X35" s="188">
        <f>'資源化量内訳'!N35</f>
        <v>18</v>
      </c>
      <c r="Y35" s="188">
        <f>'資源化量内訳'!O35</f>
        <v>69</v>
      </c>
      <c r="Z35" s="188">
        <f>'資源化量内訳'!P35</f>
        <v>14</v>
      </c>
      <c r="AA35" s="188">
        <f>'資源化量内訳'!Q35</f>
        <v>0</v>
      </c>
      <c r="AB35" s="188">
        <f>'資源化量内訳'!R35</f>
        <v>24</v>
      </c>
      <c r="AC35" s="188">
        <f>'資源化量内訳'!S35</f>
        <v>0</v>
      </c>
      <c r="AD35" s="188">
        <f t="shared" si="4"/>
        <v>1967</v>
      </c>
      <c r="AE35" s="189">
        <f t="shared" si="5"/>
        <v>100</v>
      </c>
      <c r="AF35" s="188">
        <f>'資源化量内訳'!AB35</f>
        <v>6</v>
      </c>
      <c r="AG35" s="188">
        <f>'資源化量内訳'!AJ35</f>
        <v>49</v>
      </c>
      <c r="AH35" s="188">
        <f>'資源化量内訳'!AR35</f>
        <v>0</v>
      </c>
      <c r="AI35" s="188">
        <f>'資源化量内訳'!AZ35</f>
        <v>0</v>
      </c>
      <c r="AJ35" s="188">
        <f>'資源化量内訳'!BH35</f>
        <v>0</v>
      </c>
      <c r="AK35" s="188" t="s">
        <v>293</v>
      </c>
      <c r="AL35" s="188">
        <f t="shared" si="6"/>
        <v>55</v>
      </c>
      <c r="AM35" s="189">
        <f t="shared" si="7"/>
        <v>21.31228416378885</v>
      </c>
      <c r="AN35" s="188">
        <f>'ごみ処理量内訳'!AC35</f>
        <v>0</v>
      </c>
      <c r="AO35" s="188">
        <f>'ごみ処理量内訳'!AD35</f>
        <v>171</v>
      </c>
      <c r="AP35" s="188">
        <f>'ごみ処理量内訳'!AE35</f>
        <v>38</v>
      </c>
      <c r="AQ35" s="188">
        <f t="shared" si="8"/>
        <v>209</v>
      </c>
    </row>
    <row r="36" spans="1:43" ht="13.5" customHeight="1">
      <c r="A36" s="182" t="s">
        <v>207</v>
      </c>
      <c r="B36" s="182" t="s">
        <v>29</v>
      </c>
      <c r="C36" s="184" t="s">
        <v>30</v>
      </c>
      <c r="D36" s="188">
        <v>8301</v>
      </c>
      <c r="E36" s="188">
        <v>8301</v>
      </c>
      <c r="F36" s="188">
        <f>'ごみ搬入量内訳'!H36</f>
        <v>2207</v>
      </c>
      <c r="G36" s="188">
        <f>'ごみ搬入量内訳'!AG36</f>
        <v>0</v>
      </c>
      <c r="H36" s="188">
        <f>'ごみ搬入量内訳'!AH36</f>
        <v>0</v>
      </c>
      <c r="I36" s="188">
        <f t="shared" si="1"/>
        <v>2207</v>
      </c>
      <c r="J36" s="188">
        <f t="shared" si="9"/>
        <v>728.4152924305208</v>
      </c>
      <c r="K36" s="188">
        <f>('ごみ搬入量内訳'!E36+'ごみ搬入量内訳'!AH36)/'ごみ処理概要'!D36/365*1000000</f>
        <v>728.4152924305208</v>
      </c>
      <c r="L36" s="188">
        <f>'ごみ搬入量内訳'!F36/'ごみ処理概要'!D36/365*1000000</f>
        <v>0</v>
      </c>
      <c r="M36" s="188">
        <f>'資源化量内訳'!BP36</f>
        <v>78</v>
      </c>
      <c r="N36" s="188">
        <f>'ごみ処理量内訳'!E36</f>
        <v>1738</v>
      </c>
      <c r="O36" s="188">
        <f>'ごみ処理量内訳'!L36</f>
        <v>0</v>
      </c>
      <c r="P36" s="188">
        <f t="shared" si="2"/>
        <v>198</v>
      </c>
      <c r="Q36" s="188">
        <f>'ごみ処理量内訳'!G36</f>
        <v>198</v>
      </c>
      <c r="R36" s="188">
        <f>'ごみ処理量内訳'!H36</f>
        <v>0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271</v>
      </c>
      <c r="W36" s="188">
        <f>'資源化量内訳'!M36</f>
        <v>207</v>
      </c>
      <c r="X36" s="188">
        <f>'資源化量内訳'!N36</f>
        <v>14</v>
      </c>
      <c r="Y36" s="188">
        <f>'資源化量内訳'!O36</f>
        <v>39</v>
      </c>
      <c r="Z36" s="188">
        <f>'資源化量内訳'!P36</f>
        <v>9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2</v>
      </c>
      <c r="AD36" s="188">
        <f t="shared" si="4"/>
        <v>2207</v>
      </c>
      <c r="AE36" s="189">
        <f t="shared" si="5"/>
        <v>100</v>
      </c>
      <c r="AF36" s="188">
        <f>'資源化量内訳'!AB36</f>
        <v>7</v>
      </c>
      <c r="AG36" s="188">
        <f>'資源化量内訳'!AJ36</f>
        <v>51</v>
      </c>
      <c r="AH36" s="188">
        <f>'資源化量内訳'!AR36</f>
        <v>0</v>
      </c>
      <c r="AI36" s="188">
        <f>'資源化量内訳'!AZ36</f>
        <v>0</v>
      </c>
      <c r="AJ36" s="188">
        <f>'資源化量内訳'!BH36</f>
        <v>0</v>
      </c>
      <c r="AK36" s="188" t="s">
        <v>293</v>
      </c>
      <c r="AL36" s="188">
        <f t="shared" si="6"/>
        <v>58</v>
      </c>
      <c r="AM36" s="189">
        <f t="shared" si="7"/>
        <v>17.811816192560176</v>
      </c>
      <c r="AN36" s="188">
        <f>'ごみ処理量内訳'!AC36</f>
        <v>0</v>
      </c>
      <c r="AO36" s="188">
        <f>'ごみ処理量内訳'!AD36</f>
        <v>201</v>
      </c>
      <c r="AP36" s="188">
        <f>'ごみ処理量内訳'!AE36</f>
        <v>42</v>
      </c>
      <c r="AQ36" s="188">
        <f t="shared" si="8"/>
        <v>243</v>
      </c>
    </row>
    <row r="37" spans="1:43" ht="13.5" customHeight="1">
      <c r="A37" s="182" t="s">
        <v>207</v>
      </c>
      <c r="B37" s="182" t="s">
        <v>31</v>
      </c>
      <c r="C37" s="184" t="s">
        <v>32</v>
      </c>
      <c r="D37" s="188">
        <v>9784</v>
      </c>
      <c r="E37" s="188">
        <v>9784</v>
      </c>
      <c r="F37" s="188">
        <f>'ごみ搬入量内訳'!H37</f>
        <v>2573</v>
      </c>
      <c r="G37" s="188">
        <f>'ごみ搬入量内訳'!AG37</f>
        <v>0</v>
      </c>
      <c r="H37" s="188">
        <f>'ごみ搬入量内訳'!AH37</f>
        <v>0</v>
      </c>
      <c r="I37" s="188">
        <f t="shared" si="1"/>
        <v>2573</v>
      </c>
      <c r="J37" s="188">
        <f t="shared" si="9"/>
        <v>720.4941811624234</v>
      </c>
      <c r="K37" s="188">
        <f>('ごみ搬入量内訳'!E37+'ごみ搬入量内訳'!AH37)/'ごみ処理概要'!D37/365*1000000</f>
        <v>557.8019467063923</v>
      </c>
      <c r="L37" s="188">
        <f>'ごみ搬入量内訳'!F37/'ごみ処理概要'!D37/365*1000000</f>
        <v>162.6922344560311</v>
      </c>
      <c r="M37" s="188">
        <f>'資源化量内訳'!BP37</f>
        <v>63</v>
      </c>
      <c r="N37" s="188">
        <f>'ごみ処理量内訳'!E37</f>
        <v>2052</v>
      </c>
      <c r="O37" s="188">
        <f>'ごみ処理量内訳'!L37</f>
        <v>0</v>
      </c>
      <c r="P37" s="188">
        <f t="shared" si="2"/>
        <v>226</v>
      </c>
      <c r="Q37" s="188">
        <f>'ごみ処理量内訳'!G37</f>
        <v>226</v>
      </c>
      <c r="R37" s="188">
        <f>'ごみ処理量内訳'!H37</f>
        <v>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295</v>
      </c>
      <c r="W37" s="188">
        <f>'資源化量内訳'!M37</f>
        <v>154</v>
      </c>
      <c r="X37" s="188">
        <f>'資源化量内訳'!N37</f>
        <v>38</v>
      </c>
      <c r="Y37" s="188">
        <f>'資源化量内訳'!O37</f>
        <v>36</v>
      </c>
      <c r="Z37" s="188">
        <f>'資源化量内訳'!P37</f>
        <v>8</v>
      </c>
      <c r="AA37" s="188">
        <f>'資源化量内訳'!Q37</f>
        <v>2</v>
      </c>
      <c r="AB37" s="188">
        <f>'資源化量内訳'!R37</f>
        <v>2</v>
      </c>
      <c r="AC37" s="188">
        <f>'資源化量内訳'!S37</f>
        <v>55</v>
      </c>
      <c r="AD37" s="188">
        <f t="shared" si="4"/>
        <v>2573</v>
      </c>
      <c r="AE37" s="189">
        <f t="shared" si="5"/>
        <v>100</v>
      </c>
      <c r="AF37" s="188">
        <f>'資源化量内訳'!AB37</f>
        <v>8</v>
      </c>
      <c r="AG37" s="188">
        <f>'資源化量内訳'!AJ37</f>
        <v>58</v>
      </c>
      <c r="AH37" s="188">
        <f>'資源化量内訳'!AR37</f>
        <v>0</v>
      </c>
      <c r="AI37" s="188">
        <f>'資源化量内訳'!AZ37</f>
        <v>0</v>
      </c>
      <c r="AJ37" s="188">
        <f>'資源化量内訳'!BH37</f>
        <v>0</v>
      </c>
      <c r="AK37" s="188" t="s">
        <v>293</v>
      </c>
      <c r="AL37" s="188">
        <f t="shared" si="6"/>
        <v>66</v>
      </c>
      <c r="AM37" s="189">
        <f t="shared" si="7"/>
        <v>16.084977238239755</v>
      </c>
      <c r="AN37" s="188">
        <f>'ごみ処理量内訳'!AC37</f>
        <v>0</v>
      </c>
      <c r="AO37" s="188">
        <f>'ごみ処理量内訳'!AD37</f>
        <v>231</v>
      </c>
      <c r="AP37" s="188">
        <f>'ごみ処理量内訳'!AE37</f>
        <v>49</v>
      </c>
      <c r="AQ37" s="188">
        <f t="shared" si="8"/>
        <v>280</v>
      </c>
    </row>
    <row r="38" spans="1:43" ht="13.5" customHeight="1">
      <c r="A38" s="182" t="s">
        <v>207</v>
      </c>
      <c r="B38" s="182" t="s">
        <v>33</v>
      </c>
      <c r="C38" s="184" t="s">
        <v>34</v>
      </c>
      <c r="D38" s="188">
        <v>28068</v>
      </c>
      <c r="E38" s="188">
        <v>28068</v>
      </c>
      <c r="F38" s="188">
        <f>'ごみ搬入量内訳'!H38</f>
        <v>5860</v>
      </c>
      <c r="G38" s="188">
        <f>'ごみ搬入量内訳'!AG38</f>
        <v>0</v>
      </c>
      <c r="H38" s="188">
        <f>'ごみ搬入量内訳'!AH38</f>
        <v>0</v>
      </c>
      <c r="I38" s="188">
        <f t="shared" si="1"/>
        <v>5860</v>
      </c>
      <c r="J38" s="188">
        <f t="shared" si="9"/>
        <v>571.9963845143204</v>
      </c>
      <c r="K38" s="188">
        <f>('ごみ搬入量内訳'!E38+'ごみ搬入量内訳'!AH38)/'ごみ処理概要'!D38/365*1000000</f>
        <v>493.4200893719949</v>
      </c>
      <c r="L38" s="188">
        <f>'ごみ搬入量内訳'!F38/'ごみ処理概要'!D38/365*1000000</f>
        <v>78.57629514232559</v>
      </c>
      <c r="M38" s="188">
        <f>'資源化量内訳'!BP38</f>
        <v>580</v>
      </c>
      <c r="N38" s="188">
        <f>'ごみ処理量内訳'!E38</f>
        <v>4616</v>
      </c>
      <c r="O38" s="188">
        <f>'ごみ処理量内訳'!L38</f>
        <v>0</v>
      </c>
      <c r="P38" s="188">
        <f t="shared" si="2"/>
        <v>515</v>
      </c>
      <c r="Q38" s="188">
        <f>'ごみ処理量内訳'!G38</f>
        <v>515</v>
      </c>
      <c r="R38" s="188">
        <f>'ごみ処理量内訳'!H38</f>
        <v>0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729</v>
      </c>
      <c r="W38" s="188">
        <f>'資源化量内訳'!M38</f>
        <v>448</v>
      </c>
      <c r="X38" s="188">
        <f>'資源化量内訳'!N38</f>
        <v>50</v>
      </c>
      <c r="Y38" s="188">
        <f>'資源化量内訳'!O38</f>
        <v>136</v>
      </c>
      <c r="Z38" s="188">
        <f>'資源化量内訳'!P38</f>
        <v>31</v>
      </c>
      <c r="AA38" s="188">
        <f>'資源化量内訳'!Q38</f>
        <v>15</v>
      </c>
      <c r="AB38" s="188">
        <f>'資源化量内訳'!R38</f>
        <v>41</v>
      </c>
      <c r="AC38" s="188">
        <f>'資源化量内訳'!S38</f>
        <v>8</v>
      </c>
      <c r="AD38" s="188">
        <f t="shared" si="4"/>
        <v>5860</v>
      </c>
      <c r="AE38" s="189">
        <f t="shared" si="5"/>
        <v>100</v>
      </c>
      <c r="AF38" s="188">
        <f>'資源化量内訳'!AB38</f>
        <v>18</v>
      </c>
      <c r="AG38" s="188">
        <f>'資源化量内訳'!AJ38</f>
        <v>128</v>
      </c>
      <c r="AH38" s="188">
        <f>'資源化量内訳'!AR38</f>
        <v>0</v>
      </c>
      <c r="AI38" s="188">
        <f>'資源化量内訳'!AZ38</f>
        <v>0</v>
      </c>
      <c r="AJ38" s="188">
        <f>'資源化量内訳'!BH38</f>
        <v>0</v>
      </c>
      <c r="AK38" s="188" t="s">
        <v>293</v>
      </c>
      <c r="AL38" s="188">
        <f t="shared" si="6"/>
        <v>146</v>
      </c>
      <c r="AM38" s="189">
        <f t="shared" si="7"/>
        <v>22.593167701863354</v>
      </c>
      <c r="AN38" s="188">
        <f>'ごみ処理量内訳'!AC38</f>
        <v>0</v>
      </c>
      <c r="AO38" s="188">
        <f>'ごみ処理量内訳'!AD38</f>
        <v>535</v>
      </c>
      <c r="AP38" s="188">
        <f>'ごみ処理量内訳'!AE38</f>
        <v>110</v>
      </c>
      <c r="AQ38" s="188">
        <f t="shared" si="8"/>
        <v>645</v>
      </c>
    </row>
    <row r="39" spans="1:43" ht="13.5" customHeight="1">
      <c r="A39" s="182" t="s">
        <v>207</v>
      </c>
      <c r="B39" s="182" t="s">
        <v>35</v>
      </c>
      <c r="C39" s="184" t="s">
        <v>36</v>
      </c>
      <c r="D39" s="188">
        <v>11207</v>
      </c>
      <c r="E39" s="188">
        <v>11207</v>
      </c>
      <c r="F39" s="188">
        <f>'ごみ搬入量内訳'!H39</f>
        <v>2353</v>
      </c>
      <c r="G39" s="188">
        <f>'ごみ搬入量内訳'!AG39</f>
        <v>209</v>
      </c>
      <c r="H39" s="188">
        <f>'ごみ搬入量内訳'!AH39</f>
        <v>10</v>
      </c>
      <c r="I39" s="188">
        <f t="shared" si="1"/>
        <v>2572</v>
      </c>
      <c r="J39" s="188">
        <f t="shared" si="9"/>
        <v>628.7655342612433</v>
      </c>
      <c r="K39" s="188">
        <f>('ごみ搬入量内訳'!E39+'ごみ搬入量内訳'!AH39)/'ごみ処理概要'!D39/365*1000000</f>
        <v>500.6655576077085</v>
      </c>
      <c r="L39" s="188">
        <f>'ごみ搬入量内訳'!F39/'ごみ処理概要'!D39/365*1000000</f>
        <v>128.0999766535348</v>
      </c>
      <c r="M39" s="188">
        <f>'資源化量内訳'!BP39</f>
        <v>0</v>
      </c>
      <c r="N39" s="188">
        <f>'ごみ処理量内訳'!E39</f>
        <v>1867</v>
      </c>
      <c r="O39" s="188">
        <f>'ごみ処理量内訳'!L39</f>
        <v>0</v>
      </c>
      <c r="P39" s="188">
        <f t="shared" si="2"/>
        <v>695</v>
      </c>
      <c r="Q39" s="188">
        <f>'ごみ処理量内訳'!G39</f>
        <v>64</v>
      </c>
      <c r="R39" s="188">
        <f>'ごみ処理量内訳'!H39</f>
        <v>631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3"/>
        <v>0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2562</v>
      </c>
      <c r="AE39" s="189">
        <f t="shared" si="5"/>
        <v>100</v>
      </c>
      <c r="AF39" s="188">
        <f>'資源化量内訳'!AB39</f>
        <v>8</v>
      </c>
      <c r="AG39" s="188">
        <f>'資源化量内訳'!AJ39</f>
        <v>10</v>
      </c>
      <c r="AH39" s="188">
        <f>'資源化量内訳'!AR39</f>
        <v>386</v>
      </c>
      <c r="AI39" s="188">
        <f>'資源化量内訳'!AZ39</f>
        <v>0</v>
      </c>
      <c r="AJ39" s="188">
        <f>'資源化量内訳'!BH39</f>
        <v>0</v>
      </c>
      <c r="AK39" s="188" t="s">
        <v>293</v>
      </c>
      <c r="AL39" s="188">
        <f t="shared" si="6"/>
        <v>404</v>
      </c>
      <c r="AM39" s="189">
        <f t="shared" si="7"/>
        <v>15.768930523028885</v>
      </c>
      <c r="AN39" s="188">
        <f>'ごみ処理量内訳'!AC39</f>
        <v>0</v>
      </c>
      <c r="AO39" s="188">
        <f>'ごみ処理量内訳'!AD39</f>
        <v>216</v>
      </c>
      <c r="AP39" s="188">
        <f>'ごみ処理量内訳'!AE39</f>
        <v>14</v>
      </c>
      <c r="AQ39" s="188">
        <f t="shared" si="8"/>
        <v>230</v>
      </c>
    </row>
    <row r="40" spans="1:43" ht="13.5" customHeight="1">
      <c r="A40" s="182" t="s">
        <v>207</v>
      </c>
      <c r="B40" s="182" t="s">
        <v>37</v>
      </c>
      <c r="C40" s="184" t="s">
        <v>38</v>
      </c>
      <c r="D40" s="188">
        <v>11962</v>
      </c>
      <c r="E40" s="188">
        <v>11962</v>
      </c>
      <c r="F40" s="188">
        <f>'ごみ搬入量内訳'!H40</f>
        <v>2551</v>
      </c>
      <c r="G40" s="188">
        <f>'ごみ搬入量内訳'!AG40</f>
        <v>0</v>
      </c>
      <c r="H40" s="188">
        <f>'ごみ搬入量内訳'!AH40</f>
        <v>127</v>
      </c>
      <c r="I40" s="188">
        <f t="shared" si="1"/>
        <v>2678</v>
      </c>
      <c r="J40" s="188">
        <f t="shared" si="9"/>
        <v>613.3578248929831</v>
      </c>
      <c r="K40" s="188">
        <f>('ごみ搬入量内訳'!E40+'ごみ搬入量内訳'!AH40)/'ごみ処理概要'!D40/365*1000000</f>
        <v>554.953700416616</v>
      </c>
      <c r="L40" s="188">
        <f>'ごみ搬入量内訳'!F40/'ごみ処理概要'!D40/365*1000000</f>
        <v>58.404124476366945</v>
      </c>
      <c r="M40" s="188">
        <f>'資源化量内訳'!BP40</f>
        <v>0</v>
      </c>
      <c r="N40" s="188">
        <f>'ごみ処理量内訳'!E40</f>
        <v>1847</v>
      </c>
      <c r="O40" s="188">
        <f>'ごみ処理量内訳'!L40</f>
        <v>0</v>
      </c>
      <c r="P40" s="188">
        <f t="shared" si="2"/>
        <v>249</v>
      </c>
      <c r="Q40" s="188">
        <f>'ごみ処理量内訳'!G40</f>
        <v>249</v>
      </c>
      <c r="R40" s="188">
        <f>'ごみ処理量内訳'!H40</f>
        <v>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3"/>
        <v>455</v>
      </c>
      <c r="W40" s="188">
        <f>'資源化量内訳'!M40</f>
        <v>256</v>
      </c>
      <c r="X40" s="188">
        <f>'資源化量内訳'!N40</f>
        <v>104</v>
      </c>
      <c r="Y40" s="188">
        <f>'資源化量内訳'!O40</f>
        <v>63</v>
      </c>
      <c r="Z40" s="188">
        <f>'資源化量内訳'!P40</f>
        <v>13</v>
      </c>
      <c r="AA40" s="188">
        <f>'資源化量内訳'!Q40</f>
        <v>0</v>
      </c>
      <c r="AB40" s="188">
        <f>'資源化量内訳'!R40</f>
        <v>18</v>
      </c>
      <c r="AC40" s="188">
        <f>'資源化量内訳'!S40</f>
        <v>1</v>
      </c>
      <c r="AD40" s="188">
        <f t="shared" si="4"/>
        <v>2551</v>
      </c>
      <c r="AE40" s="189">
        <f t="shared" si="5"/>
        <v>100</v>
      </c>
      <c r="AF40" s="188">
        <f>'資源化量内訳'!AB40</f>
        <v>7</v>
      </c>
      <c r="AG40" s="188">
        <f>'資源化量内訳'!AJ40</f>
        <v>65</v>
      </c>
      <c r="AH40" s="188">
        <f>'資源化量内訳'!AR40</f>
        <v>0</v>
      </c>
      <c r="AI40" s="188">
        <f>'資源化量内訳'!AZ40</f>
        <v>0</v>
      </c>
      <c r="AJ40" s="188">
        <f>'資源化量内訳'!BH40</f>
        <v>0</v>
      </c>
      <c r="AK40" s="188" t="s">
        <v>293</v>
      </c>
      <c r="AL40" s="188">
        <f t="shared" si="6"/>
        <v>72</v>
      </c>
      <c r="AM40" s="189">
        <f t="shared" si="7"/>
        <v>20.658565268522146</v>
      </c>
      <c r="AN40" s="188">
        <f>'ごみ処理量内訳'!AC40</f>
        <v>0</v>
      </c>
      <c r="AO40" s="188">
        <f>'ごみ処理量内訳'!AD40</f>
        <v>214</v>
      </c>
      <c r="AP40" s="188">
        <f>'ごみ処理量内訳'!AE40</f>
        <v>53</v>
      </c>
      <c r="AQ40" s="188">
        <f t="shared" si="8"/>
        <v>267</v>
      </c>
    </row>
    <row r="41" spans="1:43" ht="13.5" customHeight="1">
      <c r="A41" s="182" t="s">
        <v>207</v>
      </c>
      <c r="B41" s="182" t="s">
        <v>39</v>
      </c>
      <c r="C41" s="184" t="s">
        <v>292</v>
      </c>
      <c r="D41" s="188">
        <v>18729</v>
      </c>
      <c r="E41" s="188">
        <v>18729</v>
      </c>
      <c r="F41" s="188">
        <f>'ごみ搬入量内訳'!H41</f>
        <v>6602</v>
      </c>
      <c r="G41" s="188">
        <f>'ごみ搬入量内訳'!AG41</f>
        <v>0</v>
      </c>
      <c r="H41" s="188">
        <f>'ごみ搬入量内訳'!AH41</f>
        <v>149</v>
      </c>
      <c r="I41" s="188">
        <f t="shared" si="1"/>
        <v>6751</v>
      </c>
      <c r="J41" s="188">
        <f t="shared" si="9"/>
        <v>987.5535485588608</v>
      </c>
      <c r="K41" s="188">
        <f>('ごみ搬入量内訳'!E41+'ごみ搬入量内訳'!AH41)/'ごみ処理概要'!D41/365*1000000</f>
        <v>518.1328201741202</v>
      </c>
      <c r="L41" s="188">
        <f>'ごみ搬入量内訳'!F41/'ごみ処理概要'!D41/365*1000000</f>
        <v>469.42072838474064</v>
      </c>
      <c r="M41" s="188">
        <f>'資源化量内訳'!BP41</f>
        <v>0</v>
      </c>
      <c r="N41" s="188">
        <f>'ごみ処理量内訳'!E41</f>
        <v>5156</v>
      </c>
      <c r="O41" s="188">
        <f>'ごみ処理量内訳'!L41</f>
        <v>0</v>
      </c>
      <c r="P41" s="188">
        <f t="shared" si="2"/>
        <v>1446</v>
      </c>
      <c r="Q41" s="188">
        <f>'ごみ処理量内訳'!G41</f>
        <v>275</v>
      </c>
      <c r="R41" s="188">
        <f>'ごみ処理量内訳'!H41</f>
        <v>1171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4"/>
        <v>6602</v>
      </c>
      <c r="AE41" s="189">
        <f t="shared" si="5"/>
        <v>100</v>
      </c>
      <c r="AF41" s="188">
        <f>'資源化量内訳'!AB41</f>
        <v>21</v>
      </c>
      <c r="AG41" s="188">
        <f>'資源化量内訳'!AJ41</f>
        <v>71</v>
      </c>
      <c r="AH41" s="188">
        <f>'資源化量内訳'!AR41</f>
        <v>1171</v>
      </c>
      <c r="AI41" s="188">
        <f>'資源化量内訳'!AZ41</f>
        <v>0</v>
      </c>
      <c r="AJ41" s="188">
        <f>'資源化量内訳'!BH41</f>
        <v>0</v>
      </c>
      <c r="AK41" s="188" t="s">
        <v>293</v>
      </c>
      <c r="AL41" s="188">
        <f t="shared" si="6"/>
        <v>1263</v>
      </c>
      <c r="AM41" s="189">
        <f t="shared" si="7"/>
        <v>19.130566495001514</v>
      </c>
      <c r="AN41" s="188">
        <f>'ごみ処理量内訳'!AC41</f>
        <v>0</v>
      </c>
      <c r="AO41" s="188">
        <f>'ごみ処理量内訳'!AD41</f>
        <v>598</v>
      </c>
      <c r="AP41" s="188">
        <f>'ごみ処理量内訳'!AE41</f>
        <v>59</v>
      </c>
      <c r="AQ41" s="188">
        <f t="shared" si="8"/>
        <v>657</v>
      </c>
    </row>
    <row r="42" spans="1:43" ht="13.5">
      <c r="A42" s="201" t="s">
        <v>22</v>
      </c>
      <c r="B42" s="202"/>
      <c r="C42" s="202"/>
      <c r="D42" s="188">
        <f>SUM(D7:D41)</f>
        <v>878361</v>
      </c>
      <c r="E42" s="188">
        <f>SUM(E7:E41)</f>
        <v>878361</v>
      </c>
      <c r="F42" s="188">
        <f>'ごみ搬入量内訳'!H42</f>
        <v>256312</v>
      </c>
      <c r="G42" s="188">
        <f>'ごみ搬入量内訳'!AG42</f>
        <v>26154</v>
      </c>
      <c r="H42" s="188">
        <f>'ごみ搬入量内訳'!AH42</f>
        <v>975</v>
      </c>
      <c r="I42" s="188">
        <f>SUM(F42:H42)</f>
        <v>283441</v>
      </c>
      <c r="J42" s="188">
        <f t="shared" si="9"/>
        <v>884.0905788525524</v>
      </c>
      <c r="K42" s="188">
        <f>('ごみ搬入量内訳'!E42+'ごみ搬入量内訳'!AH42)/'ごみ処理概要'!D42/365*1000000</f>
        <v>645.7481604943753</v>
      </c>
      <c r="L42" s="188">
        <f>'ごみ搬入量内訳'!F42/'ごみ処理概要'!D42/365*1000000</f>
        <v>238.34241835817716</v>
      </c>
      <c r="M42" s="188">
        <f>'資源化量内訳'!BP42</f>
        <v>10029</v>
      </c>
      <c r="N42" s="188">
        <f>'ごみ処理量内訳'!E42</f>
        <v>232053</v>
      </c>
      <c r="O42" s="188">
        <f>'ごみ処理量内訳'!L42</f>
        <v>1394</v>
      </c>
      <c r="P42" s="188">
        <f>SUM(Q42:U42)</f>
        <v>38272</v>
      </c>
      <c r="Q42" s="188">
        <f>'ごみ処理量内訳'!G42</f>
        <v>12980</v>
      </c>
      <c r="R42" s="188">
        <f>'ごみ処理量内訳'!H42</f>
        <v>25060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232</v>
      </c>
      <c r="V42" s="188">
        <f>SUM(W42:AC42)</f>
        <v>10747</v>
      </c>
      <c r="W42" s="188">
        <f>'資源化量内訳'!M42</f>
        <v>8020</v>
      </c>
      <c r="X42" s="188">
        <f>'資源化量内訳'!N42</f>
        <v>1210</v>
      </c>
      <c r="Y42" s="188">
        <f>'資源化量内訳'!O42</f>
        <v>596</v>
      </c>
      <c r="Z42" s="188">
        <f>'資源化量内訳'!P42</f>
        <v>256</v>
      </c>
      <c r="AA42" s="188">
        <f>'資源化量内訳'!Q42</f>
        <v>82</v>
      </c>
      <c r="AB42" s="188">
        <f>'資源化量内訳'!R42</f>
        <v>381</v>
      </c>
      <c r="AC42" s="188">
        <f>'資源化量内訳'!S42</f>
        <v>202</v>
      </c>
      <c r="AD42" s="188">
        <f>N42+O42+P42+V42</f>
        <v>282466</v>
      </c>
      <c r="AE42" s="189">
        <f t="shared" si="5"/>
        <v>99.5064892765855</v>
      </c>
      <c r="AF42" s="188">
        <f>'資源化量内訳'!AB42</f>
        <v>7208</v>
      </c>
      <c r="AG42" s="188">
        <f>'資源化量内訳'!AJ42</f>
        <v>1694</v>
      </c>
      <c r="AH42" s="188">
        <f>'資源化量内訳'!AR42</f>
        <v>20073</v>
      </c>
      <c r="AI42" s="188">
        <f>'資源化量内訳'!AZ42</f>
        <v>0</v>
      </c>
      <c r="AJ42" s="188">
        <f>'資源化量内訳'!BH42</f>
        <v>0</v>
      </c>
      <c r="AK42" s="188" t="s">
        <v>293</v>
      </c>
      <c r="AL42" s="188">
        <f>SUM(AF42:AJ42)</f>
        <v>28975</v>
      </c>
      <c r="AM42" s="189">
        <f>(V42+AL42+M42)/(M42+AD42)*100</f>
        <v>17.00917964409648</v>
      </c>
      <c r="AN42" s="188">
        <f>'ごみ処理量内訳'!AC42</f>
        <v>1394</v>
      </c>
      <c r="AO42" s="188">
        <f>'ごみ処理量内訳'!AD42</f>
        <v>22337</v>
      </c>
      <c r="AP42" s="188">
        <f>'ごみ処理量内訳'!AE42</f>
        <v>5371</v>
      </c>
      <c r="AQ42" s="188">
        <f>SUM(AN42:AP42)</f>
        <v>29102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121</v>
      </c>
      <c r="B2" s="200" t="s">
        <v>166</v>
      </c>
      <c r="C2" s="203" t="s">
        <v>169</v>
      </c>
      <c r="D2" s="208" t="s">
        <v>164</v>
      </c>
      <c r="E2" s="209"/>
      <c r="F2" s="221"/>
      <c r="G2" s="26" t="s">
        <v>165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122</v>
      </c>
    </row>
    <row r="3" spans="1:34" s="27" customFormat="1" ht="22.5" customHeight="1">
      <c r="A3" s="195"/>
      <c r="B3" s="195"/>
      <c r="C3" s="193"/>
      <c r="D3" s="35"/>
      <c r="E3" s="44"/>
      <c r="F3" s="45" t="s">
        <v>123</v>
      </c>
      <c r="G3" s="10" t="s">
        <v>136</v>
      </c>
      <c r="H3" s="14" t="s">
        <v>176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177</v>
      </c>
      <c r="AH3" s="193"/>
    </row>
    <row r="4" spans="1:34" s="27" customFormat="1" ht="22.5" customHeight="1">
      <c r="A4" s="195"/>
      <c r="B4" s="195"/>
      <c r="C4" s="193"/>
      <c r="D4" s="10" t="s">
        <v>136</v>
      </c>
      <c r="E4" s="203" t="s">
        <v>178</v>
      </c>
      <c r="F4" s="203" t="s">
        <v>179</v>
      </c>
      <c r="G4" s="13"/>
      <c r="H4" s="10" t="s">
        <v>136</v>
      </c>
      <c r="I4" s="205" t="s">
        <v>180</v>
      </c>
      <c r="J4" s="185"/>
      <c r="K4" s="185"/>
      <c r="L4" s="186"/>
      <c r="M4" s="205" t="s">
        <v>124</v>
      </c>
      <c r="N4" s="185"/>
      <c r="O4" s="185"/>
      <c r="P4" s="186"/>
      <c r="Q4" s="205" t="s">
        <v>125</v>
      </c>
      <c r="R4" s="185"/>
      <c r="S4" s="185"/>
      <c r="T4" s="186"/>
      <c r="U4" s="205" t="s">
        <v>126</v>
      </c>
      <c r="V4" s="185"/>
      <c r="W4" s="185"/>
      <c r="X4" s="186"/>
      <c r="Y4" s="205" t="s">
        <v>127</v>
      </c>
      <c r="Z4" s="185"/>
      <c r="AA4" s="185"/>
      <c r="AB4" s="186"/>
      <c r="AC4" s="205" t="s">
        <v>128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136</v>
      </c>
      <c r="J5" s="6" t="s">
        <v>181</v>
      </c>
      <c r="K5" s="6" t="s">
        <v>182</v>
      </c>
      <c r="L5" s="6" t="s">
        <v>183</v>
      </c>
      <c r="M5" s="10" t="s">
        <v>136</v>
      </c>
      <c r="N5" s="6" t="s">
        <v>181</v>
      </c>
      <c r="O5" s="6" t="s">
        <v>182</v>
      </c>
      <c r="P5" s="6" t="s">
        <v>183</v>
      </c>
      <c r="Q5" s="10" t="s">
        <v>136</v>
      </c>
      <c r="R5" s="6" t="s">
        <v>181</v>
      </c>
      <c r="S5" s="6" t="s">
        <v>182</v>
      </c>
      <c r="T5" s="6" t="s">
        <v>183</v>
      </c>
      <c r="U5" s="10" t="s">
        <v>136</v>
      </c>
      <c r="V5" s="6" t="s">
        <v>181</v>
      </c>
      <c r="W5" s="6" t="s">
        <v>182</v>
      </c>
      <c r="X5" s="6" t="s">
        <v>183</v>
      </c>
      <c r="Y5" s="10" t="s">
        <v>136</v>
      </c>
      <c r="Z5" s="6" t="s">
        <v>181</v>
      </c>
      <c r="AA5" s="6" t="s">
        <v>182</v>
      </c>
      <c r="AB5" s="6" t="s">
        <v>183</v>
      </c>
      <c r="AC5" s="10" t="s">
        <v>136</v>
      </c>
      <c r="AD5" s="6" t="s">
        <v>181</v>
      </c>
      <c r="AE5" s="6" t="s">
        <v>182</v>
      </c>
      <c r="AF5" s="6" t="s">
        <v>183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175</v>
      </c>
      <c r="E6" s="22" t="s">
        <v>129</v>
      </c>
      <c r="F6" s="22" t="s">
        <v>129</v>
      </c>
      <c r="G6" s="22" t="s">
        <v>129</v>
      </c>
      <c r="H6" s="21" t="s">
        <v>129</v>
      </c>
      <c r="I6" s="21" t="s">
        <v>129</v>
      </c>
      <c r="J6" s="23" t="s">
        <v>129</v>
      </c>
      <c r="K6" s="23" t="s">
        <v>129</v>
      </c>
      <c r="L6" s="23" t="s">
        <v>129</v>
      </c>
      <c r="M6" s="21" t="s">
        <v>129</v>
      </c>
      <c r="N6" s="23" t="s">
        <v>129</v>
      </c>
      <c r="O6" s="23" t="s">
        <v>129</v>
      </c>
      <c r="P6" s="23" t="s">
        <v>129</v>
      </c>
      <c r="Q6" s="21" t="s">
        <v>129</v>
      </c>
      <c r="R6" s="23" t="s">
        <v>129</v>
      </c>
      <c r="S6" s="23" t="s">
        <v>129</v>
      </c>
      <c r="T6" s="23" t="s">
        <v>129</v>
      </c>
      <c r="U6" s="21" t="s">
        <v>129</v>
      </c>
      <c r="V6" s="23" t="s">
        <v>129</v>
      </c>
      <c r="W6" s="23" t="s">
        <v>129</v>
      </c>
      <c r="X6" s="23" t="s">
        <v>129</v>
      </c>
      <c r="Y6" s="21" t="s">
        <v>129</v>
      </c>
      <c r="Z6" s="23" t="s">
        <v>129</v>
      </c>
      <c r="AA6" s="23" t="s">
        <v>129</v>
      </c>
      <c r="AB6" s="23" t="s">
        <v>129</v>
      </c>
      <c r="AC6" s="21" t="s">
        <v>129</v>
      </c>
      <c r="AD6" s="23" t="s">
        <v>129</v>
      </c>
      <c r="AE6" s="23" t="s">
        <v>129</v>
      </c>
      <c r="AF6" s="23" t="s">
        <v>129</v>
      </c>
      <c r="AG6" s="22" t="s">
        <v>129</v>
      </c>
      <c r="AH6" s="22" t="s">
        <v>129</v>
      </c>
    </row>
    <row r="7" spans="1:34" ht="13.5">
      <c r="A7" s="182" t="s">
        <v>207</v>
      </c>
      <c r="B7" s="182" t="s">
        <v>208</v>
      </c>
      <c r="C7" s="184" t="s">
        <v>209</v>
      </c>
      <c r="D7" s="188">
        <f aca="true" t="shared" si="0" ref="D7:D38">E7+F7</f>
        <v>77186</v>
      </c>
      <c r="E7" s="188">
        <v>44643</v>
      </c>
      <c r="F7" s="188">
        <v>32543</v>
      </c>
      <c r="G7" s="188">
        <f>H7+AG7</f>
        <v>77186</v>
      </c>
      <c r="H7" s="188">
        <f>I7+M7+Q7+U7+Y7+AC7</f>
        <v>67304</v>
      </c>
      <c r="I7" s="188">
        <f>SUM(J7:L7)</f>
        <v>0</v>
      </c>
      <c r="J7" s="188">
        <v>0</v>
      </c>
      <c r="K7" s="188">
        <v>0</v>
      </c>
      <c r="L7" s="188">
        <v>0</v>
      </c>
      <c r="M7" s="188">
        <f>SUM(N7:P7)</f>
        <v>59154</v>
      </c>
      <c r="N7" s="188">
        <v>33859</v>
      </c>
      <c r="O7" s="188">
        <v>0</v>
      </c>
      <c r="P7" s="188">
        <v>25295</v>
      </c>
      <c r="Q7" s="188">
        <f>SUM(R7:T7)</f>
        <v>1231</v>
      </c>
      <c r="R7" s="188">
        <v>0</v>
      </c>
      <c r="S7" s="188">
        <v>1202</v>
      </c>
      <c r="T7" s="188">
        <v>29</v>
      </c>
      <c r="U7" s="188">
        <f>SUM(V7:X7)</f>
        <v>5924</v>
      </c>
      <c r="V7" s="188">
        <v>3765</v>
      </c>
      <c r="W7" s="188">
        <v>2159</v>
      </c>
      <c r="X7" s="188">
        <v>0</v>
      </c>
      <c r="Y7" s="188">
        <f>SUM(Z7:AB7)</f>
        <v>17</v>
      </c>
      <c r="Z7" s="188">
        <v>0</v>
      </c>
      <c r="AA7" s="188">
        <v>17</v>
      </c>
      <c r="AB7" s="188">
        <v>0</v>
      </c>
      <c r="AC7" s="188">
        <f>SUM(AD7:AF7)</f>
        <v>978</v>
      </c>
      <c r="AD7" s="188">
        <v>0</v>
      </c>
      <c r="AE7" s="188">
        <v>330</v>
      </c>
      <c r="AF7" s="188">
        <v>648</v>
      </c>
      <c r="AG7" s="188">
        <v>9882</v>
      </c>
      <c r="AH7" s="188">
        <v>0</v>
      </c>
    </row>
    <row r="8" spans="1:34" ht="13.5">
      <c r="A8" s="182" t="s">
        <v>207</v>
      </c>
      <c r="B8" s="182" t="s">
        <v>210</v>
      </c>
      <c r="C8" s="184" t="s">
        <v>211</v>
      </c>
      <c r="D8" s="188">
        <f t="shared" si="0"/>
        <v>41401</v>
      </c>
      <c r="E8" s="188">
        <v>31926</v>
      </c>
      <c r="F8" s="188">
        <v>9475</v>
      </c>
      <c r="G8" s="188">
        <f>H8+AG8</f>
        <v>41401</v>
      </c>
      <c r="H8" s="188">
        <f>I8+M8+Q8+U8+Y8+AC8</f>
        <v>38359</v>
      </c>
      <c r="I8" s="188">
        <f>SUM(J8:L8)</f>
        <v>0</v>
      </c>
      <c r="J8" s="188">
        <v>0</v>
      </c>
      <c r="K8" s="188">
        <v>0</v>
      </c>
      <c r="L8" s="188">
        <v>0</v>
      </c>
      <c r="M8" s="188">
        <f>SUM(N8:P8)</f>
        <v>32272</v>
      </c>
      <c r="N8" s="188">
        <v>11449</v>
      </c>
      <c r="O8" s="188">
        <v>14529</v>
      </c>
      <c r="P8" s="188">
        <v>6294</v>
      </c>
      <c r="Q8" s="188">
        <f>SUM(R8:T8)</f>
        <v>2488</v>
      </c>
      <c r="R8" s="188">
        <v>204</v>
      </c>
      <c r="S8" s="188">
        <v>2063</v>
      </c>
      <c r="T8" s="188">
        <v>221</v>
      </c>
      <c r="U8" s="188">
        <f>SUM(V8:X8)</f>
        <v>2861</v>
      </c>
      <c r="V8" s="188">
        <v>0</v>
      </c>
      <c r="W8" s="188">
        <v>2861</v>
      </c>
      <c r="X8" s="188">
        <v>0</v>
      </c>
      <c r="Y8" s="188">
        <f>SUM(Z8:AB8)</f>
        <v>21</v>
      </c>
      <c r="Z8" s="188">
        <v>16</v>
      </c>
      <c r="AA8" s="188">
        <v>5</v>
      </c>
      <c r="AB8" s="188">
        <v>0</v>
      </c>
      <c r="AC8" s="188">
        <f>SUM(AD8:AF8)</f>
        <v>717</v>
      </c>
      <c r="AD8" s="188">
        <v>372</v>
      </c>
      <c r="AE8" s="188">
        <v>345</v>
      </c>
      <c r="AF8" s="188">
        <v>0</v>
      </c>
      <c r="AG8" s="188">
        <v>3042</v>
      </c>
      <c r="AH8" s="188">
        <v>0</v>
      </c>
    </row>
    <row r="9" spans="1:34" ht="13.5">
      <c r="A9" s="182" t="s">
        <v>207</v>
      </c>
      <c r="B9" s="182" t="s">
        <v>212</v>
      </c>
      <c r="C9" s="184" t="s">
        <v>213</v>
      </c>
      <c r="D9" s="188">
        <f t="shared" si="0"/>
        <v>24816</v>
      </c>
      <c r="E9" s="188">
        <v>17296</v>
      </c>
      <c r="F9" s="188">
        <v>7520</v>
      </c>
      <c r="G9" s="188">
        <f>H9+AG9</f>
        <v>24816</v>
      </c>
      <c r="H9" s="188">
        <f>I9+M9+Q9+U9+Y9+AC9</f>
        <v>23944</v>
      </c>
      <c r="I9" s="188">
        <f>SUM(J9:L9)</f>
        <v>0</v>
      </c>
      <c r="J9" s="188">
        <v>0</v>
      </c>
      <c r="K9" s="188">
        <v>0</v>
      </c>
      <c r="L9" s="188">
        <v>0</v>
      </c>
      <c r="M9" s="188">
        <f>SUM(N9:P9)</f>
        <v>21095</v>
      </c>
      <c r="N9" s="188">
        <v>0</v>
      </c>
      <c r="O9" s="188">
        <v>14729</v>
      </c>
      <c r="P9" s="188">
        <v>6366</v>
      </c>
      <c r="Q9" s="188">
        <f>SUM(R9:T9)</f>
        <v>120</v>
      </c>
      <c r="R9" s="188">
        <v>0</v>
      </c>
      <c r="S9" s="188">
        <v>0</v>
      </c>
      <c r="T9" s="188">
        <v>120</v>
      </c>
      <c r="U9" s="188">
        <f>SUM(V9:X9)</f>
        <v>1567</v>
      </c>
      <c r="V9" s="188">
        <v>0</v>
      </c>
      <c r="W9" s="188">
        <v>1567</v>
      </c>
      <c r="X9" s="188">
        <v>0</v>
      </c>
      <c r="Y9" s="188">
        <f>SUM(Z9:AB9)</f>
        <v>1000</v>
      </c>
      <c r="Z9" s="188">
        <v>0</v>
      </c>
      <c r="AA9" s="188">
        <v>0</v>
      </c>
      <c r="AB9" s="188">
        <v>1000</v>
      </c>
      <c r="AC9" s="188">
        <f>SUM(AD9:AF9)</f>
        <v>162</v>
      </c>
      <c r="AD9" s="188">
        <v>0</v>
      </c>
      <c r="AE9" s="188">
        <v>162</v>
      </c>
      <c r="AF9" s="188">
        <v>0</v>
      </c>
      <c r="AG9" s="188">
        <v>872</v>
      </c>
      <c r="AH9" s="188">
        <v>428</v>
      </c>
    </row>
    <row r="10" spans="1:34" ht="13.5">
      <c r="A10" s="182" t="s">
        <v>207</v>
      </c>
      <c r="B10" s="182" t="s">
        <v>214</v>
      </c>
      <c r="C10" s="184" t="s">
        <v>215</v>
      </c>
      <c r="D10" s="188">
        <f t="shared" si="0"/>
        <v>6320</v>
      </c>
      <c r="E10" s="188">
        <v>5431</v>
      </c>
      <c r="F10" s="188">
        <v>889</v>
      </c>
      <c r="G10" s="188">
        <f aca="true" t="shared" si="1" ref="G10:G41">H10+AG10</f>
        <v>6320</v>
      </c>
      <c r="H10" s="188">
        <f aca="true" t="shared" si="2" ref="H10:H41">I10+M10+Q10+U10+Y10+AC10</f>
        <v>5003</v>
      </c>
      <c r="I10" s="188">
        <f aca="true" t="shared" si="3" ref="I10:I41">SUM(J10:L10)</f>
        <v>0</v>
      </c>
      <c r="J10" s="188">
        <v>0</v>
      </c>
      <c r="K10" s="188">
        <v>0</v>
      </c>
      <c r="L10" s="188">
        <v>0</v>
      </c>
      <c r="M10" s="188">
        <f aca="true" t="shared" si="4" ref="M10:M41">SUM(N10:P10)</f>
        <v>4418</v>
      </c>
      <c r="N10" s="188">
        <v>3665</v>
      </c>
      <c r="O10" s="188">
        <v>0</v>
      </c>
      <c r="P10" s="188">
        <v>753</v>
      </c>
      <c r="Q10" s="188">
        <f aca="true" t="shared" si="5" ref="Q10:Q41">SUM(R10:T10)</f>
        <v>398</v>
      </c>
      <c r="R10" s="188">
        <v>398</v>
      </c>
      <c r="S10" s="188">
        <v>0</v>
      </c>
      <c r="T10" s="188">
        <v>0</v>
      </c>
      <c r="U10" s="188">
        <f aca="true" t="shared" si="6" ref="U10:U41">SUM(V10:X10)</f>
        <v>187</v>
      </c>
      <c r="V10" s="188">
        <v>51</v>
      </c>
      <c r="W10" s="188">
        <v>0</v>
      </c>
      <c r="X10" s="188">
        <v>136</v>
      </c>
      <c r="Y10" s="188">
        <f aca="true" t="shared" si="7" ref="Y10:Y41">SUM(Z10:AB10)</f>
        <v>0</v>
      </c>
      <c r="Z10" s="188">
        <v>0</v>
      </c>
      <c r="AA10" s="188">
        <v>0</v>
      </c>
      <c r="AB10" s="188">
        <v>0</v>
      </c>
      <c r="AC10" s="188">
        <f aca="true" t="shared" si="8" ref="AC10:AC41">SUM(AD10:AF10)</f>
        <v>0</v>
      </c>
      <c r="AD10" s="188">
        <v>0</v>
      </c>
      <c r="AE10" s="188">
        <v>0</v>
      </c>
      <c r="AF10" s="188">
        <v>0</v>
      </c>
      <c r="AG10" s="188">
        <v>1317</v>
      </c>
      <c r="AH10" s="188">
        <v>0</v>
      </c>
    </row>
    <row r="11" spans="1:34" ht="13.5">
      <c r="A11" s="182" t="s">
        <v>207</v>
      </c>
      <c r="B11" s="182" t="s">
        <v>216</v>
      </c>
      <c r="C11" s="184" t="s">
        <v>217</v>
      </c>
      <c r="D11" s="188">
        <f t="shared" si="0"/>
        <v>16240</v>
      </c>
      <c r="E11" s="188">
        <v>12974</v>
      </c>
      <c r="F11" s="188">
        <v>3266</v>
      </c>
      <c r="G11" s="188">
        <f t="shared" si="1"/>
        <v>16240</v>
      </c>
      <c r="H11" s="188">
        <f t="shared" si="2"/>
        <v>13242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12095</v>
      </c>
      <c r="N11" s="188">
        <v>0</v>
      </c>
      <c r="O11" s="188">
        <v>9865</v>
      </c>
      <c r="P11" s="188">
        <v>2230</v>
      </c>
      <c r="Q11" s="188">
        <f t="shared" si="5"/>
        <v>1027</v>
      </c>
      <c r="R11" s="188">
        <v>0</v>
      </c>
      <c r="S11" s="188">
        <v>1027</v>
      </c>
      <c r="T11" s="188">
        <v>0</v>
      </c>
      <c r="U11" s="188">
        <f t="shared" si="6"/>
        <v>60</v>
      </c>
      <c r="V11" s="188">
        <v>0</v>
      </c>
      <c r="W11" s="188">
        <v>60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60</v>
      </c>
      <c r="AD11" s="188">
        <v>0</v>
      </c>
      <c r="AE11" s="188">
        <v>14</v>
      </c>
      <c r="AF11" s="188">
        <v>46</v>
      </c>
      <c r="AG11" s="188">
        <v>2998</v>
      </c>
      <c r="AH11" s="188">
        <v>0</v>
      </c>
    </row>
    <row r="12" spans="1:34" ht="13.5">
      <c r="A12" s="182" t="s">
        <v>207</v>
      </c>
      <c r="B12" s="182" t="s">
        <v>218</v>
      </c>
      <c r="C12" s="184" t="s">
        <v>219</v>
      </c>
      <c r="D12" s="188">
        <f t="shared" si="0"/>
        <v>10028</v>
      </c>
      <c r="E12" s="188">
        <v>8052</v>
      </c>
      <c r="F12" s="188">
        <v>1976</v>
      </c>
      <c r="G12" s="188">
        <f t="shared" si="1"/>
        <v>10028</v>
      </c>
      <c r="H12" s="188">
        <f t="shared" si="2"/>
        <v>10028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7292</v>
      </c>
      <c r="N12" s="188">
        <v>0</v>
      </c>
      <c r="O12" s="188">
        <v>7292</v>
      </c>
      <c r="P12" s="188">
        <v>0</v>
      </c>
      <c r="Q12" s="188">
        <f t="shared" si="5"/>
        <v>411</v>
      </c>
      <c r="R12" s="188">
        <v>0</v>
      </c>
      <c r="S12" s="188">
        <v>411</v>
      </c>
      <c r="T12" s="188">
        <v>0</v>
      </c>
      <c r="U12" s="188">
        <f t="shared" si="6"/>
        <v>1682</v>
      </c>
      <c r="V12" s="188">
        <v>0</v>
      </c>
      <c r="W12" s="188">
        <v>482</v>
      </c>
      <c r="X12" s="188">
        <v>1200</v>
      </c>
      <c r="Y12" s="188">
        <f t="shared" si="7"/>
        <v>23</v>
      </c>
      <c r="Z12" s="188">
        <v>19</v>
      </c>
      <c r="AA12" s="188">
        <v>4</v>
      </c>
      <c r="AB12" s="188">
        <v>0</v>
      </c>
      <c r="AC12" s="188">
        <f t="shared" si="8"/>
        <v>620</v>
      </c>
      <c r="AD12" s="188">
        <v>0</v>
      </c>
      <c r="AE12" s="188">
        <v>0</v>
      </c>
      <c r="AF12" s="188">
        <v>620</v>
      </c>
      <c r="AG12" s="188">
        <v>0</v>
      </c>
      <c r="AH12" s="188">
        <v>0</v>
      </c>
    </row>
    <row r="13" spans="1:34" ht="13.5">
      <c r="A13" s="182" t="s">
        <v>207</v>
      </c>
      <c r="B13" s="182" t="s">
        <v>220</v>
      </c>
      <c r="C13" s="184" t="s">
        <v>221</v>
      </c>
      <c r="D13" s="188">
        <f t="shared" si="0"/>
        <v>8182</v>
      </c>
      <c r="E13" s="188">
        <v>5969</v>
      </c>
      <c r="F13" s="188">
        <v>2213</v>
      </c>
      <c r="G13" s="188">
        <f t="shared" si="1"/>
        <v>8182</v>
      </c>
      <c r="H13" s="188">
        <f t="shared" si="2"/>
        <v>8182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7041</v>
      </c>
      <c r="N13" s="188">
        <v>44</v>
      </c>
      <c r="O13" s="188">
        <v>5059</v>
      </c>
      <c r="P13" s="188">
        <v>1938</v>
      </c>
      <c r="Q13" s="188">
        <f t="shared" si="5"/>
        <v>324</v>
      </c>
      <c r="R13" s="188">
        <v>4</v>
      </c>
      <c r="S13" s="188">
        <v>235</v>
      </c>
      <c r="T13" s="188">
        <v>85</v>
      </c>
      <c r="U13" s="188">
        <f t="shared" si="6"/>
        <v>588</v>
      </c>
      <c r="V13" s="188">
        <v>15</v>
      </c>
      <c r="W13" s="188">
        <v>573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229</v>
      </c>
      <c r="AD13" s="188">
        <v>7</v>
      </c>
      <c r="AE13" s="188">
        <v>32</v>
      </c>
      <c r="AF13" s="188">
        <v>190</v>
      </c>
      <c r="AG13" s="188">
        <v>0</v>
      </c>
      <c r="AH13" s="188">
        <v>0</v>
      </c>
    </row>
    <row r="14" spans="1:34" ht="13.5">
      <c r="A14" s="182" t="s">
        <v>207</v>
      </c>
      <c r="B14" s="182" t="s">
        <v>18</v>
      </c>
      <c r="C14" s="184" t="s">
        <v>19</v>
      </c>
      <c r="D14" s="188">
        <f t="shared" si="0"/>
        <v>15526</v>
      </c>
      <c r="E14" s="188">
        <v>10890</v>
      </c>
      <c r="F14" s="188">
        <v>4636</v>
      </c>
      <c r="G14" s="188">
        <f t="shared" si="1"/>
        <v>15526</v>
      </c>
      <c r="H14" s="188">
        <f t="shared" si="2"/>
        <v>13286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9826</v>
      </c>
      <c r="N14" s="188">
        <v>7496</v>
      </c>
      <c r="O14" s="188">
        <v>0</v>
      </c>
      <c r="P14" s="188">
        <v>2330</v>
      </c>
      <c r="Q14" s="188">
        <f t="shared" si="5"/>
        <v>2201</v>
      </c>
      <c r="R14" s="188">
        <v>1000</v>
      </c>
      <c r="S14" s="188">
        <v>1135</v>
      </c>
      <c r="T14" s="188">
        <v>66</v>
      </c>
      <c r="U14" s="188">
        <f t="shared" si="6"/>
        <v>1259</v>
      </c>
      <c r="V14" s="188">
        <v>0</v>
      </c>
      <c r="W14" s="188">
        <v>1259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0</v>
      </c>
      <c r="AD14" s="188">
        <v>0</v>
      </c>
      <c r="AE14" s="188">
        <v>0</v>
      </c>
      <c r="AF14" s="188">
        <v>0</v>
      </c>
      <c r="AG14" s="188">
        <v>2240</v>
      </c>
      <c r="AH14" s="188">
        <v>0</v>
      </c>
    </row>
    <row r="15" spans="1:34" ht="13.5">
      <c r="A15" s="182" t="s">
        <v>207</v>
      </c>
      <c r="B15" s="182" t="s">
        <v>222</v>
      </c>
      <c r="C15" s="184" t="s">
        <v>223</v>
      </c>
      <c r="D15" s="188">
        <f t="shared" si="0"/>
        <v>3043</v>
      </c>
      <c r="E15" s="188">
        <v>2915</v>
      </c>
      <c r="F15" s="188">
        <v>128</v>
      </c>
      <c r="G15" s="188">
        <f t="shared" si="1"/>
        <v>3043</v>
      </c>
      <c r="H15" s="188">
        <f t="shared" si="2"/>
        <v>2849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2458</v>
      </c>
      <c r="N15" s="188">
        <v>0</v>
      </c>
      <c r="O15" s="188">
        <v>2458</v>
      </c>
      <c r="P15" s="188">
        <v>0</v>
      </c>
      <c r="Q15" s="188">
        <f t="shared" si="5"/>
        <v>107</v>
      </c>
      <c r="R15" s="188">
        <v>0</v>
      </c>
      <c r="S15" s="188">
        <v>107</v>
      </c>
      <c r="T15" s="188">
        <v>0</v>
      </c>
      <c r="U15" s="188">
        <f t="shared" si="6"/>
        <v>269</v>
      </c>
      <c r="V15" s="188">
        <v>0</v>
      </c>
      <c r="W15" s="188">
        <v>269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15</v>
      </c>
      <c r="AD15" s="188">
        <v>0</v>
      </c>
      <c r="AE15" s="188">
        <v>15</v>
      </c>
      <c r="AF15" s="188">
        <v>0</v>
      </c>
      <c r="AG15" s="188">
        <v>194</v>
      </c>
      <c r="AH15" s="188">
        <v>0</v>
      </c>
    </row>
    <row r="16" spans="1:34" ht="13.5">
      <c r="A16" s="182" t="s">
        <v>207</v>
      </c>
      <c r="B16" s="182" t="s">
        <v>224</v>
      </c>
      <c r="C16" s="184" t="s">
        <v>225</v>
      </c>
      <c r="D16" s="188">
        <f t="shared" si="0"/>
        <v>6370</v>
      </c>
      <c r="E16" s="188">
        <v>5906</v>
      </c>
      <c r="F16" s="188">
        <v>464</v>
      </c>
      <c r="G16" s="188">
        <f t="shared" si="1"/>
        <v>6370</v>
      </c>
      <c r="H16" s="188">
        <f t="shared" si="2"/>
        <v>5255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4164</v>
      </c>
      <c r="N16" s="188">
        <v>0</v>
      </c>
      <c r="O16" s="188">
        <v>3703</v>
      </c>
      <c r="P16" s="188">
        <v>461</v>
      </c>
      <c r="Q16" s="188">
        <f t="shared" si="5"/>
        <v>270</v>
      </c>
      <c r="R16" s="188">
        <v>0</v>
      </c>
      <c r="S16" s="188">
        <v>267</v>
      </c>
      <c r="T16" s="188">
        <v>3</v>
      </c>
      <c r="U16" s="188">
        <f t="shared" si="6"/>
        <v>704</v>
      </c>
      <c r="V16" s="188">
        <v>0</v>
      </c>
      <c r="W16" s="188">
        <v>704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117</v>
      </c>
      <c r="AD16" s="188">
        <v>0</v>
      </c>
      <c r="AE16" s="188">
        <v>117</v>
      </c>
      <c r="AF16" s="188">
        <v>0</v>
      </c>
      <c r="AG16" s="188">
        <v>1115</v>
      </c>
      <c r="AH16" s="188">
        <v>0</v>
      </c>
    </row>
    <row r="17" spans="1:34" ht="13.5">
      <c r="A17" s="182" t="s">
        <v>207</v>
      </c>
      <c r="B17" s="182" t="s">
        <v>226</v>
      </c>
      <c r="C17" s="184" t="s">
        <v>227</v>
      </c>
      <c r="D17" s="188">
        <f t="shared" si="0"/>
        <v>2126</v>
      </c>
      <c r="E17" s="188">
        <v>2020</v>
      </c>
      <c r="F17" s="188">
        <v>106</v>
      </c>
      <c r="G17" s="188">
        <f t="shared" si="1"/>
        <v>2126</v>
      </c>
      <c r="H17" s="188">
        <f t="shared" si="2"/>
        <v>1838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1454</v>
      </c>
      <c r="N17" s="188">
        <v>0</v>
      </c>
      <c r="O17" s="188">
        <v>1349</v>
      </c>
      <c r="P17" s="188">
        <v>105</v>
      </c>
      <c r="Q17" s="188">
        <f t="shared" si="5"/>
        <v>111</v>
      </c>
      <c r="R17" s="188">
        <v>0</v>
      </c>
      <c r="S17" s="188">
        <v>110</v>
      </c>
      <c r="T17" s="188">
        <v>1</v>
      </c>
      <c r="U17" s="188">
        <f t="shared" si="6"/>
        <v>237</v>
      </c>
      <c r="V17" s="188">
        <v>0</v>
      </c>
      <c r="W17" s="188">
        <v>237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36</v>
      </c>
      <c r="AD17" s="188">
        <v>0</v>
      </c>
      <c r="AE17" s="188">
        <v>36</v>
      </c>
      <c r="AF17" s="188">
        <v>0</v>
      </c>
      <c r="AG17" s="188">
        <v>288</v>
      </c>
      <c r="AH17" s="188">
        <v>0</v>
      </c>
    </row>
    <row r="18" spans="1:34" ht="13.5">
      <c r="A18" s="182" t="s">
        <v>207</v>
      </c>
      <c r="B18" s="182" t="s">
        <v>228</v>
      </c>
      <c r="C18" s="184" t="s">
        <v>229</v>
      </c>
      <c r="D18" s="188">
        <f t="shared" si="0"/>
        <v>2325</v>
      </c>
      <c r="E18" s="188">
        <v>1664</v>
      </c>
      <c r="F18" s="188">
        <v>661</v>
      </c>
      <c r="G18" s="188">
        <f t="shared" si="1"/>
        <v>2325</v>
      </c>
      <c r="H18" s="188">
        <f t="shared" si="2"/>
        <v>1993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1642</v>
      </c>
      <c r="N18" s="188">
        <v>1319</v>
      </c>
      <c r="O18" s="188">
        <v>0</v>
      </c>
      <c r="P18" s="188">
        <v>323</v>
      </c>
      <c r="Q18" s="188">
        <f t="shared" si="5"/>
        <v>152</v>
      </c>
      <c r="R18" s="188">
        <v>146</v>
      </c>
      <c r="S18" s="188">
        <v>0</v>
      </c>
      <c r="T18" s="188">
        <v>6</v>
      </c>
      <c r="U18" s="188">
        <f t="shared" si="6"/>
        <v>199</v>
      </c>
      <c r="V18" s="188">
        <v>0</v>
      </c>
      <c r="W18" s="188">
        <v>199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0</v>
      </c>
      <c r="AD18" s="188">
        <v>0</v>
      </c>
      <c r="AE18" s="188">
        <v>0</v>
      </c>
      <c r="AF18" s="188">
        <v>0</v>
      </c>
      <c r="AG18" s="188">
        <v>332</v>
      </c>
      <c r="AH18" s="188">
        <v>0</v>
      </c>
    </row>
    <row r="19" spans="1:34" ht="13.5">
      <c r="A19" s="182" t="s">
        <v>207</v>
      </c>
      <c r="B19" s="182" t="s">
        <v>230</v>
      </c>
      <c r="C19" s="184" t="s">
        <v>154</v>
      </c>
      <c r="D19" s="188">
        <f t="shared" si="0"/>
        <v>6737</v>
      </c>
      <c r="E19" s="188">
        <v>4651</v>
      </c>
      <c r="F19" s="188">
        <v>2086</v>
      </c>
      <c r="G19" s="188">
        <f t="shared" si="1"/>
        <v>6737</v>
      </c>
      <c r="H19" s="188">
        <f t="shared" si="2"/>
        <v>6340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5601</v>
      </c>
      <c r="N19" s="188">
        <v>0</v>
      </c>
      <c r="O19" s="188">
        <v>3619</v>
      </c>
      <c r="P19" s="188">
        <v>1982</v>
      </c>
      <c r="Q19" s="188">
        <f t="shared" si="5"/>
        <v>394</v>
      </c>
      <c r="R19" s="188">
        <v>0</v>
      </c>
      <c r="S19" s="188">
        <v>394</v>
      </c>
      <c r="T19" s="188">
        <v>0</v>
      </c>
      <c r="U19" s="188">
        <f t="shared" si="6"/>
        <v>328</v>
      </c>
      <c r="V19" s="188">
        <v>0</v>
      </c>
      <c r="W19" s="188">
        <v>316</v>
      </c>
      <c r="X19" s="188">
        <v>12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17</v>
      </c>
      <c r="AD19" s="188">
        <v>0</v>
      </c>
      <c r="AE19" s="188">
        <v>16</v>
      </c>
      <c r="AF19" s="188">
        <v>1</v>
      </c>
      <c r="AG19" s="188">
        <v>397</v>
      </c>
      <c r="AH19" s="188">
        <v>151</v>
      </c>
    </row>
    <row r="20" spans="1:34" ht="13.5">
      <c r="A20" s="182" t="s">
        <v>207</v>
      </c>
      <c r="B20" s="182" t="s">
        <v>231</v>
      </c>
      <c r="C20" s="184" t="s">
        <v>232</v>
      </c>
      <c r="D20" s="188">
        <f t="shared" si="0"/>
        <v>1425</v>
      </c>
      <c r="E20" s="188">
        <v>889</v>
      </c>
      <c r="F20" s="188">
        <v>536</v>
      </c>
      <c r="G20" s="188">
        <f t="shared" si="1"/>
        <v>1425</v>
      </c>
      <c r="H20" s="188">
        <f t="shared" si="2"/>
        <v>1285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1187</v>
      </c>
      <c r="N20" s="188">
        <v>0</v>
      </c>
      <c r="O20" s="188">
        <v>684</v>
      </c>
      <c r="P20" s="188">
        <v>503</v>
      </c>
      <c r="Q20" s="188">
        <f t="shared" si="5"/>
        <v>52</v>
      </c>
      <c r="R20" s="188">
        <v>0</v>
      </c>
      <c r="S20" s="188">
        <v>35</v>
      </c>
      <c r="T20" s="188">
        <v>17</v>
      </c>
      <c r="U20" s="188">
        <f t="shared" si="6"/>
        <v>46</v>
      </c>
      <c r="V20" s="188">
        <v>0</v>
      </c>
      <c r="W20" s="188">
        <v>30</v>
      </c>
      <c r="X20" s="188">
        <v>16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0</v>
      </c>
      <c r="AD20" s="188">
        <v>0</v>
      </c>
      <c r="AE20" s="188">
        <v>0</v>
      </c>
      <c r="AF20" s="188">
        <v>0</v>
      </c>
      <c r="AG20" s="188">
        <v>140</v>
      </c>
      <c r="AH20" s="188">
        <v>0</v>
      </c>
    </row>
    <row r="21" spans="1:34" ht="13.5">
      <c r="A21" s="182" t="s">
        <v>207</v>
      </c>
      <c r="B21" s="182" t="s">
        <v>233</v>
      </c>
      <c r="C21" s="184" t="s">
        <v>234</v>
      </c>
      <c r="D21" s="188">
        <f t="shared" si="0"/>
        <v>4541</v>
      </c>
      <c r="E21" s="188">
        <v>4235</v>
      </c>
      <c r="F21" s="188">
        <v>306</v>
      </c>
      <c r="G21" s="188">
        <f t="shared" si="1"/>
        <v>4541</v>
      </c>
      <c r="H21" s="188">
        <f t="shared" si="2"/>
        <v>4128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3383</v>
      </c>
      <c r="N21" s="188">
        <v>0</v>
      </c>
      <c r="O21" s="188">
        <v>3383</v>
      </c>
      <c r="P21" s="188">
        <v>0</v>
      </c>
      <c r="Q21" s="188">
        <f t="shared" si="5"/>
        <v>204</v>
      </c>
      <c r="R21" s="188">
        <v>0</v>
      </c>
      <c r="S21" s="188">
        <v>204</v>
      </c>
      <c r="T21" s="188">
        <v>0</v>
      </c>
      <c r="U21" s="188">
        <f t="shared" si="6"/>
        <v>524</v>
      </c>
      <c r="V21" s="188">
        <v>0</v>
      </c>
      <c r="W21" s="188">
        <v>524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17</v>
      </c>
      <c r="AD21" s="188">
        <v>0</v>
      </c>
      <c r="AE21" s="188">
        <v>17</v>
      </c>
      <c r="AF21" s="188">
        <v>0</v>
      </c>
      <c r="AG21" s="188">
        <v>413</v>
      </c>
      <c r="AH21" s="188">
        <v>0</v>
      </c>
    </row>
    <row r="22" spans="1:34" ht="13.5">
      <c r="A22" s="182" t="s">
        <v>207</v>
      </c>
      <c r="B22" s="182" t="s">
        <v>235</v>
      </c>
      <c r="C22" s="184" t="s">
        <v>295</v>
      </c>
      <c r="D22" s="188">
        <f t="shared" si="0"/>
        <v>2425</v>
      </c>
      <c r="E22" s="188">
        <v>2302</v>
      </c>
      <c r="F22" s="188">
        <v>123</v>
      </c>
      <c r="G22" s="188">
        <f t="shared" si="1"/>
        <v>2425</v>
      </c>
      <c r="H22" s="188">
        <f t="shared" si="2"/>
        <v>2249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1849</v>
      </c>
      <c r="N22" s="188">
        <v>0</v>
      </c>
      <c r="O22" s="188">
        <v>1849</v>
      </c>
      <c r="P22" s="188">
        <v>0</v>
      </c>
      <c r="Q22" s="188">
        <f t="shared" si="5"/>
        <v>115</v>
      </c>
      <c r="R22" s="188">
        <v>0</v>
      </c>
      <c r="S22" s="188">
        <v>115</v>
      </c>
      <c r="T22" s="188">
        <v>0</v>
      </c>
      <c r="U22" s="188">
        <f t="shared" si="6"/>
        <v>272</v>
      </c>
      <c r="V22" s="188">
        <v>0</v>
      </c>
      <c r="W22" s="188">
        <v>272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13</v>
      </c>
      <c r="AD22" s="188">
        <v>0</v>
      </c>
      <c r="AE22" s="188">
        <v>13</v>
      </c>
      <c r="AF22" s="188">
        <v>0</v>
      </c>
      <c r="AG22" s="188">
        <v>176</v>
      </c>
      <c r="AH22" s="188">
        <v>0</v>
      </c>
    </row>
    <row r="23" spans="1:34" ht="13.5">
      <c r="A23" s="182" t="s">
        <v>207</v>
      </c>
      <c r="B23" s="182" t="s">
        <v>236</v>
      </c>
      <c r="C23" s="184" t="s">
        <v>237</v>
      </c>
      <c r="D23" s="188">
        <f t="shared" si="0"/>
        <v>2455</v>
      </c>
      <c r="E23" s="188">
        <v>2195</v>
      </c>
      <c r="F23" s="188">
        <v>260</v>
      </c>
      <c r="G23" s="188">
        <f t="shared" si="1"/>
        <v>2455</v>
      </c>
      <c r="H23" s="188">
        <f t="shared" si="2"/>
        <v>2149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1690</v>
      </c>
      <c r="N23" s="188">
        <v>0</v>
      </c>
      <c r="O23" s="188">
        <v>1690</v>
      </c>
      <c r="P23" s="188">
        <v>0</v>
      </c>
      <c r="Q23" s="188">
        <f t="shared" si="5"/>
        <v>103</v>
      </c>
      <c r="R23" s="188">
        <v>0</v>
      </c>
      <c r="S23" s="188">
        <v>103</v>
      </c>
      <c r="T23" s="188">
        <v>0</v>
      </c>
      <c r="U23" s="188">
        <f t="shared" si="6"/>
        <v>341</v>
      </c>
      <c r="V23" s="188">
        <v>0</v>
      </c>
      <c r="W23" s="188">
        <v>341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15</v>
      </c>
      <c r="AD23" s="188">
        <v>0</v>
      </c>
      <c r="AE23" s="188">
        <v>15</v>
      </c>
      <c r="AF23" s="188">
        <v>0</v>
      </c>
      <c r="AG23" s="188">
        <v>306</v>
      </c>
      <c r="AH23" s="188">
        <v>0</v>
      </c>
    </row>
    <row r="24" spans="1:34" ht="13.5">
      <c r="A24" s="182" t="s">
        <v>207</v>
      </c>
      <c r="B24" s="182" t="s">
        <v>238</v>
      </c>
      <c r="C24" s="184" t="s">
        <v>239</v>
      </c>
      <c r="D24" s="188">
        <f t="shared" si="0"/>
        <v>1125</v>
      </c>
      <c r="E24" s="188">
        <v>1066</v>
      </c>
      <c r="F24" s="188">
        <v>59</v>
      </c>
      <c r="G24" s="188">
        <f t="shared" si="1"/>
        <v>1125</v>
      </c>
      <c r="H24" s="188">
        <f t="shared" si="2"/>
        <v>1035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863</v>
      </c>
      <c r="N24" s="188">
        <v>0</v>
      </c>
      <c r="O24" s="188">
        <v>863</v>
      </c>
      <c r="P24" s="188">
        <v>0</v>
      </c>
      <c r="Q24" s="188">
        <f t="shared" si="5"/>
        <v>58</v>
      </c>
      <c r="R24" s="188">
        <v>0</v>
      </c>
      <c r="S24" s="188">
        <v>58</v>
      </c>
      <c r="T24" s="188">
        <v>0</v>
      </c>
      <c r="U24" s="188">
        <f t="shared" si="6"/>
        <v>110</v>
      </c>
      <c r="V24" s="188">
        <v>0</v>
      </c>
      <c r="W24" s="188">
        <v>110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4</v>
      </c>
      <c r="AD24" s="188">
        <v>0</v>
      </c>
      <c r="AE24" s="188">
        <v>4</v>
      </c>
      <c r="AF24" s="188">
        <v>0</v>
      </c>
      <c r="AG24" s="188">
        <v>90</v>
      </c>
      <c r="AH24" s="188">
        <v>0</v>
      </c>
    </row>
    <row r="25" spans="1:34" ht="13.5">
      <c r="A25" s="182" t="s">
        <v>207</v>
      </c>
      <c r="B25" s="182" t="s">
        <v>240</v>
      </c>
      <c r="C25" s="184" t="s">
        <v>241</v>
      </c>
      <c r="D25" s="188">
        <f t="shared" si="0"/>
        <v>375</v>
      </c>
      <c r="E25" s="188">
        <v>315</v>
      </c>
      <c r="F25" s="188">
        <v>60</v>
      </c>
      <c r="G25" s="188">
        <f t="shared" si="1"/>
        <v>375</v>
      </c>
      <c r="H25" s="188">
        <f t="shared" si="2"/>
        <v>293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228</v>
      </c>
      <c r="N25" s="188">
        <v>0</v>
      </c>
      <c r="O25" s="188">
        <v>228</v>
      </c>
      <c r="P25" s="188">
        <v>0</v>
      </c>
      <c r="Q25" s="188">
        <f t="shared" si="5"/>
        <v>17</v>
      </c>
      <c r="R25" s="188">
        <v>0</v>
      </c>
      <c r="S25" s="188">
        <v>17</v>
      </c>
      <c r="T25" s="188">
        <v>0</v>
      </c>
      <c r="U25" s="188">
        <f t="shared" si="6"/>
        <v>47</v>
      </c>
      <c r="V25" s="188">
        <v>0</v>
      </c>
      <c r="W25" s="188">
        <v>47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1</v>
      </c>
      <c r="AD25" s="188">
        <v>0</v>
      </c>
      <c r="AE25" s="188">
        <v>1</v>
      </c>
      <c r="AF25" s="188">
        <v>0</v>
      </c>
      <c r="AG25" s="188">
        <v>82</v>
      </c>
      <c r="AH25" s="188">
        <v>0</v>
      </c>
    </row>
    <row r="26" spans="1:34" ht="13.5">
      <c r="A26" s="182" t="s">
        <v>207</v>
      </c>
      <c r="B26" s="182" t="s">
        <v>242</v>
      </c>
      <c r="C26" s="184" t="s">
        <v>243</v>
      </c>
      <c r="D26" s="188">
        <f t="shared" si="0"/>
        <v>402</v>
      </c>
      <c r="E26" s="188">
        <v>290</v>
      </c>
      <c r="F26" s="188">
        <v>112</v>
      </c>
      <c r="G26" s="188">
        <f t="shared" si="1"/>
        <v>402</v>
      </c>
      <c r="H26" s="188">
        <f t="shared" si="2"/>
        <v>278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200</v>
      </c>
      <c r="N26" s="188">
        <v>0</v>
      </c>
      <c r="O26" s="188">
        <v>200</v>
      </c>
      <c r="P26" s="188">
        <v>0</v>
      </c>
      <c r="Q26" s="188">
        <f t="shared" si="5"/>
        <v>19</v>
      </c>
      <c r="R26" s="188">
        <v>0</v>
      </c>
      <c r="S26" s="188">
        <v>19</v>
      </c>
      <c r="T26" s="188">
        <v>0</v>
      </c>
      <c r="U26" s="188">
        <f t="shared" si="6"/>
        <v>58</v>
      </c>
      <c r="V26" s="188">
        <v>0</v>
      </c>
      <c r="W26" s="188">
        <v>58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1</v>
      </c>
      <c r="AD26" s="188">
        <v>0</v>
      </c>
      <c r="AE26" s="188">
        <v>1</v>
      </c>
      <c r="AF26" s="188">
        <v>0</v>
      </c>
      <c r="AG26" s="188">
        <v>124</v>
      </c>
      <c r="AH26" s="188">
        <v>0</v>
      </c>
    </row>
    <row r="27" spans="1:34" ht="13.5">
      <c r="A27" s="182" t="s">
        <v>207</v>
      </c>
      <c r="B27" s="182" t="s">
        <v>244</v>
      </c>
      <c r="C27" s="184" t="s">
        <v>245</v>
      </c>
      <c r="D27" s="188">
        <f t="shared" si="0"/>
        <v>7024</v>
      </c>
      <c r="E27" s="188">
        <v>5851</v>
      </c>
      <c r="F27" s="188">
        <v>1173</v>
      </c>
      <c r="G27" s="188">
        <f t="shared" si="1"/>
        <v>7024</v>
      </c>
      <c r="H27" s="188">
        <f t="shared" si="2"/>
        <v>6169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4811</v>
      </c>
      <c r="N27" s="188">
        <v>0</v>
      </c>
      <c r="O27" s="188">
        <v>4037</v>
      </c>
      <c r="P27" s="188">
        <v>774</v>
      </c>
      <c r="Q27" s="188">
        <f t="shared" si="5"/>
        <v>151</v>
      </c>
      <c r="R27" s="188">
        <v>0</v>
      </c>
      <c r="S27" s="188">
        <v>151</v>
      </c>
      <c r="T27" s="188">
        <v>0</v>
      </c>
      <c r="U27" s="188">
        <f t="shared" si="6"/>
        <v>1166</v>
      </c>
      <c r="V27" s="188">
        <v>0</v>
      </c>
      <c r="W27" s="188">
        <v>1166</v>
      </c>
      <c r="X27" s="188">
        <v>0</v>
      </c>
      <c r="Y27" s="188">
        <f t="shared" si="7"/>
        <v>5</v>
      </c>
      <c r="Z27" s="188">
        <v>0</v>
      </c>
      <c r="AA27" s="188">
        <v>5</v>
      </c>
      <c r="AB27" s="188">
        <v>0</v>
      </c>
      <c r="AC27" s="188">
        <f t="shared" si="8"/>
        <v>36</v>
      </c>
      <c r="AD27" s="188">
        <v>0</v>
      </c>
      <c r="AE27" s="188">
        <v>32</v>
      </c>
      <c r="AF27" s="188">
        <v>4</v>
      </c>
      <c r="AG27" s="188">
        <v>855</v>
      </c>
      <c r="AH27" s="188">
        <v>0</v>
      </c>
    </row>
    <row r="28" spans="1:34" ht="13.5">
      <c r="A28" s="182" t="s">
        <v>207</v>
      </c>
      <c r="B28" s="182" t="s">
        <v>246</v>
      </c>
      <c r="C28" s="184" t="s">
        <v>247</v>
      </c>
      <c r="D28" s="188">
        <f t="shared" si="0"/>
        <v>2208</v>
      </c>
      <c r="E28" s="188">
        <v>1963</v>
      </c>
      <c r="F28" s="188">
        <v>245</v>
      </c>
      <c r="G28" s="188">
        <f t="shared" si="1"/>
        <v>2208</v>
      </c>
      <c r="H28" s="188">
        <f t="shared" si="2"/>
        <v>2118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1778</v>
      </c>
      <c r="N28" s="188">
        <v>0</v>
      </c>
      <c r="O28" s="188">
        <v>1623</v>
      </c>
      <c r="P28" s="188">
        <v>155</v>
      </c>
      <c r="Q28" s="188">
        <f t="shared" si="5"/>
        <v>76</v>
      </c>
      <c r="R28" s="188">
        <v>0</v>
      </c>
      <c r="S28" s="188">
        <v>76</v>
      </c>
      <c r="T28" s="188">
        <v>0</v>
      </c>
      <c r="U28" s="188">
        <f t="shared" si="6"/>
        <v>258</v>
      </c>
      <c r="V28" s="188">
        <v>0</v>
      </c>
      <c r="W28" s="188">
        <v>258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6</v>
      </c>
      <c r="AD28" s="188">
        <v>0</v>
      </c>
      <c r="AE28" s="188">
        <v>6</v>
      </c>
      <c r="AF28" s="188">
        <v>0</v>
      </c>
      <c r="AG28" s="188">
        <v>90</v>
      </c>
      <c r="AH28" s="188">
        <v>0</v>
      </c>
    </row>
    <row r="29" spans="1:34" ht="13.5">
      <c r="A29" s="182" t="s">
        <v>207</v>
      </c>
      <c r="B29" s="182" t="s">
        <v>20</v>
      </c>
      <c r="C29" s="184" t="s">
        <v>21</v>
      </c>
      <c r="D29" s="188">
        <f t="shared" si="0"/>
        <v>6064</v>
      </c>
      <c r="E29" s="188">
        <v>5809</v>
      </c>
      <c r="F29" s="188">
        <v>255</v>
      </c>
      <c r="G29" s="188">
        <f t="shared" si="1"/>
        <v>6064</v>
      </c>
      <c r="H29" s="188">
        <f t="shared" si="2"/>
        <v>5809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4422</v>
      </c>
      <c r="N29" s="188">
        <v>0</v>
      </c>
      <c r="O29" s="188">
        <v>3889</v>
      </c>
      <c r="P29" s="188">
        <v>533</v>
      </c>
      <c r="Q29" s="188">
        <f t="shared" si="5"/>
        <v>389</v>
      </c>
      <c r="R29" s="188">
        <v>0</v>
      </c>
      <c r="S29" s="188">
        <v>389</v>
      </c>
      <c r="T29" s="188">
        <v>0</v>
      </c>
      <c r="U29" s="188">
        <f t="shared" si="6"/>
        <v>988</v>
      </c>
      <c r="V29" s="188">
        <v>0</v>
      </c>
      <c r="W29" s="188">
        <v>988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10</v>
      </c>
      <c r="AD29" s="188">
        <v>0</v>
      </c>
      <c r="AE29" s="188">
        <v>10</v>
      </c>
      <c r="AF29" s="188">
        <v>0</v>
      </c>
      <c r="AG29" s="188">
        <v>255</v>
      </c>
      <c r="AH29" s="188">
        <v>0</v>
      </c>
    </row>
    <row r="30" spans="1:34" ht="13.5">
      <c r="A30" s="182" t="s">
        <v>207</v>
      </c>
      <c r="B30" s="182" t="s">
        <v>248</v>
      </c>
      <c r="C30" s="184" t="s">
        <v>249</v>
      </c>
      <c r="D30" s="188">
        <f t="shared" si="0"/>
        <v>515</v>
      </c>
      <c r="E30" s="188">
        <v>508</v>
      </c>
      <c r="F30" s="188">
        <v>7</v>
      </c>
      <c r="G30" s="188">
        <f t="shared" si="1"/>
        <v>515</v>
      </c>
      <c r="H30" s="188">
        <f t="shared" si="2"/>
        <v>508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401</v>
      </c>
      <c r="N30" s="188">
        <v>0</v>
      </c>
      <c r="O30" s="188">
        <v>401</v>
      </c>
      <c r="P30" s="188">
        <v>0</v>
      </c>
      <c r="Q30" s="188">
        <f t="shared" si="5"/>
        <v>23</v>
      </c>
      <c r="R30" s="188">
        <v>0</v>
      </c>
      <c r="S30" s="188">
        <v>23</v>
      </c>
      <c r="T30" s="188">
        <v>0</v>
      </c>
      <c r="U30" s="188">
        <f t="shared" si="6"/>
        <v>73</v>
      </c>
      <c r="V30" s="188">
        <v>0</v>
      </c>
      <c r="W30" s="188">
        <v>73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11</v>
      </c>
      <c r="AD30" s="188">
        <v>0</v>
      </c>
      <c r="AE30" s="188">
        <v>11</v>
      </c>
      <c r="AF30" s="188">
        <v>0</v>
      </c>
      <c r="AG30" s="188">
        <v>7</v>
      </c>
      <c r="AH30" s="188">
        <v>0</v>
      </c>
    </row>
    <row r="31" spans="1:34" ht="13.5">
      <c r="A31" s="182" t="s">
        <v>207</v>
      </c>
      <c r="B31" s="182" t="s">
        <v>250</v>
      </c>
      <c r="C31" s="184" t="s">
        <v>206</v>
      </c>
      <c r="D31" s="188">
        <f t="shared" si="0"/>
        <v>1340</v>
      </c>
      <c r="E31" s="188">
        <v>1298</v>
      </c>
      <c r="F31" s="188">
        <v>42</v>
      </c>
      <c r="G31" s="188">
        <f t="shared" si="1"/>
        <v>1340</v>
      </c>
      <c r="H31" s="188">
        <f t="shared" si="2"/>
        <v>1298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1095</v>
      </c>
      <c r="N31" s="188">
        <v>1095</v>
      </c>
      <c r="O31" s="188">
        <v>0</v>
      </c>
      <c r="P31" s="188">
        <v>0</v>
      </c>
      <c r="Q31" s="188">
        <f t="shared" si="5"/>
        <v>119</v>
      </c>
      <c r="R31" s="188">
        <v>119</v>
      </c>
      <c r="S31" s="188">
        <v>0</v>
      </c>
      <c r="T31" s="188">
        <v>0</v>
      </c>
      <c r="U31" s="188">
        <f t="shared" si="6"/>
        <v>13</v>
      </c>
      <c r="V31" s="188">
        <v>13</v>
      </c>
      <c r="W31" s="188">
        <v>0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71</v>
      </c>
      <c r="AD31" s="188">
        <v>71</v>
      </c>
      <c r="AE31" s="188">
        <v>0</v>
      </c>
      <c r="AF31" s="188">
        <v>0</v>
      </c>
      <c r="AG31" s="188">
        <v>42</v>
      </c>
      <c r="AH31" s="188">
        <v>0</v>
      </c>
    </row>
    <row r="32" spans="1:34" ht="13.5">
      <c r="A32" s="182" t="s">
        <v>207</v>
      </c>
      <c r="B32" s="182" t="s">
        <v>251</v>
      </c>
      <c r="C32" s="184" t="s">
        <v>252</v>
      </c>
      <c r="D32" s="188">
        <f t="shared" si="0"/>
        <v>4255</v>
      </c>
      <c r="E32" s="188">
        <v>3187</v>
      </c>
      <c r="F32" s="188">
        <v>1068</v>
      </c>
      <c r="G32" s="188">
        <f t="shared" si="1"/>
        <v>4255</v>
      </c>
      <c r="H32" s="188">
        <f t="shared" si="2"/>
        <v>4094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3489</v>
      </c>
      <c r="N32" s="188">
        <v>0</v>
      </c>
      <c r="O32" s="188">
        <v>2695</v>
      </c>
      <c r="P32" s="188">
        <v>794</v>
      </c>
      <c r="Q32" s="188">
        <f t="shared" si="5"/>
        <v>215</v>
      </c>
      <c r="R32" s="188">
        <v>0</v>
      </c>
      <c r="S32" s="188">
        <v>206</v>
      </c>
      <c r="T32" s="188">
        <v>9</v>
      </c>
      <c r="U32" s="188">
        <f t="shared" si="6"/>
        <v>150</v>
      </c>
      <c r="V32" s="188">
        <v>0</v>
      </c>
      <c r="W32" s="188">
        <v>146</v>
      </c>
      <c r="X32" s="188">
        <v>4</v>
      </c>
      <c r="Y32" s="188">
        <f t="shared" si="7"/>
        <v>114</v>
      </c>
      <c r="Z32" s="188">
        <v>0</v>
      </c>
      <c r="AA32" s="188">
        <v>112</v>
      </c>
      <c r="AB32" s="188">
        <v>2</v>
      </c>
      <c r="AC32" s="188">
        <f t="shared" si="8"/>
        <v>126</v>
      </c>
      <c r="AD32" s="188">
        <v>0</v>
      </c>
      <c r="AE32" s="188">
        <v>28</v>
      </c>
      <c r="AF32" s="188">
        <v>98</v>
      </c>
      <c r="AG32" s="188">
        <v>161</v>
      </c>
      <c r="AH32" s="188">
        <v>0</v>
      </c>
    </row>
    <row r="33" spans="1:34" ht="13.5">
      <c r="A33" s="182" t="s">
        <v>207</v>
      </c>
      <c r="B33" s="182" t="s">
        <v>253</v>
      </c>
      <c r="C33" s="184" t="s">
        <v>254</v>
      </c>
      <c r="D33" s="188">
        <f t="shared" si="0"/>
        <v>2141</v>
      </c>
      <c r="E33" s="188">
        <v>1696</v>
      </c>
      <c r="F33" s="188">
        <v>445</v>
      </c>
      <c r="G33" s="188">
        <f t="shared" si="1"/>
        <v>2141</v>
      </c>
      <c r="H33" s="188">
        <f t="shared" si="2"/>
        <v>1626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1335</v>
      </c>
      <c r="N33" s="188">
        <v>0</v>
      </c>
      <c r="O33" s="188">
        <v>0</v>
      </c>
      <c r="P33" s="188">
        <v>1335</v>
      </c>
      <c r="Q33" s="188">
        <f t="shared" si="5"/>
        <v>116</v>
      </c>
      <c r="R33" s="188">
        <v>0</v>
      </c>
      <c r="S33" s="188">
        <v>0</v>
      </c>
      <c r="T33" s="188">
        <v>116</v>
      </c>
      <c r="U33" s="188">
        <f t="shared" si="6"/>
        <v>163</v>
      </c>
      <c r="V33" s="188">
        <v>0</v>
      </c>
      <c r="W33" s="188">
        <v>0</v>
      </c>
      <c r="X33" s="188">
        <v>163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12</v>
      </c>
      <c r="AD33" s="188">
        <v>0</v>
      </c>
      <c r="AE33" s="188">
        <v>0</v>
      </c>
      <c r="AF33" s="188">
        <v>12</v>
      </c>
      <c r="AG33" s="188">
        <v>515</v>
      </c>
      <c r="AH33" s="188">
        <v>0</v>
      </c>
    </row>
    <row r="34" spans="1:34" ht="13.5">
      <c r="A34" s="182" t="s">
        <v>207</v>
      </c>
      <c r="B34" s="182" t="s">
        <v>255</v>
      </c>
      <c r="C34" s="184" t="s">
        <v>256</v>
      </c>
      <c r="D34" s="188">
        <f t="shared" si="0"/>
        <v>1549</v>
      </c>
      <c r="E34" s="188">
        <v>1239</v>
      </c>
      <c r="F34" s="188">
        <v>310</v>
      </c>
      <c r="G34" s="188">
        <f t="shared" si="1"/>
        <v>1549</v>
      </c>
      <c r="H34" s="188">
        <f t="shared" si="2"/>
        <v>1549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1120</v>
      </c>
      <c r="N34" s="188">
        <v>0</v>
      </c>
      <c r="O34" s="188">
        <v>1120</v>
      </c>
      <c r="P34" s="188">
        <v>0</v>
      </c>
      <c r="Q34" s="188">
        <f t="shared" si="5"/>
        <v>121</v>
      </c>
      <c r="R34" s="188">
        <v>0</v>
      </c>
      <c r="S34" s="188">
        <v>121</v>
      </c>
      <c r="T34" s="188">
        <v>0</v>
      </c>
      <c r="U34" s="188">
        <f t="shared" si="6"/>
        <v>266</v>
      </c>
      <c r="V34" s="188">
        <v>0</v>
      </c>
      <c r="W34" s="188">
        <v>266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42</v>
      </c>
      <c r="AD34" s="188">
        <v>0</v>
      </c>
      <c r="AE34" s="188">
        <v>42</v>
      </c>
      <c r="AF34" s="188">
        <v>0</v>
      </c>
      <c r="AG34" s="188">
        <v>0</v>
      </c>
      <c r="AH34" s="188">
        <v>0</v>
      </c>
    </row>
    <row r="35" spans="1:34" ht="13.5">
      <c r="A35" s="182" t="s">
        <v>207</v>
      </c>
      <c r="B35" s="182" t="s">
        <v>28</v>
      </c>
      <c r="C35" s="184" t="s">
        <v>145</v>
      </c>
      <c r="D35" s="188">
        <f t="shared" si="0"/>
        <v>1967</v>
      </c>
      <c r="E35" s="188">
        <v>1892</v>
      </c>
      <c r="F35" s="188">
        <v>75</v>
      </c>
      <c r="G35" s="188">
        <f t="shared" si="1"/>
        <v>1967</v>
      </c>
      <c r="H35" s="188">
        <f t="shared" si="2"/>
        <v>1955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1459</v>
      </c>
      <c r="N35" s="188">
        <v>0</v>
      </c>
      <c r="O35" s="188">
        <v>1459</v>
      </c>
      <c r="P35" s="188">
        <v>0</v>
      </c>
      <c r="Q35" s="188">
        <f t="shared" si="5"/>
        <v>58</v>
      </c>
      <c r="R35" s="188">
        <v>0</v>
      </c>
      <c r="S35" s="188">
        <v>58</v>
      </c>
      <c r="T35" s="188">
        <v>0</v>
      </c>
      <c r="U35" s="188">
        <f t="shared" si="6"/>
        <v>317</v>
      </c>
      <c r="V35" s="188">
        <v>0</v>
      </c>
      <c r="W35" s="188">
        <v>317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121</v>
      </c>
      <c r="AD35" s="188">
        <v>121</v>
      </c>
      <c r="AE35" s="188">
        <v>0</v>
      </c>
      <c r="AF35" s="188">
        <v>0</v>
      </c>
      <c r="AG35" s="188">
        <v>12</v>
      </c>
      <c r="AH35" s="188">
        <v>110</v>
      </c>
    </row>
    <row r="36" spans="1:34" ht="13.5">
      <c r="A36" s="182" t="s">
        <v>207</v>
      </c>
      <c r="B36" s="182" t="s">
        <v>29</v>
      </c>
      <c r="C36" s="184" t="s">
        <v>30</v>
      </c>
      <c r="D36" s="188">
        <f t="shared" si="0"/>
        <v>2207</v>
      </c>
      <c r="E36" s="188">
        <v>2207</v>
      </c>
      <c r="F36" s="188">
        <v>0</v>
      </c>
      <c r="G36" s="188">
        <f t="shared" si="1"/>
        <v>2207</v>
      </c>
      <c r="H36" s="188">
        <f t="shared" si="2"/>
        <v>2207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1738</v>
      </c>
      <c r="N36" s="188">
        <v>0</v>
      </c>
      <c r="O36" s="188">
        <v>1738</v>
      </c>
      <c r="P36" s="188">
        <v>0</v>
      </c>
      <c r="Q36" s="188">
        <f t="shared" si="5"/>
        <v>108</v>
      </c>
      <c r="R36" s="188">
        <v>0</v>
      </c>
      <c r="S36" s="188">
        <v>108</v>
      </c>
      <c r="T36" s="188">
        <v>0</v>
      </c>
      <c r="U36" s="188">
        <f t="shared" si="6"/>
        <v>269</v>
      </c>
      <c r="V36" s="188">
        <v>0</v>
      </c>
      <c r="W36" s="188">
        <v>269</v>
      </c>
      <c r="X36" s="188">
        <v>0</v>
      </c>
      <c r="Y36" s="188">
        <f t="shared" si="7"/>
        <v>2</v>
      </c>
      <c r="Z36" s="188">
        <v>0</v>
      </c>
      <c r="AA36" s="188">
        <v>2</v>
      </c>
      <c r="AB36" s="188">
        <v>0</v>
      </c>
      <c r="AC36" s="188">
        <f t="shared" si="8"/>
        <v>90</v>
      </c>
      <c r="AD36" s="188">
        <v>0</v>
      </c>
      <c r="AE36" s="188">
        <v>90</v>
      </c>
      <c r="AF36" s="188">
        <v>0</v>
      </c>
      <c r="AG36" s="188">
        <v>0</v>
      </c>
      <c r="AH36" s="188">
        <v>0</v>
      </c>
    </row>
    <row r="37" spans="1:34" ht="13.5">
      <c r="A37" s="182" t="s">
        <v>207</v>
      </c>
      <c r="B37" s="182" t="s">
        <v>31</v>
      </c>
      <c r="C37" s="184" t="s">
        <v>32</v>
      </c>
      <c r="D37" s="188">
        <f t="shared" si="0"/>
        <v>2573</v>
      </c>
      <c r="E37" s="188">
        <v>1992</v>
      </c>
      <c r="F37" s="188">
        <v>581</v>
      </c>
      <c r="G37" s="188">
        <f t="shared" si="1"/>
        <v>2573</v>
      </c>
      <c r="H37" s="188">
        <f t="shared" si="2"/>
        <v>2573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2052</v>
      </c>
      <c r="N37" s="188">
        <v>0</v>
      </c>
      <c r="O37" s="188">
        <v>1553</v>
      </c>
      <c r="P37" s="188">
        <v>499</v>
      </c>
      <c r="Q37" s="188">
        <f t="shared" si="5"/>
        <v>147</v>
      </c>
      <c r="R37" s="188">
        <v>0</v>
      </c>
      <c r="S37" s="188">
        <v>147</v>
      </c>
      <c r="T37" s="188">
        <v>0</v>
      </c>
      <c r="U37" s="188">
        <f t="shared" si="6"/>
        <v>293</v>
      </c>
      <c r="V37" s="188">
        <v>9</v>
      </c>
      <c r="W37" s="188">
        <v>202</v>
      </c>
      <c r="X37" s="188">
        <v>82</v>
      </c>
      <c r="Y37" s="188">
        <f t="shared" si="7"/>
        <v>2</v>
      </c>
      <c r="Z37" s="188">
        <v>2</v>
      </c>
      <c r="AA37" s="188">
        <v>0</v>
      </c>
      <c r="AB37" s="188">
        <v>0</v>
      </c>
      <c r="AC37" s="188">
        <f t="shared" si="8"/>
        <v>79</v>
      </c>
      <c r="AD37" s="188">
        <v>0</v>
      </c>
      <c r="AE37" s="188">
        <v>79</v>
      </c>
      <c r="AF37" s="188">
        <v>0</v>
      </c>
      <c r="AG37" s="188">
        <v>0</v>
      </c>
      <c r="AH37" s="188">
        <v>0</v>
      </c>
    </row>
    <row r="38" spans="1:34" ht="13.5">
      <c r="A38" s="182" t="s">
        <v>207</v>
      </c>
      <c r="B38" s="182" t="s">
        <v>33</v>
      </c>
      <c r="C38" s="184" t="s">
        <v>34</v>
      </c>
      <c r="D38" s="188">
        <f t="shared" si="0"/>
        <v>5860</v>
      </c>
      <c r="E38" s="188">
        <v>5055</v>
      </c>
      <c r="F38" s="188">
        <v>805</v>
      </c>
      <c r="G38" s="188">
        <f t="shared" si="1"/>
        <v>5860</v>
      </c>
      <c r="H38" s="188">
        <f t="shared" si="2"/>
        <v>5860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4616</v>
      </c>
      <c r="N38" s="188">
        <v>0</v>
      </c>
      <c r="O38" s="188">
        <v>3961</v>
      </c>
      <c r="P38" s="188">
        <v>655</v>
      </c>
      <c r="Q38" s="188">
        <f t="shared" si="5"/>
        <v>366</v>
      </c>
      <c r="R38" s="188">
        <v>0</v>
      </c>
      <c r="S38" s="188">
        <v>366</v>
      </c>
      <c r="T38" s="188">
        <v>0</v>
      </c>
      <c r="U38" s="188">
        <f t="shared" si="6"/>
        <v>729</v>
      </c>
      <c r="V38" s="188">
        <v>9</v>
      </c>
      <c r="W38" s="188">
        <v>720</v>
      </c>
      <c r="X38" s="188">
        <v>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149</v>
      </c>
      <c r="AD38" s="188">
        <v>0</v>
      </c>
      <c r="AE38" s="188">
        <v>149</v>
      </c>
      <c r="AF38" s="188">
        <v>0</v>
      </c>
      <c r="AG38" s="188">
        <v>0</v>
      </c>
      <c r="AH38" s="188">
        <v>0</v>
      </c>
    </row>
    <row r="39" spans="1:34" ht="13.5">
      <c r="A39" s="182" t="s">
        <v>207</v>
      </c>
      <c r="B39" s="182" t="s">
        <v>35</v>
      </c>
      <c r="C39" s="184" t="s">
        <v>36</v>
      </c>
      <c r="D39" s="188">
        <f>E39+F39</f>
        <v>2562</v>
      </c>
      <c r="E39" s="188">
        <v>2038</v>
      </c>
      <c r="F39" s="188">
        <v>524</v>
      </c>
      <c r="G39" s="188">
        <f t="shared" si="1"/>
        <v>2562</v>
      </c>
      <c r="H39" s="188">
        <f t="shared" si="2"/>
        <v>2353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1778</v>
      </c>
      <c r="N39" s="188">
        <v>0</v>
      </c>
      <c r="O39" s="188">
        <v>1254</v>
      </c>
      <c r="P39" s="188">
        <v>524</v>
      </c>
      <c r="Q39" s="188">
        <f t="shared" si="5"/>
        <v>52</v>
      </c>
      <c r="R39" s="188">
        <v>0</v>
      </c>
      <c r="S39" s="188">
        <v>52</v>
      </c>
      <c r="T39" s="188">
        <v>0</v>
      </c>
      <c r="U39" s="188">
        <f t="shared" si="6"/>
        <v>511</v>
      </c>
      <c r="V39" s="188">
        <v>0</v>
      </c>
      <c r="W39" s="188">
        <v>511</v>
      </c>
      <c r="X39" s="188">
        <v>0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12</v>
      </c>
      <c r="AD39" s="188">
        <v>0</v>
      </c>
      <c r="AE39" s="188">
        <v>12</v>
      </c>
      <c r="AF39" s="188">
        <v>0</v>
      </c>
      <c r="AG39" s="188">
        <v>209</v>
      </c>
      <c r="AH39" s="188">
        <v>10</v>
      </c>
    </row>
    <row r="40" spans="1:34" ht="13.5">
      <c r="A40" s="182" t="s">
        <v>207</v>
      </c>
      <c r="B40" s="182" t="s">
        <v>37</v>
      </c>
      <c r="C40" s="184" t="s">
        <v>38</v>
      </c>
      <c r="D40" s="188">
        <f>E40+F40</f>
        <v>2551</v>
      </c>
      <c r="E40" s="188">
        <v>2296</v>
      </c>
      <c r="F40" s="188">
        <v>255</v>
      </c>
      <c r="G40" s="188">
        <f t="shared" si="1"/>
        <v>2551</v>
      </c>
      <c r="H40" s="188">
        <f t="shared" si="2"/>
        <v>2551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1847</v>
      </c>
      <c r="N40" s="188">
        <v>0</v>
      </c>
      <c r="O40" s="188">
        <v>1847</v>
      </c>
      <c r="P40" s="188">
        <v>0</v>
      </c>
      <c r="Q40" s="188">
        <f t="shared" si="5"/>
        <v>139</v>
      </c>
      <c r="R40" s="188">
        <v>0</v>
      </c>
      <c r="S40" s="188">
        <v>139</v>
      </c>
      <c r="T40" s="188">
        <v>0</v>
      </c>
      <c r="U40" s="188">
        <f t="shared" si="6"/>
        <v>454</v>
      </c>
      <c r="V40" s="188">
        <v>0</v>
      </c>
      <c r="W40" s="188">
        <v>454</v>
      </c>
      <c r="X40" s="188">
        <v>0</v>
      </c>
      <c r="Y40" s="188">
        <f t="shared" si="7"/>
        <v>1</v>
      </c>
      <c r="Z40" s="188">
        <v>0</v>
      </c>
      <c r="AA40" s="188">
        <v>1</v>
      </c>
      <c r="AB40" s="188">
        <v>0</v>
      </c>
      <c r="AC40" s="188">
        <f t="shared" si="8"/>
        <v>110</v>
      </c>
      <c r="AD40" s="188">
        <v>0</v>
      </c>
      <c r="AE40" s="188">
        <v>110</v>
      </c>
      <c r="AF40" s="188">
        <v>0</v>
      </c>
      <c r="AG40" s="188">
        <v>0</v>
      </c>
      <c r="AH40" s="188">
        <v>127</v>
      </c>
    </row>
    <row r="41" spans="1:34" ht="13.5">
      <c r="A41" s="182" t="s">
        <v>207</v>
      </c>
      <c r="B41" s="182" t="s">
        <v>39</v>
      </c>
      <c r="C41" s="184" t="s">
        <v>292</v>
      </c>
      <c r="D41" s="188">
        <f>E41+F41</f>
        <v>6602</v>
      </c>
      <c r="E41" s="188">
        <v>3393</v>
      </c>
      <c r="F41" s="188">
        <v>3209</v>
      </c>
      <c r="G41" s="188">
        <f t="shared" si="1"/>
        <v>6602</v>
      </c>
      <c r="H41" s="188">
        <f t="shared" si="2"/>
        <v>6602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5156</v>
      </c>
      <c r="N41" s="188">
        <v>0</v>
      </c>
      <c r="O41" s="188">
        <v>5156</v>
      </c>
      <c r="P41" s="188">
        <v>0</v>
      </c>
      <c r="Q41" s="188">
        <f t="shared" si="5"/>
        <v>168</v>
      </c>
      <c r="R41" s="188">
        <v>0</v>
      </c>
      <c r="S41" s="188">
        <v>168</v>
      </c>
      <c r="T41" s="188">
        <v>0</v>
      </c>
      <c r="U41" s="188">
        <f t="shared" si="6"/>
        <v>1171</v>
      </c>
      <c r="V41" s="188">
        <v>0</v>
      </c>
      <c r="W41" s="188">
        <v>1171</v>
      </c>
      <c r="X41" s="188">
        <v>0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107</v>
      </c>
      <c r="AD41" s="188">
        <v>0</v>
      </c>
      <c r="AE41" s="188">
        <v>107</v>
      </c>
      <c r="AF41" s="188">
        <v>0</v>
      </c>
      <c r="AG41" s="188">
        <v>0</v>
      </c>
      <c r="AH41" s="188">
        <v>149</v>
      </c>
    </row>
    <row r="42" spans="1:34" ht="13.5">
      <c r="A42" s="201" t="s">
        <v>22</v>
      </c>
      <c r="B42" s="202"/>
      <c r="C42" s="202"/>
      <c r="D42" s="188">
        <f aca="true" t="shared" si="9" ref="D42:AH42">SUM(D7:D41)</f>
        <v>282466</v>
      </c>
      <c r="E42" s="188">
        <f t="shared" si="9"/>
        <v>206053</v>
      </c>
      <c r="F42" s="188">
        <f t="shared" si="9"/>
        <v>76413</v>
      </c>
      <c r="G42" s="188">
        <f t="shared" si="9"/>
        <v>282466</v>
      </c>
      <c r="H42" s="188">
        <f t="shared" si="9"/>
        <v>256312</v>
      </c>
      <c r="I42" s="188">
        <f t="shared" si="9"/>
        <v>0</v>
      </c>
      <c r="J42" s="188">
        <f t="shared" si="9"/>
        <v>0</v>
      </c>
      <c r="K42" s="188">
        <f t="shared" si="9"/>
        <v>0</v>
      </c>
      <c r="L42" s="188">
        <f t="shared" si="9"/>
        <v>0</v>
      </c>
      <c r="M42" s="188">
        <f t="shared" si="9"/>
        <v>215009</v>
      </c>
      <c r="N42" s="188">
        <f t="shared" si="9"/>
        <v>58927</v>
      </c>
      <c r="O42" s="188">
        <f t="shared" si="9"/>
        <v>102233</v>
      </c>
      <c r="P42" s="188">
        <f t="shared" si="9"/>
        <v>53849</v>
      </c>
      <c r="Q42" s="188">
        <f t="shared" si="9"/>
        <v>12050</v>
      </c>
      <c r="R42" s="188">
        <f t="shared" si="9"/>
        <v>1871</v>
      </c>
      <c r="S42" s="188">
        <f t="shared" si="9"/>
        <v>9506</v>
      </c>
      <c r="T42" s="188">
        <f t="shared" si="9"/>
        <v>673</v>
      </c>
      <c r="U42" s="188">
        <f t="shared" si="9"/>
        <v>24084</v>
      </c>
      <c r="V42" s="188">
        <f t="shared" si="9"/>
        <v>3862</v>
      </c>
      <c r="W42" s="188">
        <f t="shared" si="9"/>
        <v>18609</v>
      </c>
      <c r="X42" s="188">
        <f t="shared" si="9"/>
        <v>1613</v>
      </c>
      <c r="Y42" s="188">
        <f t="shared" si="9"/>
        <v>1185</v>
      </c>
      <c r="Z42" s="188">
        <f t="shared" si="9"/>
        <v>37</v>
      </c>
      <c r="AA42" s="188">
        <f t="shared" si="9"/>
        <v>146</v>
      </c>
      <c r="AB42" s="188">
        <f t="shared" si="9"/>
        <v>1002</v>
      </c>
      <c r="AC42" s="188">
        <f t="shared" si="9"/>
        <v>3984</v>
      </c>
      <c r="AD42" s="188">
        <f t="shared" si="9"/>
        <v>571</v>
      </c>
      <c r="AE42" s="188">
        <f t="shared" si="9"/>
        <v>1794</v>
      </c>
      <c r="AF42" s="188">
        <f t="shared" si="9"/>
        <v>1619</v>
      </c>
      <c r="AG42" s="188">
        <f t="shared" si="9"/>
        <v>26154</v>
      </c>
      <c r="AH42" s="188">
        <f t="shared" si="9"/>
        <v>975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121</v>
      </c>
      <c r="B2" s="200" t="s">
        <v>166</v>
      </c>
      <c r="C2" s="203" t="s">
        <v>169</v>
      </c>
      <c r="D2" s="26" t="s">
        <v>161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162</v>
      </c>
      <c r="V2" s="29"/>
      <c r="W2" s="29"/>
      <c r="X2" s="29"/>
      <c r="Y2" s="29"/>
      <c r="Z2" s="29"/>
      <c r="AA2" s="30"/>
      <c r="AB2" s="26" t="s">
        <v>163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136</v>
      </c>
      <c r="E3" s="31" t="s">
        <v>130</v>
      </c>
      <c r="F3" s="205" t="s">
        <v>170</v>
      </c>
      <c r="G3" s="206"/>
      <c r="H3" s="206"/>
      <c r="I3" s="206"/>
      <c r="J3" s="206"/>
      <c r="K3" s="207"/>
      <c r="L3" s="203" t="s">
        <v>171</v>
      </c>
      <c r="M3" s="14" t="s">
        <v>138</v>
      </c>
      <c r="N3" s="32"/>
      <c r="O3" s="32"/>
      <c r="P3" s="32"/>
      <c r="Q3" s="32"/>
      <c r="R3" s="32"/>
      <c r="S3" s="32"/>
      <c r="T3" s="33"/>
      <c r="U3" s="10" t="s">
        <v>136</v>
      </c>
      <c r="V3" s="203" t="s">
        <v>130</v>
      </c>
      <c r="W3" s="229" t="s">
        <v>131</v>
      </c>
      <c r="X3" s="230"/>
      <c r="Y3" s="230"/>
      <c r="Z3" s="230"/>
      <c r="AA3" s="231"/>
      <c r="AB3" s="10" t="s">
        <v>136</v>
      </c>
      <c r="AC3" s="203" t="s">
        <v>172</v>
      </c>
      <c r="AD3" s="203" t="s">
        <v>173</v>
      </c>
      <c r="AE3" s="14" t="s">
        <v>132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147</v>
      </c>
      <c r="H4" s="203" t="s">
        <v>148</v>
      </c>
      <c r="I4" s="203" t="s">
        <v>149</v>
      </c>
      <c r="J4" s="203" t="s">
        <v>150</v>
      </c>
      <c r="K4" s="203" t="s">
        <v>151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147</v>
      </c>
      <c r="X4" s="203" t="s">
        <v>148</v>
      </c>
      <c r="Y4" s="203" t="s">
        <v>149</v>
      </c>
      <c r="Z4" s="203" t="s">
        <v>150</v>
      </c>
      <c r="AA4" s="203" t="s">
        <v>151</v>
      </c>
      <c r="AB4" s="10"/>
      <c r="AC4" s="193"/>
      <c r="AD4" s="193"/>
      <c r="AE4" s="36"/>
      <c r="AF4" s="226" t="s">
        <v>147</v>
      </c>
      <c r="AG4" s="203" t="s">
        <v>148</v>
      </c>
      <c r="AH4" s="203" t="s">
        <v>149</v>
      </c>
      <c r="AI4" s="203" t="s">
        <v>150</v>
      </c>
      <c r="AJ4" s="203" t="s">
        <v>151</v>
      </c>
    </row>
    <row r="5" spans="1:36" s="27" customFormat="1" ht="22.5" customHeight="1">
      <c r="A5" s="222"/>
      <c r="B5" s="224"/>
      <c r="C5" s="191"/>
      <c r="D5" s="16"/>
      <c r="E5" s="39"/>
      <c r="F5" s="10" t="s">
        <v>136</v>
      </c>
      <c r="G5" s="193"/>
      <c r="H5" s="193"/>
      <c r="I5" s="193"/>
      <c r="J5" s="193"/>
      <c r="K5" s="193"/>
      <c r="L5" s="228"/>
      <c r="M5" s="10" t="s">
        <v>136</v>
      </c>
      <c r="N5" s="6" t="s">
        <v>140</v>
      </c>
      <c r="O5" s="6" t="s">
        <v>167</v>
      </c>
      <c r="P5" s="6" t="s">
        <v>141</v>
      </c>
      <c r="Q5" s="18" t="s">
        <v>174</v>
      </c>
      <c r="R5" s="6" t="s">
        <v>142</v>
      </c>
      <c r="S5" s="18" t="s">
        <v>205</v>
      </c>
      <c r="T5" s="6" t="s">
        <v>168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136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175</v>
      </c>
      <c r="E6" s="21" t="s">
        <v>129</v>
      </c>
      <c r="F6" s="21" t="s">
        <v>129</v>
      </c>
      <c r="G6" s="23" t="s">
        <v>129</v>
      </c>
      <c r="H6" s="23" t="s">
        <v>129</v>
      </c>
      <c r="I6" s="23" t="s">
        <v>129</v>
      </c>
      <c r="J6" s="23" t="s">
        <v>129</v>
      </c>
      <c r="K6" s="23" t="s">
        <v>129</v>
      </c>
      <c r="L6" s="40" t="s">
        <v>129</v>
      </c>
      <c r="M6" s="21" t="s">
        <v>129</v>
      </c>
      <c r="N6" s="23" t="s">
        <v>129</v>
      </c>
      <c r="O6" s="23" t="s">
        <v>129</v>
      </c>
      <c r="P6" s="23" t="s">
        <v>129</v>
      </c>
      <c r="Q6" s="23" t="s">
        <v>129</v>
      </c>
      <c r="R6" s="23" t="s">
        <v>129</v>
      </c>
      <c r="S6" s="23" t="s">
        <v>129</v>
      </c>
      <c r="T6" s="23" t="s">
        <v>129</v>
      </c>
      <c r="U6" s="21" t="s">
        <v>129</v>
      </c>
      <c r="V6" s="40" t="s">
        <v>129</v>
      </c>
      <c r="W6" s="41" t="s">
        <v>129</v>
      </c>
      <c r="X6" s="23" t="s">
        <v>129</v>
      </c>
      <c r="Y6" s="23" t="s">
        <v>129</v>
      </c>
      <c r="Z6" s="23" t="s">
        <v>129</v>
      </c>
      <c r="AA6" s="23" t="s">
        <v>129</v>
      </c>
      <c r="AB6" s="21" t="s">
        <v>129</v>
      </c>
      <c r="AC6" s="40" t="s">
        <v>129</v>
      </c>
      <c r="AD6" s="40" t="s">
        <v>129</v>
      </c>
      <c r="AE6" s="21" t="s">
        <v>129</v>
      </c>
      <c r="AF6" s="22" t="s">
        <v>129</v>
      </c>
      <c r="AG6" s="22" t="s">
        <v>129</v>
      </c>
      <c r="AH6" s="22" t="s">
        <v>129</v>
      </c>
      <c r="AI6" s="22" t="s">
        <v>129</v>
      </c>
      <c r="AJ6" s="22" t="s">
        <v>129</v>
      </c>
    </row>
    <row r="7" spans="1:36" ht="13.5">
      <c r="A7" s="182" t="s">
        <v>207</v>
      </c>
      <c r="B7" s="182" t="s">
        <v>208</v>
      </c>
      <c r="C7" s="184" t="s">
        <v>209</v>
      </c>
      <c r="D7" s="188">
        <f aca="true" t="shared" si="0" ref="D7:D41">E7+F7+L7+M7</f>
        <v>77186</v>
      </c>
      <c r="E7" s="188">
        <v>65082</v>
      </c>
      <c r="F7" s="188">
        <f>SUM(G7:K7)</f>
        <v>12104</v>
      </c>
      <c r="G7" s="188">
        <v>3425</v>
      </c>
      <c r="H7" s="188">
        <v>8679</v>
      </c>
      <c r="I7" s="188">
        <v>0</v>
      </c>
      <c r="J7" s="188">
        <v>0</v>
      </c>
      <c r="K7" s="188">
        <v>0</v>
      </c>
      <c r="L7" s="188">
        <v>0</v>
      </c>
      <c r="M7" s="188">
        <f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>SUM(V7:AA7)</f>
        <v>69281</v>
      </c>
      <c r="V7" s="188">
        <v>65082</v>
      </c>
      <c r="W7" s="188">
        <v>3059</v>
      </c>
      <c r="X7" s="188">
        <v>1140</v>
      </c>
      <c r="Y7" s="188">
        <v>0</v>
      </c>
      <c r="Z7" s="188">
        <v>0</v>
      </c>
      <c r="AA7" s="188">
        <v>0</v>
      </c>
      <c r="AB7" s="188">
        <f>SUM(AC7:AE7)</f>
        <v>5295</v>
      </c>
      <c r="AC7" s="188">
        <v>0</v>
      </c>
      <c r="AD7" s="188">
        <v>4744</v>
      </c>
      <c r="AE7" s="188">
        <f>SUM(AF7:AJ7)</f>
        <v>551</v>
      </c>
      <c r="AF7" s="188">
        <v>366</v>
      </c>
      <c r="AG7" s="188">
        <v>185</v>
      </c>
      <c r="AH7" s="188">
        <v>0</v>
      </c>
      <c r="AI7" s="188">
        <v>0</v>
      </c>
      <c r="AJ7" s="188">
        <v>0</v>
      </c>
    </row>
    <row r="8" spans="1:36" ht="13.5">
      <c r="A8" s="182" t="s">
        <v>207</v>
      </c>
      <c r="B8" s="182" t="s">
        <v>210</v>
      </c>
      <c r="C8" s="184" t="s">
        <v>211</v>
      </c>
      <c r="D8" s="188">
        <f t="shared" si="0"/>
        <v>41401</v>
      </c>
      <c r="E8" s="188">
        <v>34390</v>
      </c>
      <c r="F8" s="188">
        <f>SUM(G8:K8)</f>
        <v>3987</v>
      </c>
      <c r="G8" s="188">
        <v>2811</v>
      </c>
      <c r="H8" s="188">
        <v>1176</v>
      </c>
      <c r="I8" s="188">
        <v>0</v>
      </c>
      <c r="J8" s="188">
        <v>0</v>
      </c>
      <c r="K8" s="188">
        <v>0</v>
      </c>
      <c r="L8" s="188">
        <v>259</v>
      </c>
      <c r="M8" s="188">
        <f>SUM(N8:T8)</f>
        <v>2765</v>
      </c>
      <c r="N8" s="188">
        <v>1929</v>
      </c>
      <c r="O8" s="188">
        <v>652</v>
      </c>
      <c r="P8" s="188">
        <v>77</v>
      </c>
      <c r="Q8" s="188">
        <v>0</v>
      </c>
      <c r="R8" s="188">
        <v>0</v>
      </c>
      <c r="S8" s="188">
        <v>87</v>
      </c>
      <c r="T8" s="188">
        <v>20</v>
      </c>
      <c r="U8" s="188">
        <f>SUM(V8:AA8)</f>
        <v>35767</v>
      </c>
      <c r="V8" s="188">
        <v>34390</v>
      </c>
      <c r="W8" s="188">
        <v>1377</v>
      </c>
      <c r="X8" s="188">
        <v>0</v>
      </c>
      <c r="Y8" s="188">
        <v>0</v>
      </c>
      <c r="Z8" s="188">
        <v>0</v>
      </c>
      <c r="AA8" s="188">
        <v>0</v>
      </c>
      <c r="AB8" s="188">
        <f>SUM(AC8:AE8)</f>
        <v>5696</v>
      </c>
      <c r="AC8" s="188">
        <v>259</v>
      </c>
      <c r="AD8" s="188">
        <v>4003</v>
      </c>
      <c r="AE8" s="188">
        <f>SUM(AF8:AJ8)</f>
        <v>1434</v>
      </c>
      <c r="AF8" s="188">
        <v>1434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207</v>
      </c>
      <c r="B9" s="182" t="s">
        <v>212</v>
      </c>
      <c r="C9" s="184" t="s">
        <v>213</v>
      </c>
      <c r="D9" s="188">
        <f t="shared" si="0"/>
        <v>24816</v>
      </c>
      <c r="E9" s="188">
        <v>21095</v>
      </c>
      <c r="F9" s="188">
        <f>SUM(G9:K9)</f>
        <v>2958</v>
      </c>
      <c r="G9" s="188">
        <v>0</v>
      </c>
      <c r="H9" s="188">
        <v>2958</v>
      </c>
      <c r="I9" s="188">
        <v>0</v>
      </c>
      <c r="J9" s="188">
        <v>0</v>
      </c>
      <c r="K9" s="188">
        <v>0</v>
      </c>
      <c r="L9" s="188">
        <v>0</v>
      </c>
      <c r="M9" s="188">
        <f>SUM(N9:T9)</f>
        <v>763</v>
      </c>
      <c r="N9" s="188">
        <v>732</v>
      </c>
      <c r="O9" s="188">
        <v>0</v>
      </c>
      <c r="P9" s="188">
        <v>0</v>
      </c>
      <c r="Q9" s="188">
        <v>0</v>
      </c>
      <c r="R9" s="188">
        <v>0</v>
      </c>
      <c r="S9" s="188">
        <v>15</v>
      </c>
      <c r="T9" s="188">
        <v>16</v>
      </c>
      <c r="U9" s="188">
        <f>SUM(V9:AA9)</f>
        <v>22098</v>
      </c>
      <c r="V9" s="188">
        <v>21095</v>
      </c>
      <c r="W9" s="188">
        <v>0</v>
      </c>
      <c r="X9" s="188">
        <v>1003</v>
      </c>
      <c r="Y9" s="188">
        <v>0</v>
      </c>
      <c r="Z9" s="188">
        <v>0</v>
      </c>
      <c r="AA9" s="188">
        <v>0</v>
      </c>
      <c r="AB9" s="188">
        <f>SUM(AC9:AE9)</f>
        <v>28</v>
      </c>
      <c r="AC9" s="188">
        <v>0</v>
      </c>
      <c r="AD9" s="188">
        <v>28</v>
      </c>
      <c r="AE9" s="188">
        <f>SUM(AF9:AJ9)</f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207</v>
      </c>
      <c r="B10" s="182" t="s">
        <v>214</v>
      </c>
      <c r="C10" s="184" t="s">
        <v>215</v>
      </c>
      <c r="D10" s="188">
        <f t="shared" si="0"/>
        <v>6320</v>
      </c>
      <c r="E10" s="188">
        <v>5687</v>
      </c>
      <c r="F10" s="188">
        <f aca="true" t="shared" si="1" ref="F10:F41">SUM(G10:K10)</f>
        <v>428</v>
      </c>
      <c r="G10" s="188">
        <v>0</v>
      </c>
      <c r="H10" s="188">
        <v>428</v>
      </c>
      <c r="I10" s="188">
        <v>0</v>
      </c>
      <c r="J10" s="188">
        <v>0</v>
      </c>
      <c r="K10" s="188">
        <v>0</v>
      </c>
      <c r="L10" s="188">
        <v>0</v>
      </c>
      <c r="M10" s="188">
        <f aca="true" t="shared" si="2" ref="M10:M41">SUM(N10:T10)</f>
        <v>205</v>
      </c>
      <c r="N10" s="188">
        <v>187</v>
      </c>
      <c r="O10" s="188">
        <v>0</v>
      </c>
      <c r="P10" s="188">
        <v>0</v>
      </c>
      <c r="Q10" s="188">
        <v>15</v>
      </c>
      <c r="R10" s="188">
        <v>3</v>
      </c>
      <c r="S10" s="188">
        <v>0</v>
      </c>
      <c r="T10" s="188">
        <v>0</v>
      </c>
      <c r="U10" s="188">
        <f aca="true" t="shared" si="3" ref="U10:U41">SUM(V10:AA10)</f>
        <v>5687</v>
      </c>
      <c r="V10" s="188">
        <v>5687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aca="true" t="shared" si="4" ref="AB10:AB41">SUM(AC10:AE10)</f>
        <v>1241</v>
      </c>
      <c r="AC10" s="188">
        <v>0</v>
      </c>
      <c r="AD10" s="188">
        <v>1241</v>
      </c>
      <c r="AE10" s="188">
        <f aca="true" t="shared" si="5" ref="AE10:AE41">SUM(AF10:AJ10)</f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207</v>
      </c>
      <c r="B11" s="182" t="s">
        <v>216</v>
      </c>
      <c r="C11" s="184" t="s">
        <v>217</v>
      </c>
      <c r="D11" s="188">
        <f t="shared" si="0"/>
        <v>16240</v>
      </c>
      <c r="E11" s="188">
        <v>14074</v>
      </c>
      <c r="F11" s="188">
        <f t="shared" si="1"/>
        <v>1901</v>
      </c>
      <c r="G11" s="188">
        <v>1133</v>
      </c>
      <c r="H11" s="188">
        <v>768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265</v>
      </c>
      <c r="N11" s="188">
        <v>0</v>
      </c>
      <c r="O11" s="188">
        <v>228</v>
      </c>
      <c r="P11" s="188">
        <v>0</v>
      </c>
      <c r="Q11" s="188">
        <v>0</v>
      </c>
      <c r="R11" s="188">
        <v>0</v>
      </c>
      <c r="S11" s="188">
        <v>0</v>
      </c>
      <c r="T11" s="188">
        <v>37</v>
      </c>
      <c r="U11" s="188">
        <f t="shared" si="3"/>
        <v>14497</v>
      </c>
      <c r="V11" s="188">
        <v>14074</v>
      </c>
      <c r="W11" s="188">
        <v>423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2300</v>
      </c>
      <c r="AC11" s="188">
        <v>0</v>
      </c>
      <c r="AD11" s="188">
        <v>1493</v>
      </c>
      <c r="AE11" s="188">
        <f t="shared" si="5"/>
        <v>807</v>
      </c>
      <c r="AF11" s="188">
        <v>525</v>
      </c>
      <c r="AG11" s="188">
        <v>282</v>
      </c>
      <c r="AH11" s="188">
        <v>0</v>
      </c>
      <c r="AI11" s="188">
        <v>0</v>
      </c>
      <c r="AJ11" s="188">
        <v>0</v>
      </c>
    </row>
    <row r="12" spans="1:36" ht="13.5">
      <c r="A12" s="182" t="s">
        <v>207</v>
      </c>
      <c r="B12" s="182" t="s">
        <v>218</v>
      </c>
      <c r="C12" s="184" t="s">
        <v>219</v>
      </c>
      <c r="D12" s="188">
        <f t="shared" si="0"/>
        <v>10028</v>
      </c>
      <c r="E12" s="188">
        <v>7292</v>
      </c>
      <c r="F12" s="188">
        <f t="shared" si="1"/>
        <v>1512</v>
      </c>
      <c r="G12" s="188">
        <v>1031</v>
      </c>
      <c r="H12" s="188">
        <v>481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1224</v>
      </c>
      <c r="N12" s="188">
        <v>1078</v>
      </c>
      <c r="O12" s="188">
        <v>0</v>
      </c>
      <c r="P12" s="188">
        <v>0</v>
      </c>
      <c r="Q12" s="188">
        <v>0</v>
      </c>
      <c r="R12" s="188">
        <v>1</v>
      </c>
      <c r="S12" s="188">
        <v>121</v>
      </c>
      <c r="T12" s="188">
        <v>24</v>
      </c>
      <c r="U12" s="188">
        <f t="shared" si="3"/>
        <v>7825</v>
      </c>
      <c r="V12" s="188">
        <v>7292</v>
      </c>
      <c r="W12" s="188">
        <v>533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1066</v>
      </c>
      <c r="AC12" s="188">
        <v>0</v>
      </c>
      <c r="AD12" s="188">
        <v>845</v>
      </c>
      <c r="AE12" s="188">
        <f t="shared" si="5"/>
        <v>221</v>
      </c>
      <c r="AF12" s="188">
        <v>221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207</v>
      </c>
      <c r="B13" s="182" t="s">
        <v>220</v>
      </c>
      <c r="C13" s="184" t="s">
        <v>221</v>
      </c>
      <c r="D13" s="188">
        <f t="shared" si="0"/>
        <v>8182</v>
      </c>
      <c r="E13" s="188">
        <v>7041</v>
      </c>
      <c r="F13" s="188">
        <f t="shared" si="1"/>
        <v>1126</v>
      </c>
      <c r="G13" s="188">
        <v>553</v>
      </c>
      <c r="H13" s="188">
        <v>573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15</v>
      </c>
      <c r="N13" s="188">
        <v>10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5</v>
      </c>
      <c r="U13" s="188">
        <f t="shared" si="3"/>
        <v>7333</v>
      </c>
      <c r="V13" s="188">
        <v>7041</v>
      </c>
      <c r="W13" s="188">
        <v>292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934</v>
      </c>
      <c r="AC13" s="188">
        <v>0</v>
      </c>
      <c r="AD13" s="188">
        <v>816</v>
      </c>
      <c r="AE13" s="188">
        <f t="shared" si="5"/>
        <v>118</v>
      </c>
      <c r="AF13" s="188">
        <v>118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207</v>
      </c>
      <c r="B14" s="182" t="s">
        <v>18</v>
      </c>
      <c r="C14" s="184" t="s">
        <v>19</v>
      </c>
      <c r="D14" s="188">
        <f t="shared" si="0"/>
        <v>15526</v>
      </c>
      <c r="E14" s="188">
        <v>11816</v>
      </c>
      <c r="F14" s="188">
        <f t="shared" si="1"/>
        <v>1777</v>
      </c>
      <c r="G14" s="188">
        <v>0</v>
      </c>
      <c r="H14" s="188">
        <v>1777</v>
      </c>
      <c r="I14" s="188">
        <v>0</v>
      </c>
      <c r="J14" s="188">
        <v>0</v>
      </c>
      <c r="K14" s="188">
        <v>0</v>
      </c>
      <c r="L14" s="188">
        <v>1135</v>
      </c>
      <c r="M14" s="188">
        <f t="shared" si="2"/>
        <v>798</v>
      </c>
      <c r="N14" s="188">
        <v>751</v>
      </c>
      <c r="O14" s="188">
        <v>0</v>
      </c>
      <c r="P14" s="188">
        <v>0</v>
      </c>
      <c r="Q14" s="188">
        <v>30</v>
      </c>
      <c r="R14" s="188">
        <v>17</v>
      </c>
      <c r="S14" s="188">
        <v>0</v>
      </c>
      <c r="T14" s="188">
        <v>0</v>
      </c>
      <c r="U14" s="188">
        <f t="shared" si="3"/>
        <v>11816</v>
      </c>
      <c r="V14" s="188">
        <v>11816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2614</v>
      </c>
      <c r="AC14" s="188">
        <v>1135</v>
      </c>
      <c r="AD14" s="188">
        <v>1166</v>
      </c>
      <c r="AE14" s="188">
        <f t="shared" si="5"/>
        <v>313</v>
      </c>
      <c r="AF14" s="188">
        <v>0</v>
      </c>
      <c r="AG14" s="188">
        <v>313</v>
      </c>
      <c r="AH14" s="188">
        <v>0</v>
      </c>
      <c r="AI14" s="188">
        <v>0</v>
      </c>
      <c r="AJ14" s="188">
        <v>0</v>
      </c>
    </row>
    <row r="15" spans="1:36" ht="13.5">
      <c r="A15" s="182" t="s">
        <v>207</v>
      </c>
      <c r="B15" s="182" t="s">
        <v>222</v>
      </c>
      <c r="C15" s="184" t="s">
        <v>223</v>
      </c>
      <c r="D15" s="188">
        <f t="shared" si="0"/>
        <v>3043</v>
      </c>
      <c r="E15" s="188">
        <v>2583</v>
      </c>
      <c r="F15" s="188">
        <f t="shared" si="1"/>
        <v>460</v>
      </c>
      <c r="G15" s="188">
        <v>79</v>
      </c>
      <c r="H15" s="188">
        <v>381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2689</v>
      </c>
      <c r="V15" s="188">
        <v>2583</v>
      </c>
      <c r="W15" s="188">
        <v>52</v>
      </c>
      <c r="X15" s="188">
        <v>54</v>
      </c>
      <c r="Y15" s="188">
        <v>0</v>
      </c>
      <c r="Z15" s="188">
        <v>0</v>
      </c>
      <c r="AA15" s="188">
        <v>0</v>
      </c>
      <c r="AB15" s="188">
        <f t="shared" si="4"/>
        <v>443</v>
      </c>
      <c r="AC15" s="188">
        <v>0</v>
      </c>
      <c r="AD15" s="188">
        <v>394</v>
      </c>
      <c r="AE15" s="188">
        <f t="shared" si="5"/>
        <v>49</v>
      </c>
      <c r="AF15" s="188">
        <v>13</v>
      </c>
      <c r="AG15" s="188">
        <v>36</v>
      </c>
      <c r="AH15" s="188">
        <v>0</v>
      </c>
      <c r="AI15" s="188">
        <v>0</v>
      </c>
      <c r="AJ15" s="188">
        <v>0</v>
      </c>
    </row>
    <row r="16" spans="1:36" ht="13.5">
      <c r="A16" s="182" t="s">
        <v>207</v>
      </c>
      <c r="B16" s="182" t="s">
        <v>224</v>
      </c>
      <c r="C16" s="184" t="s">
        <v>225</v>
      </c>
      <c r="D16" s="188">
        <f t="shared" si="0"/>
        <v>6370</v>
      </c>
      <c r="E16" s="188">
        <v>5211</v>
      </c>
      <c r="F16" s="188">
        <f t="shared" si="1"/>
        <v>455</v>
      </c>
      <c r="G16" s="188">
        <v>0</v>
      </c>
      <c r="H16" s="188">
        <v>291</v>
      </c>
      <c r="I16" s="188">
        <v>0</v>
      </c>
      <c r="J16" s="188">
        <v>0</v>
      </c>
      <c r="K16" s="188">
        <v>164</v>
      </c>
      <c r="L16" s="188">
        <v>0</v>
      </c>
      <c r="M16" s="188">
        <f t="shared" si="2"/>
        <v>704</v>
      </c>
      <c r="N16" s="188">
        <v>531</v>
      </c>
      <c r="O16" s="188">
        <v>35</v>
      </c>
      <c r="P16" s="188">
        <v>59</v>
      </c>
      <c r="Q16" s="188">
        <v>20</v>
      </c>
      <c r="R16" s="188">
        <v>18</v>
      </c>
      <c r="S16" s="188">
        <v>41</v>
      </c>
      <c r="T16" s="188">
        <v>0</v>
      </c>
      <c r="U16" s="188">
        <f t="shared" si="3"/>
        <v>5211</v>
      </c>
      <c r="V16" s="188">
        <v>5211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868</v>
      </c>
      <c r="AC16" s="188">
        <v>0</v>
      </c>
      <c r="AD16" s="188">
        <v>704</v>
      </c>
      <c r="AE16" s="188">
        <f t="shared" si="5"/>
        <v>164</v>
      </c>
      <c r="AF16" s="188">
        <v>0</v>
      </c>
      <c r="AG16" s="188">
        <v>0</v>
      </c>
      <c r="AH16" s="188">
        <v>0</v>
      </c>
      <c r="AI16" s="188">
        <v>0</v>
      </c>
      <c r="AJ16" s="188">
        <v>164</v>
      </c>
    </row>
    <row r="17" spans="1:36" ht="13.5">
      <c r="A17" s="182" t="s">
        <v>207</v>
      </c>
      <c r="B17" s="182" t="s">
        <v>226</v>
      </c>
      <c r="C17" s="184" t="s">
        <v>227</v>
      </c>
      <c r="D17" s="188">
        <f t="shared" si="0"/>
        <v>2126</v>
      </c>
      <c r="E17" s="188">
        <v>1708</v>
      </c>
      <c r="F17" s="188">
        <f t="shared" si="1"/>
        <v>181</v>
      </c>
      <c r="G17" s="188">
        <v>0</v>
      </c>
      <c r="H17" s="188">
        <v>113</v>
      </c>
      <c r="I17" s="188">
        <v>0</v>
      </c>
      <c r="J17" s="188">
        <v>0</v>
      </c>
      <c r="K17" s="188">
        <v>68</v>
      </c>
      <c r="L17" s="188">
        <v>0</v>
      </c>
      <c r="M17" s="188">
        <f t="shared" si="2"/>
        <v>237</v>
      </c>
      <c r="N17" s="188">
        <v>184</v>
      </c>
      <c r="O17" s="188">
        <v>11</v>
      </c>
      <c r="P17" s="188">
        <v>16</v>
      </c>
      <c r="Q17" s="188">
        <v>6</v>
      </c>
      <c r="R17" s="188">
        <v>6</v>
      </c>
      <c r="S17" s="188">
        <v>14</v>
      </c>
      <c r="T17" s="188">
        <v>0</v>
      </c>
      <c r="U17" s="188">
        <f t="shared" si="3"/>
        <v>1708</v>
      </c>
      <c r="V17" s="188">
        <v>1708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292</v>
      </c>
      <c r="AC17" s="188">
        <v>0</v>
      </c>
      <c r="AD17" s="188">
        <v>224</v>
      </c>
      <c r="AE17" s="188">
        <f t="shared" si="5"/>
        <v>68</v>
      </c>
      <c r="AF17" s="188">
        <v>0</v>
      </c>
      <c r="AG17" s="188">
        <v>0</v>
      </c>
      <c r="AH17" s="188">
        <v>0</v>
      </c>
      <c r="AI17" s="188">
        <v>0</v>
      </c>
      <c r="AJ17" s="188">
        <v>68</v>
      </c>
    </row>
    <row r="18" spans="1:36" ht="13.5">
      <c r="A18" s="182" t="s">
        <v>207</v>
      </c>
      <c r="B18" s="182" t="s">
        <v>228</v>
      </c>
      <c r="C18" s="184" t="s">
        <v>229</v>
      </c>
      <c r="D18" s="188">
        <f t="shared" si="0"/>
        <v>2325</v>
      </c>
      <c r="E18" s="188">
        <v>1946</v>
      </c>
      <c r="F18" s="188">
        <f t="shared" si="1"/>
        <v>180</v>
      </c>
      <c r="G18" s="188">
        <v>0</v>
      </c>
      <c r="H18" s="188">
        <v>180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199</v>
      </c>
      <c r="N18" s="188">
        <v>177</v>
      </c>
      <c r="O18" s="188">
        <v>0</v>
      </c>
      <c r="P18" s="188">
        <v>0</v>
      </c>
      <c r="Q18" s="188">
        <v>8</v>
      </c>
      <c r="R18" s="188">
        <v>11</v>
      </c>
      <c r="S18" s="188">
        <v>0</v>
      </c>
      <c r="T18" s="188">
        <v>3</v>
      </c>
      <c r="U18" s="188">
        <f t="shared" si="3"/>
        <v>1946</v>
      </c>
      <c r="V18" s="188">
        <v>1946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235</v>
      </c>
      <c r="AC18" s="188">
        <v>0</v>
      </c>
      <c r="AD18" s="188">
        <v>192</v>
      </c>
      <c r="AE18" s="188">
        <f t="shared" si="5"/>
        <v>43</v>
      </c>
      <c r="AF18" s="188">
        <v>0</v>
      </c>
      <c r="AG18" s="188">
        <v>43</v>
      </c>
      <c r="AH18" s="188">
        <v>0</v>
      </c>
      <c r="AI18" s="188">
        <v>0</v>
      </c>
      <c r="AJ18" s="188">
        <v>0</v>
      </c>
    </row>
    <row r="19" spans="1:36" ht="13.5">
      <c r="A19" s="182" t="s">
        <v>207</v>
      </c>
      <c r="B19" s="182" t="s">
        <v>230</v>
      </c>
      <c r="C19" s="184" t="s">
        <v>154</v>
      </c>
      <c r="D19" s="188">
        <f t="shared" si="0"/>
        <v>6737</v>
      </c>
      <c r="E19" s="188">
        <v>5831</v>
      </c>
      <c r="F19" s="188">
        <f t="shared" si="1"/>
        <v>866</v>
      </c>
      <c r="G19" s="188">
        <v>866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40</v>
      </c>
      <c r="N19" s="188">
        <v>0</v>
      </c>
      <c r="O19" s="188">
        <v>0</v>
      </c>
      <c r="P19" s="188">
        <v>0</v>
      </c>
      <c r="Q19" s="188">
        <v>40</v>
      </c>
      <c r="R19" s="188">
        <v>0</v>
      </c>
      <c r="S19" s="188">
        <v>0</v>
      </c>
      <c r="T19" s="188">
        <v>0</v>
      </c>
      <c r="U19" s="188">
        <f t="shared" si="3"/>
        <v>5942</v>
      </c>
      <c r="V19" s="188">
        <v>5831</v>
      </c>
      <c r="W19" s="188">
        <v>111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1318</v>
      </c>
      <c r="AC19" s="188">
        <v>0</v>
      </c>
      <c r="AD19" s="188">
        <v>856</v>
      </c>
      <c r="AE19" s="188">
        <f t="shared" si="5"/>
        <v>462</v>
      </c>
      <c r="AF19" s="188">
        <v>462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207</v>
      </c>
      <c r="B20" s="182" t="s">
        <v>231</v>
      </c>
      <c r="C20" s="184" t="s">
        <v>232</v>
      </c>
      <c r="D20" s="188">
        <f t="shared" si="0"/>
        <v>1425</v>
      </c>
      <c r="E20" s="188">
        <v>1257</v>
      </c>
      <c r="F20" s="188">
        <f t="shared" si="1"/>
        <v>67</v>
      </c>
      <c r="G20" s="188">
        <v>0</v>
      </c>
      <c r="H20" s="188">
        <v>67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101</v>
      </c>
      <c r="N20" s="188">
        <v>0</v>
      </c>
      <c r="O20" s="188">
        <v>24</v>
      </c>
      <c r="P20" s="188">
        <v>32</v>
      </c>
      <c r="Q20" s="188">
        <v>10</v>
      </c>
      <c r="R20" s="188">
        <v>7</v>
      </c>
      <c r="S20" s="188">
        <v>0</v>
      </c>
      <c r="T20" s="188">
        <v>28</v>
      </c>
      <c r="U20" s="188">
        <f t="shared" si="3"/>
        <v>1257</v>
      </c>
      <c r="V20" s="188">
        <v>1257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180</v>
      </c>
      <c r="AC20" s="188">
        <v>0</v>
      </c>
      <c r="AD20" s="188">
        <v>152</v>
      </c>
      <c r="AE20" s="188">
        <f t="shared" si="5"/>
        <v>28</v>
      </c>
      <c r="AF20" s="188">
        <v>0</v>
      </c>
      <c r="AG20" s="188">
        <v>28</v>
      </c>
      <c r="AH20" s="188">
        <v>0</v>
      </c>
      <c r="AI20" s="188">
        <v>0</v>
      </c>
      <c r="AJ20" s="188">
        <v>0</v>
      </c>
    </row>
    <row r="21" spans="1:36" ht="13.5">
      <c r="A21" s="182" t="s">
        <v>207</v>
      </c>
      <c r="B21" s="182" t="s">
        <v>233</v>
      </c>
      <c r="C21" s="184" t="s">
        <v>234</v>
      </c>
      <c r="D21" s="188">
        <f t="shared" si="0"/>
        <v>4541</v>
      </c>
      <c r="E21" s="188">
        <v>3682</v>
      </c>
      <c r="F21" s="188">
        <f t="shared" si="1"/>
        <v>859</v>
      </c>
      <c r="G21" s="188">
        <v>115</v>
      </c>
      <c r="H21" s="188">
        <v>744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3864</v>
      </c>
      <c r="V21" s="188">
        <v>3682</v>
      </c>
      <c r="W21" s="188">
        <v>76</v>
      </c>
      <c r="X21" s="188">
        <v>106</v>
      </c>
      <c r="Y21" s="188">
        <v>0</v>
      </c>
      <c r="Z21" s="188">
        <v>0</v>
      </c>
      <c r="AA21" s="188">
        <v>0</v>
      </c>
      <c r="AB21" s="188">
        <f t="shared" si="4"/>
        <v>677</v>
      </c>
      <c r="AC21" s="188">
        <v>0</v>
      </c>
      <c r="AD21" s="188">
        <v>589</v>
      </c>
      <c r="AE21" s="188">
        <f t="shared" si="5"/>
        <v>88</v>
      </c>
      <c r="AF21" s="188">
        <v>19</v>
      </c>
      <c r="AG21" s="188">
        <v>69</v>
      </c>
      <c r="AH21" s="188">
        <v>0</v>
      </c>
      <c r="AI21" s="188">
        <v>0</v>
      </c>
      <c r="AJ21" s="188">
        <v>0</v>
      </c>
    </row>
    <row r="22" spans="1:36" ht="13.5">
      <c r="A22" s="182" t="s">
        <v>207</v>
      </c>
      <c r="B22" s="182" t="s">
        <v>235</v>
      </c>
      <c r="C22" s="184" t="s">
        <v>295</v>
      </c>
      <c r="D22" s="188">
        <f t="shared" si="0"/>
        <v>2425</v>
      </c>
      <c r="E22" s="188">
        <v>1966</v>
      </c>
      <c r="F22" s="188">
        <f t="shared" si="1"/>
        <v>459</v>
      </c>
      <c r="G22" s="188">
        <v>69</v>
      </c>
      <c r="H22" s="188">
        <v>390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2069</v>
      </c>
      <c r="V22" s="188">
        <v>1966</v>
      </c>
      <c r="W22" s="188">
        <v>46</v>
      </c>
      <c r="X22" s="188">
        <v>57</v>
      </c>
      <c r="Y22" s="188">
        <v>0</v>
      </c>
      <c r="Z22" s="188">
        <v>0</v>
      </c>
      <c r="AA22" s="188">
        <v>0</v>
      </c>
      <c r="AB22" s="188">
        <f t="shared" si="4"/>
        <v>364</v>
      </c>
      <c r="AC22" s="188">
        <v>0</v>
      </c>
      <c r="AD22" s="188">
        <v>315</v>
      </c>
      <c r="AE22" s="188">
        <f t="shared" si="5"/>
        <v>49</v>
      </c>
      <c r="AF22" s="188">
        <v>11</v>
      </c>
      <c r="AG22" s="188">
        <v>38</v>
      </c>
      <c r="AH22" s="188">
        <v>0</v>
      </c>
      <c r="AI22" s="188">
        <v>0</v>
      </c>
      <c r="AJ22" s="188">
        <v>0</v>
      </c>
    </row>
    <row r="23" spans="1:36" ht="13.5">
      <c r="A23" s="182" t="s">
        <v>207</v>
      </c>
      <c r="B23" s="182" t="s">
        <v>236</v>
      </c>
      <c r="C23" s="184" t="s">
        <v>237</v>
      </c>
      <c r="D23" s="188">
        <f t="shared" si="0"/>
        <v>2455</v>
      </c>
      <c r="E23" s="188">
        <v>1953</v>
      </c>
      <c r="F23" s="188">
        <f t="shared" si="1"/>
        <v>502</v>
      </c>
      <c r="G23" s="188">
        <v>56</v>
      </c>
      <c r="H23" s="188">
        <v>446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2045</v>
      </c>
      <c r="V23" s="188">
        <v>1953</v>
      </c>
      <c r="W23" s="188">
        <v>37</v>
      </c>
      <c r="X23" s="188">
        <v>55</v>
      </c>
      <c r="Y23" s="188">
        <v>0</v>
      </c>
      <c r="Z23" s="188">
        <v>0</v>
      </c>
      <c r="AA23" s="188">
        <v>0</v>
      </c>
      <c r="AB23" s="188">
        <f t="shared" si="4"/>
        <v>360</v>
      </c>
      <c r="AC23" s="188">
        <v>0</v>
      </c>
      <c r="AD23" s="188">
        <v>317</v>
      </c>
      <c r="AE23" s="188">
        <f t="shared" si="5"/>
        <v>43</v>
      </c>
      <c r="AF23" s="188">
        <v>9</v>
      </c>
      <c r="AG23" s="188">
        <v>34</v>
      </c>
      <c r="AH23" s="188">
        <v>0</v>
      </c>
      <c r="AI23" s="188">
        <v>0</v>
      </c>
      <c r="AJ23" s="188">
        <v>0</v>
      </c>
    </row>
    <row r="24" spans="1:36" ht="13.5">
      <c r="A24" s="182" t="s">
        <v>207</v>
      </c>
      <c r="B24" s="182" t="s">
        <v>238</v>
      </c>
      <c r="C24" s="184" t="s">
        <v>239</v>
      </c>
      <c r="D24" s="188">
        <f t="shared" si="0"/>
        <v>1125</v>
      </c>
      <c r="E24" s="188">
        <v>912</v>
      </c>
      <c r="F24" s="188">
        <f t="shared" si="1"/>
        <v>213</v>
      </c>
      <c r="G24" s="188">
        <v>42</v>
      </c>
      <c r="H24" s="188">
        <v>171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968</v>
      </c>
      <c r="V24" s="188">
        <v>912</v>
      </c>
      <c r="W24" s="188">
        <v>27</v>
      </c>
      <c r="X24" s="188">
        <v>29</v>
      </c>
      <c r="Y24" s="188">
        <v>0</v>
      </c>
      <c r="Z24" s="188">
        <v>0</v>
      </c>
      <c r="AA24" s="188">
        <v>0</v>
      </c>
      <c r="AB24" s="188">
        <f t="shared" si="4"/>
        <v>174</v>
      </c>
      <c r="AC24" s="188">
        <v>0</v>
      </c>
      <c r="AD24" s="188">
        <v>148</v>
      </c>
      <c r="AE24" s="188">
        <f t="shared" si="5"/>
        <v>26</v>
      </c>
      <c r="AF24" s="188">
        <v>7</v>
      </c>
      <c r="AG24" s="188">
        <v>19</v>
      </c>
      <c r="AH24" s="188">
        <v>0</v>
      </c>
      <c r="AI24" s="188">
        <v>0</v>
      </c>
      <c r="AJ24" s="188">
        <v>0</v>
      </c>
    </row>
    <row r="25" spans="1:36" ht="13.5">
      <c r="A25" s="182" t="s">
        <v>207</v>
      </c>
      <c r="B25" s="182" t="s">
        <v>240</v>
      </c>
      <c r="C25" s="184" t="s">
        <v>241</v>
      </c>
      <c r="D25" s="188">
        <f t="shared" si="0"/>
        <v>375</v>
      </c>
      <c r="E25" s="188">
        <v>279</v>
      </c>
      <c r="F25" s="188">
        <f t="shared" si="1"/>
        <v>96</v>
      </c>
      <c r="G25" s="188">
        <v>21</v>
      </c>
      <c r="H25" s="188">
        <v>75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303</v>
      </c>
      <c r="V25" s="188">
        <v>279</v>
      </c>
      <c r="W25" s="188">
        <v>14</v>
      </c>
      <c r="X25" s="188">
        <v>10</v>
      </c>
      <c r="Y25" s="188">
        <v>0</v>
      </c>
      <c r="Z25" s="188">
        <v>0</v>
      </c>
      <c r="AA25" s="188">
        <v>0</v>
      </c>
      <c r="AB25" s="188">
        <f t="shared" si="4"/>
        <v>61</v>
      </c>
      <c r="AC25" s="188">
        <v>0</v>
      </c>
      <c r="AD25" s="188">
        <v>50</v>
      </c>
      <c r="AE25" s="188">
        <f t="shared" si="5"/>
        <v>11</v>
      </c>
      <c r="AF25" s="188">
        <v>4</v>
      </c>
      <c r="AG25" s="188">
        <v>7</v>
      </c>
      <c r="AH25" s="188">
        <v>0</v>
      </c>
      <c r="AI25" s="188">
        <v>0</v>
      </c>
      <c r="AJ25" s="188">
        <v>0</v>
      </c>
    </row>
    <row r="26" spans="1:36" ht="13.5">
      <c r="A26" s="182" t="s">
        <v>207</v>
      </c>
      <c r="B26" s="182" t="s">
        <v>242</v>
      </c>
      <c r="C26" s="184" t="s">
        <v>243</v>
      </c>
      <c r="D26" s="188">
        <f t="shared" si="0"/>
        <v>402</v>
      </c>
      <c r="E26" s="188">
        <v>297</v>
      </c>
      <c r="F26" s="188">
        <f t="shared" si="1"/>
        <v>105</v>
      </c>
      <c r="G26" s="188">
        <v>18</v>
      </c>
      <c r="H26" s="188">
        <v>87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320</v>
      </c>
      <c r="V26" s="188">
        <v>297</v>
      </c>
      <c r="W26" s="188">
        <v>12</v>
      </c>
      <c r="X26" s="188">
        <v>11</v>
      </c>
      <c r="Y26" s="188">
        <v>0</v>
      </c>
      <c r="Z26" s="188">
        <v>0</v>
      </c>
      <c r="AA26" s="188">
        <v>0</v>
      </c>
      <c r="AB26" s="188">
        <f t="shared" si="4"/>
        <v>62</v>
      </c>
      <c r="AC26" s="188">
        <v>0</v>
      </c>
      <c r="AD26" s="188">
        <v>52</v>
      </c>
      <c r="AE26" s="188">
        <f t="shared" si="5"/>
        <v>10</v>
      </c>
      <c r="AF26" s="188">
        <v>3</v>
      </c>
      <c r="AG26" s="188">
        <v>7</v>
      </c>
      <c r="AH26" s="188">
        <v>0</v>
      </c>
      <c r="AI26" s="188">
        <v>0</v>
      </c>
      <c r="AJ26" s="188">
        <v>0</v>
      </c>
    </row>
    <row r="27" spans="1:36" ht="13.5">
      <c r="A27" s="182" t="s">
        <v>207</v>
      </c>
      <c r="B27" s="182" t="s">
        <v>244</v>
      </c>
      <c r="C27" s="184" t="s">
        <v>245</v>
      </c>
      <c r="D27" s="188">
        <f t="shared" si="0"/>
        <v>7024</v>
      </c>
      <c r="E27" s="188">
        <v>5131</v>
      </c>
      <c r="F27" s="188">
        <f t="shared" si="1"/>
        <v>996</v>
      </c>
      <c r="G27" s="188">
        <v>546</v>
      </c>
      <c r="H27" s="188">
        <v>450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897</v>
      </c>
      <c r="N27" s="188">
        <v>852</v>
      </c>
      <c r="O27" s="188">
        <v>0</v>
      </c>
      <c r="P27" s="188">
        <v>0</v>
      </c>
      <c r="Q27" s="188">
        <v>34</v>
      </c>
      <c r="R27" s="188">
        <v>2</v>
      </c>
      <c r="S27" s="188">
        <v>9</v>
      </c>
      <c r="T27" s="188">
        <v>0</v>
      </c>
      <c r="U27" s="188">
        <f t="shared" si="3"/>
        <v>5542</v>
      </c>
      <c r="V27" s="188">
        <v>5131</v>
      </c>
      <c r="W27" s="188">
        <v>401</v>
      </c>
      <c r="X27" s="188">
        <v>10</v>
      </c>
      <c r="Y27" s="188">
        <v>0</v>
      </c>
      <c r="Z27" s="188">
        <v>0</v>
      </c>
      <c r="AA27" s="188">
        <v>0</v>
      </c>
      <c r="AB27" s="188">
        <f t="shared" si="4"/>
        <v>800</v>
      </c>
      <c r="AC27" s="188">
        <v>0</v>
      </c>
      <c r="AD27" s="188">
        <v>800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207</v>
      </c>
      <c r="B28" s="182" t="s">
        <v>246</v>
      </c>
      <c r="C28" s="184" t="s">
        <v>247</v>
      </c>
      <c r="D28" s="188">
        <f t="shared" si="0"/>
        <v>2208</v>
      </c>
      <c r="E28" s="188">
        <v>1778</v>
      </c>
      <c r="F28" s="188">
        <f t="shared" si="1"/>
        <v>430</v>
      </c>
      <c r="G28" s="188">
        <v>0</v>
      </c>
      <c r="H28" s="188">
        <v>430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1896</v>
      </c>
      <c r="V28" s="188">
        <v>1778</v>
      </c>
      <c r="W28" s="188">
        <v>0</v>
      </c>
      <c r="X28" s="188">
        <v>118</v>
      </c>
      <c r="Y28" s="188">
        <v>0</v>
      </c>
      <c r="Z28" s="188">
        <v>0</v>
      </c>
      <c r="AA28" s="188">
        <v>0</v>
      </c>
      <c r="AB28" s="188">
        <f t="shared" si="4"/>
        <v>1</v>
      </c>
      <c r="AC28" s="188">
        <v>0</v>
      </c>
      <c r="AD28" s="188">
        <v>1</v>
      </c>
      <c r="AE28" s="188">
        <f t="shared" si="5"/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207</v>
      </c>
      <c r="B29" s="182" t="s">
        <v>20</v>
      </c>
      <c r="C29" s="184" t="s">
        <v>21</v>
      </c>
      <c r="D29" s="188">
        <f t="shared" si="0"/>
        <v>6064</v>
      </c>
      <c r="E29" s="188">
        <v>4422</v>
      </c>
      <c r="F29" s="188">
        <f t="shared" si="1"/>
        <v>1642</v>
      </c>
      <c r="G29" s="188">
        <v>0</v>
      </c>
      <c r="H29" s="188">
        <v>1642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4876</v>
      </c>
      <c r="V29" s="188">
        <v>4422</v>
      </c>
      <c r="W29" s="188">
        <v>0</v>
      </c>
      <c r="X29" s="188">
        <v>454</v>
      </c>
      <c r="Y29" s="188">
        <v>0</v>
      </c>
      <c r="Z29" s="188">
        <v>0</v>
      </c>
      <c r="AA29" s="188">
        <v>0</v>
      </c>
      <c r="AB29" s="188">
        <f t="shared" si="4"/>
        <v>13</v>
      </c>
      <c r="AC29" s="188">
        <v>0</v>
      </c>
      <c r="AD29" s="188">
        <v>13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207</v>
      </c>
      <c r="B30" s="182" t="s">
        <v>248</v>
      </c>
      <c r="C30" s="184" t="s">
        <v>249</v>
      </c>
      <c r="D30" s="188">
        <f t="shared" si="0"/>
        <v>515</v>
      </c>
      <c r="E30" s="188">
        <v>422</v>
      </c>
      <c r="F30" s="188">
        <f t="shared" si="1"/>
        <v>34</v>
      </c>
      <c r="G30" s="188">
        <v>20</v>
      </c>
      <c r="H30" s="188">
        <v>14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59</v>
      </c>
      <c r="N30" s="188">
        <v>45</v>
      </c>
      <c r="O30" s="188">
        <v>12</v>
      </c>
      <c r="P30" s="188">
        <v>0</v>
      </c>
      <c r="Q30" s="188">
        <v>2</v>
      </c>
      <c r="R30" s="188">
        <v>0</v>
      </c>
      <c r="S30" s="188">
        <v>0</v>
      </c>
      <c r="T30" s="188">
        <v>0</v>
      </c>
      <c r="U30" s="188">
        <f t="shared" si="3"/>
        <v>422</v>
      </c>
      <c r="V30" s="188">
        <v>422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67</v>
      </c>
      <c r="AC30" s="188">
        <v>0</v>
      </c>
      <c r="AD30" s="188">
        <v>47</v>
      </c>
      <c r="AE30" s="188">
        <f t="shared" si="5"/>
        <v>20</v>
      </c>
      <c r="AF30" s="188">
        <v>20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207</v>
      </c>
      <c r="B31" s="182" t="s">
        <v>250</v>
      </c>
      <c r="C31" s="184" t="s">
        <v>206</v>
      </c>
      <c r="D31" s="188">
        <f t="shared" si="0"/>
        <v>1340</v>
      </c>
      <c r="E31" s="188">
        <v>1129</v>
      </c>
      <c r="F31" s="188">
        <f t="shared" si="1"/>
        <v>211</v>
      </c>
      <c r="G31" s="188">
        <v>198</v>
      </c>
      <c r="H31" s="188">
        <v>13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1193</v>
      </c>
      <c r="V31" s="188">
        <v>1129</v>
      </c>
      <c r="W31" s="188">
        <v>64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199</v>
      </c>
      <c r="AC31" s="188">
        <v>0</v>
      </c>
      <c r="AD31" s="188">
        <v>133</v>
      </c>
      <c r="AE31" s="188">
        <f t="shared" si="5"/>
        <v>66</v>
      </c>
      <c r="AF31" s="188">
        <v>66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207</v>
      </c>
      <c r="B32" s="182" t="s">
        <v>251</v>
      </c>
      <c r="C32" s="184" t="s">
        <v>252</v>
      </c>
      <c r="D32" s="188">
        <f t="shared" si="0"/>
        <v>4255</v>
      </c>
      <c r="E32" s="188">
        <v>3489</v>
      </c>
      <c r="F32" s="188">
        <f t="shared" si="1"/>
        <v>650</v>
      </c>
      <c r="G32" s="188">
        <v>0</v>
      </c>
      <c r="H32" s="188">
        <v>650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116</v>
      </c>
      <c r="N32" s="188">
        <v>116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3570</v>
      </c>
      <c r="V32" s="188">
        <v>3489</v>
      </c>
      <c r="W32" s="188">
        <v>0</v>
      </c>
      <c r="X32" s="188">
        <v>81</v>
      </c>
      <c r="Y32" s="188">
        <v>0</v>
      </c>
      <c r="Z32" s="188">
        <v>0</v>
      </c>
      <c r="AA32" s="188">
        <v>0</v>
      </c>
      <c r="AB32" s="188">
        <f t="shared" si="4"/>
        <v>694</v>
      </c>
      <c r="AC32" s="188">
        <v>0</v>
      </c>
      <c r="AD32" s="188">
        <v>481</v>
      </c>
      <c r="AE32" s="188">
        <f t="shared" si="5"/>
        <v>213</v>
      </c>
      <c r="AF32" s="188">
        <v>0</v>
      </c>
      <c r="AG32" s="188">
        <v>213</v>
      </c>
      <c r="AH32" s="188">
        <v>0</v>
      </c>
      <c r="AI32" s="188">
        <v>0</v>
      </c>
      <c r="AJ32" s="188">
        <v>0</v>
      </c>
    </row>
    <row r="33" spans="1:36" ht="13.5">
      <c r="A33" s="182" t="s">
        <v>207</v>
      </c>
      <c r="B33" s="182" t="s">
        <v>253</v>
      </c>
      <c r="C33" s="184" t="s">
        <v>254</v>
      </c>
      <c r="D33" s="188">
        <f t="shared" si="0"/>
        <v>2141</v>
      </c>
      <c r="E33" s="188">
        <v>1713</v>
      </c>
      <c r="F33" s="188">
        <f t="shared" si="1"/>
        <v>402</v>
      </c>
      <c r="G33" s="188">
        <v>128</v>
      </c>
      <c r="H33" s="188">
        <v>274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26</v>
      </c>
      <c r="N33" s="188">
        <v>26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1760</v>
      </c>
      <c r="V33" s="188">
        <v>1713</v>
      </c>
      <c r="W33" s="188">
        <v>47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425</v>
      </c>
      <c r="AC33" s="188">
        <v>0</v>
      </c>
      <c r="AD33" s="188">
        <v>238</v>
      </c>
      <c r="AE33" s="188">
        <f t="shared" si="5"/>
        <v>187</v>
      </c>
      <c r="AF33" s="188">
        <v>32</v>
      </c>
      <c r="AG33" s="188">
        <v>155</v>
      </c>
      <c r="AH33" s="188">
        <v>0</v>
      </c>
      <c r="AI33" s="188">
        <v>0</v>
      </c>
      <c r="AJ33" s="188">
        <v>0</v>
      </c>
    </row>
    <row r="34" spans="1:36" ht="13.5">
      <c r="A34" s="182" t="s">
        <v>207</v>
      </c>
      <c r="B34" s="182" t="s">
        <v>255</v>
      </c>
      <c r="C34" s="184" t="s">
        <v>256</v>
      </c>
      <c r="D34" s="188">
        <f t="shared" si="0"/>
        <v>1549</v>
      </c>
      <c r="E34" s="188">
        <v>1120</v>
      </c>
      <c r="F34" s="188">
        <f t="shared" si="1"/>
        <v>163</v>
      </c>
      <c r="G34" s="188">
        <v>163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"/>
        <v>266</v>
      </c>
      <c r="N34" s="188">
        <v>145</v>
      </c>
      <c r="O34" s="188">
        <v>24</v>
      </c>
      <c r="P34" s="188">
        <v>69</v>
      </c>
      <c r="Q34" s="188">
        <v>16</v>
      </c>
      <c r="R34" s="188">
        <v>0</v>
      </c>
      <c r="S34" s="188">
        <v>9</v>
      </c>
      <c r="T34" s="188">
        <v>3</v>
      </c>
      <c r="U34" s="188">
        <f t="shared" si="3"/>
        <v>1207</v>
      </c>
      <c r="V34" s="188">
        <v>1120</v>
      </c>
      <c r="W34" s="188">
        <v>87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164</v>
      </c>
      <c r="AC34" s="188">
        <v>0</v>
      </c>
      <c r="AD34" s="188">
        <v>129</v>
      </c>
      <c r="AE34" s="188">
        <f t="shared" si="5"/>
        <v>35</v>
      </c>
      <c r="AF34" s="188">
        <v>35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207</v>
      </c>
      <c r="B35" s="182" t="s">
        <v>28</v>
      </c>
      <c r="C35" s="184" t="s">
        <v>145</v>
      </c>
      <c r="D35" s="188">
        <f t="shared" si="0"/>
        <v>1967</v>
      </c>
      <c r="E35" s="188">
        <v>1471</v>
      </c>
      <c r="F35" s="188">
        <f t="shared" si="1"/>
        <v>179</v>
      </c>
      <c r="G35" s="188">
        <v>179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2"/>
        <v>317</v>
      </c>
      <c r="N35" s="188">
        <v>192</v>
      </c>
      <c r="O35" s="188">
        <v>18</v>
      </c>
      <c r="P35" s="188">
        <v>69</v>
      </c>
      <c r="Q35" s="188">
        <v>14</v>
      </c>
      <c r="R35" s="188">
        <v>0</v>
      </c>
      <c r="S35" s="188">
        <v>24</v>
      </c>
      <c r="T35" s="188">
        <v>0</v>
      </c>
      <c r="U35" s="188">
        <f t="shared" si="3"/>
        <v>1563</v>
      </c>
      <c r="V35" s="188">
        <v>1471</v>
      </c>
      <c r="W35" s="188">
        <v>92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209</v>
      </c>
      <c r="AC35" s="188">
        <v>0</v>
      </c>
      <c r="AD35" s="188">
        <v>171</v>
      </c>
      <c r="AE35" s="188">
        <f t="shared" si="5"/>
        <v>38</v>
      </c>
      <c r="AF35" s="188">
        <v>38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207</v>
      </c>
      <c r="B36" s="182" t="s">
        <v>29</v>
      </c>
      <c r="C36" s="184" t="s">
        <v>30</v>
      </c>
      <c r="D36" s="188">
        <f t="shared" si="0"/>
        <v>2207</v>
      </c>
      <c r="E36" s="188">
        <v>1738</v>
      </c>
      <c r="F36" s="188">
        <f t="shared" si="1"/>
        <v>198</v>
      </c>
      <c r="G36" s="188">
        <v>198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2"/>
        <v>271</v>
      </c>
      <c r="N36" s="188">
        <v>207</v>
      </c>
      <c r="O36" s="188">
        <v>14</v>
      </c>
      <c r="P36" s="188">
        <v>39</v>
      </c>
      <c r="Q36" s="188">
        <v>9</v>
      </c>
      <c r="R36" s="188">
        <v>0</v>
      </c>
      <c r="S36" s="188">
        <v>0</v>
      </c>
      <c r="T36" s="188">
        <v>2</v>
      </c>
      <c r="U36" s="188">
        <f t="shared" si="3"/>
        <v>1843</v>
      </c>
      <c r="V36" s="188">
        <v>1738</v>
      </c>
      <c r="W36" s="188">
        <v>105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243</v>
      </c>
      <c r="AC36" s="188">
        <v>0</v>
      </c>
      <c r="AD36" s="188">
        <v>201</v>
      </c>
      <c r="AE36" s="188">
        <f t="shared" si="5"/>
        <v>42</v>
      </c>
      <c r="AF36" s="188">
        <v>42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207</v>
      </c>
      <c r="B37" s="182" t="s">
        <v>31</v>
      </c>
      <c r="C37" s="184" t="s">
        <v>32</v>
      </c>
      <c r="D37" s="188">
        <f t="shared" si="0"/>
        <v>2573</v>
      </c>
      <c r="E37" s="188">
        <v>2052</v>
      </c>
      <c r="F37" s="188">
        <f t="shared" si="1"/>
        <v>226</v>
      </c>
      <c r="G37" s="188">
        <v>226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295</v>
      </c>
      <c r="N37" s="188">
        <v>154</v>
      </c>
      <c r="O37" s="188">
        <v>38</v>
      </c>
      <c r="P37" s="188">
        <v>36</v>
      </c>
      <c r="Q37" s="188">
        <v>8</v>
      </c>
      <c r="R37" s="188">
        <v>2</v>
      </c>
      <c r="S37" s="188">
        <v>2</v>
      </c>
      <c r="T37" s="188">
        <v>55</v>
      </c>
      <c r="U37" s="188">
        <f t="shared" si="3"/>
        <v>2171</v>
      </c>
      <c r="V37" s="188">
        <v>2052</v>
      </c>
      <c r="W37" s="188">
        <v>119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280</v>
      </c>
      <c r="AC37" s="188">
        <v>0</v>
      </c>
      <c r="AD37" s="188">
        <v>231</v>
      </c>
      <c r="AE37" s="188">
        <f t="shared" si="5"/>
        <v>49</v>
      </c>
      <c r="AF37" s="188">
        <v>49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207</v>
      </c>
      <c r="B38" s="182" t="s">
        <v>33</v>
      </c>
      <c r="C38" s="184" t="s">
        <v>34</v>
      </c>
      <c r="D38" s="188">
        <f t="shared" si="0"/>
        <v>5860</v>
      </c>
      <c r="E38" s="188">
        <v>4616</v>
      </c>
      <c r="F38" s="188">
        <f t="shared" si="1"/>
        <v>515</v>
      </c>
      <c r="G38" s="188">
        <v>515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2"/>
        <v>729</v>
      </c>
      <c r="N38" s="188">
        <v>448</v>
      </c>
      <c r="O38" s="188">
        <v>50</v>
      </c>
      <c r="P38" s="188">
        <v>136</v>
      </c>
      <c r="Q38" s="188">
        <v>31</v>
      </c>
      <c r="R38" s="188">
        <v>15</v>
      </c>
      <c r="S38" s="188">
        <v>41</v>
      </c>
      <c r="T38" s="188">
        <v>8</v>
      </c>
      <c r="U38" s="188">
        <f t="shared" si="3"/>
        <v>4893</v>
      </c>
      <c r="V38" s="188">
        <v>4616</v>
      </c>
      <c r="W38" s="188">
        <v>277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4"/>
        <v>645</v>
      </c>
      <c r="AC38" s="188">
        <v>0</v>
      </c>
      <c r="AD38" s="188">
        <v>535</v>
      </c>
      <c r="AE38" s="188">
        <f t="shared" si="5"/>
        <v>110</v>
      </c>
      <c r="AF38" s="188">
        <v>110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207</v>
      </c>
      <c r="B39" s="182" t="s">
        <v>35</v>
      </c>
      <c r="C39" s="184" t="s">
        <v>36</v>
      </c>
      <c r="D39" s="188">
        <f t="shared" si="0"/>
        <v>2562</v>
      </c>
      <c r="E39" s="188">
        <v>1867</v>
      </c>
      <c r="F39" s="188">
        <f t="shared" si="1"/>
        <v>695</v>
      </c>
      <c r="G39" s="188">
        <v>64</v>
      </c>
      <c r="H39" s="188">
        <v>631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2"/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1907</v>
      </c>
      <c r="V39" s="188">
        <v>1867</v>
      </c>
      <c r="W39" s="188">
        <v>40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4"/>
        <v>230</v>
      </c>
      <c r="AC39" s="188">
        <v>0</v>
      </c>
      <c r="AD39" s="188">
        <v>216</v>
      </c>
      <c r="AE39" s="188">
        <f t="shared" si="5"/>
        <v>14</v>
      </c>
      <c r="AF39" s="188">
        <v>14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207</v>
      </c>
      <c r="B40" s="182" t="s">
        <v>37</v>
      </c>
      <c r="C40" s="184" t="s">
        <v>38</v>
      </c>
      <c r="D40" s="188">
        <f t="shared" si="0"/>
        <v>2551</v>
      </c>
      <c r="E40" s="188">
        <v>1847</v>
      </c>
      <c r="F40" s="188">
        <f t="shared" si="1"/>
        <v>249</v>
      </c>
      <c r="G40" s="188">
        <v>249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2"/>
        <v>455</v>
      </c>
      <c r="N40" s="188">
        <v>256</v>
      </c>
      <c r="O40" s="188">
        <v>104</v>
      </c>
      <c r="P40" s="188">
        <v>63</v>
      </c>
      <c r="Q40" s="188">
        <v>13</v>
      </c>
      <c r="R40" s="188">
        <v>0</v>
      </c>
      <c r="S40" s="188">
        <v>18</v>
      </c>
      <c r="T40" s="188">
        <v>1</v>
      </c>
      <c r="U40" s="188">
        <f t="shared" si="3"/>
        <v>1978</v>
      </c>
      <c r="V40" s="188">
        <v>1847</v>
      </c>
      <c r="W40" s="188">
        <v>131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4"/>
        <v>267</v>
      </c>
      <c r="AC40" s="188">
        <v>0</v>
      </c>
      <c r="AD40" s="188">
        <v>214</v>
      </c>
      <c r="AE40" s="188">
        <f t="shared" si="5"/>
        <v>53</v>
      </c>
      <c r="AF40" s="188">
        <v>53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207</v>
      </c>
      <c r="B41" s="182" t="s">
        <v>39</v>
      </c>
      <c r="C41" s="184" t="s">
        <v>292</v>
      </c>
      <c r="D41" s="188">
        <f t="shared" si="0"/>
        <v>6602</v>
      </c>
      <c r="E41" s="188">
        <v>5156</v>
      </c>
      <c r="F41" s="188">
        <f t="shared" si="1"/>
        <v>1446</v>
      </c>
      <c r="G41" s="188">
        <v>275</v>
      </c>
      <c r="H41" s="188">
        <v>1171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5301</v>
      </c>
      <c r="V41" s="188">
        <v>5156</v>
      </c>
      <c r="W41" s="188">
        <v>145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4"/>
        <v>657</v>
      </c>
      <c r="AC41" s="188">
        <v>0</v>
      </c>
      <c r="AD41" s="188">
        <v>598</v>
      </c>
      <c r="AE41" s="188">
        <f t="shared" si="5"/>
        <v>59</v>
      </c>
      <c r="AF41" s="188">
        <v>59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201" t="s">
        <v>22</v>
      </c>
      <c r="B42" s="202"/>
      <c r="C42" s="202"/>
      <c r="D42" s="188">
        <f aca="true" t="shared" si="6" ref="D42:AJ42">SUM(D7:D41)</f>
        <v>282466</v>
      </c>
      <c r="E42" s="188">
        <f t="shared" si="6"/>
        <v>232053</v>
      </c>
      <c r="F42" s="188">
        <f t="shared" si="6"/>
        <v>38272</v>
      </c>
      <c r="G42" s="188">
        <f t="shared" si="6"/>
        <v>12980</v>
      </c>
      <c r="H42" s="188">
        <f t="shared" si="6"/>
        <v>25060</v>
      </c>
      <c r="I42" s="188">
        <f t="shared" si="6"/>
        <v>0</v>
      </c>
      <c r="J42" s="188">
        <f t="shared" si="6"/>
        <v>0</v>
      </c>
      <c r="K42" s="188">
        <f t="shared" si="6"/>
        <v>232</v>
      </c>
      <c r="L42" s="188">
        <f t="shared" si="6"/>
        <v>1394</v>
      </c>
      <c r="M42" s="188">
        <f t="shared" si="6"/>
        <v>10747</v>
      </c>
      <c r="N42" s="188">
        <f t="shared" si="6"/>
        <v>8020</v>
      </c>
      <c r="O42" s="188">
        <f t="shared" si="6"/>
        <v>1210</v>
      </c>
      <c r="P42" s="188">
        <f t="shared" si="6"/>
        <v>596</v>
      </c>
      <c r="Q42" s="188">
        <f t="shared" si="6"/>
        <v>256</v>
      </c>
      <c r="R42" s="188">
        <f t="shared" si="6"/>
        <v>82</v>
      </c>
      <c r="S42" s="188">
        <f t="shared" si="6"/>
        <v>381</v>
      </c>
      <c r="T42" s="188">
        <f t="shared" si="6"/>
        <v>202</v>
      </c>
      <c r="U42" s="188">
        <f t="shared" si="6"/>
        <v>242748</v>
      </c>
      <c r="V42" s="188">
        <f t="shared" si="6"/>
        <v>232053</v>
      </c>
      <c r="W42" s="188">
        <f t="shared" si="6"/>
        <v>7567</v>
      </c>
      <c r="X42" s="188">
        <f t="shared" si="6"/>
        <v>3128</v>
      </c>
      <c r="Y42" s="188">
        <f t="shared" si="6"/>
        <v>0</v>
      </c>
      <c r="Z42" s="188">
        <f t="shared" si="6"/>
        <v>0</v>
      </c>
      <c r="AA42" s="188">
        <f t="shared" si="6"/>
        <v>0</v>
      </c>
      <c r="AB42" s="188">
        <f t="shared" si="6"/>
        <v>29102</v>
      </c>
      <c r="AC42" s="188">
        <f t="shared" si="6"/>
        <v>1394</v>
      </c>
      <c r="AD42" s="188">
        <f t="shared" si="6"/>
        <v>22337</v>
      </c>
      <c r="AE42" s="188">
        <f t="shared" si="6"/>
        <v>5371</v>
      </c>
      <c r="AF42" s="188">
        <f t="shared" si="6"/>
        <v>3710</v>
      </c>
      <c r="AG42" s="188">
        <f t="shared" si="6"/>
        <v>1429</v>
      </c>
      <c r="AH42" s="188">
        <f t="shared" si="6"/>
        <v>0</v>
      </c>
      <c r="AI42" s="188">
        <f t="shared" si="6"/>
        <v>0</v>
      </c>
      <c r="AJ42" s="188">
        <f t="shared" si="6"/>
        <v>232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121</v>
      </c>
      <c r="B2" s="200" t="s">
        <v>166</v>
      </c>
      <c r="C2" s="200" t="s">
        <v>133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155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136</v>
      </c>
      <c r="E3" s="203" t="s">
        <v>140</v>
      </c>
      <c r="F3" s="203" t="s">
        <v>167</v>
      </c>
      <c r="G3" s="203" t="s">
        <v>141</v>
      </c>
      <c r="H3" s="203" t="s">
        <v>290</v>
      </c>
      <c r="I3" s="203" t="s">
        <v>291</v>
      </c>
      <c r="J3" s="244" t="s">
        <v>205</v>
      </c>
      <c r="K3" s="203" t="s">
        <v>168</v>
      </c>
      <c r="L3" s="195" t="s">
        <v>136</v>
      </c>
      <c r="M3" s="203" t="s">
        <v>140</v>
      </c>
      <c r="N3" s="203" t="s">
        <v>167</v>
      </c>
      <c r="O3" s="203" t="s">
        <v>141</v>
      </c>
      <c r="P3" s="203" t="s">
        <v>290</v>
      </c>
      <c r="Q3" s="203" t="s">
        <v>291</v>
      </c>
      <c r="R3" s="244" t="s">
        <v>205</v>
      </c>
      <c r="S3" s="203" t="s">
        <v>168</v>
      </c>
      <c r="T3" s="195" t="s">
        <v>136</v>
      </c>
      <c r="U3" s="203" t="s">
        <v>140</v>
      </c>
      <c r="V3" s="203" t="s">
        <v>167</v>
      </c>
      <c r="W3" s="203" t="s">
        <v>141</v>
      </c>
      <c r="X3" s="203" t="s">
        <v>290</v>
      </c>
      <c r="Y3" s="203" t="s">
        <v>291</v>
      </c>
      <c r="Z3" s="244" t="s">
        <v>205</v>
      </c>
      <c r="AA3" s="203" t="s">
        <v>168</v>
      </c>
      <c r="AB3" s="208" t="s">
        <v>156</v>
      </c>
      <c r="AC3" s="234"/>
      <c r="AD3" s="234"/>
      <c r="AE3" s="234"/>
      <c r="AF3" s="234"/>
      <c r="AG3" s="234"/>
      <c r="AH3" s="234"/>
      <c r="AI3" s="235"/>
      <c r="AJ3" s="208" t="s">
        <v>157</v>
      </c>
      <c r="AK3" s="206"/>
      <c r="AL3" s="206"/>
      <c r="AM3" s="206"/>
      <c r="AN3" s="206"/>
      <c r="AO3" s="206"/>
      <c r="AP3" s="206"/>
      <c r="AQ3" s="207"/>
      <c r="AR3" s="208" t="s">
        <v>158</v>
      </c>
      <c r="AS3" s="232"/>
      <c r="AT3" s="232"/>
      <c r="AU3" s="232"/>
      <c r="AV3" s="232"/>
      <c r="AW3" s="232"/>
      <c r="AX3" s="232"/>
      <c r="AY3" s="233"/>
      <c r="AZ3" s="208" t="s">
        <v>159</v>
      </c>
      <c r="BA3" s="234"/>
      <c r="BB3" s="234"/>
      <c r="BC3" s="234"/>
      <c r="BD3" s="234"/>
      <c r="BE3" s="234"/>
      <c r="BF3" s="234"/>
      <c r="BG3" s="235"/>
      <c r="BH3" s="208" t="s">
        <v>160</v>
      </c>
      <c r="BI3" s="234"/>
      <c r="BJ3" s="234"/>
      <c r="BK3" s="234"/>
      <c r="BL3" s="234"/>
      <c r="BM3" s="234"/>
      <c r="BN3" s="234"/>
      <c r="BO3" s="235"/>
      <c r="BP3" s="195" t="s">
        <v>136</v>
      </c>
      <c r="BQ3" s="203" t="s">
        <v>140</v>
      </c>
      <c r="BR3" s="203" t="s">
        <v>167</v>
      </c>
      <c r="BS3" s="203" t="s">
        <v>141</v>
      </c>
      <c r="BT3" s="203" t="s">
        <v>290</v>
      </c>
      <c r="BU3" s="203" t="s">
        <v>291</v>
      </c>
      <c r="BV3" s="244" t="s">
        <v>205</v>
      </c>
      <c r="BW3" s="203" t="s">
        <v>168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136</v>
      </c>
      <c r="AC4" s="203" t="s">
        <v>140</v>
      </c>
      <c r="AD4" s="203" t="s">
        <v>167</v>
      </c>
      <c r="AE4" s="203" t="s">
        <v>141</v>
      </c>
      <c r="AF4" s="203" t="s">
        <v>290</v>
      </c>
      <c r="AG4" s="203" t="s">
        <v>291</v>
      </c>
      <c r="AH4" s="244" t="s">
        <v>205</v>
      </c>
      <c r="AI4" s="203" t="s">
        <v>168</v>
      </c>
      <c r="AJ4" s="195" t="s">
        <v>136</v>
      </c>
      <c r="AK4" s="203" t="s">
        <v>140</v>
      </c>
      <c r="AL4" s="203" t="s">
        <v>167</v>
      </c>
      <c r="AM4" s="203" t="s">
        <v>141</v>
      </c>
      <c r="AN4" s="203" t="s">
        <v>290</v>
      </c>
      <c r="AO4" s="203" t="s">
        <v>291</v>
      </c>
      <c r="AP4" s="244" t="s">
        <v>205</v>
      </c>
      <c r="AQ4" s="203" t="s">
        <v>168</v>
      </c>
      <c r="AR4" s="195" t="s">
        <v>136</v>
      </c>
      <c r="AS4" s="203" t="s">
        <v>140</v>
      </c>
      <c r="AT4" s="203" t="s">
        <v>167</v>
      </c>
      <c r="AU4" s="203" t="s">
        <v>141</v>
      </c>
      <c r="AV4" s="203" t="s">
        <v>290</v>
      </c>
      <c r="AW4" s="203" t="s">
        <v>291</v>
      </c>
      <c r="AX4" s="244" t="s">
        <v>205</v>
      </c>
      <c r="AY4" s="203" t="s">
        <v>168</v>
      </c>
      <c r="AZ4" s="195" t="s">
        <v>136</v>
      </c>
      <c r="BA4" s="203" t="s">
        <v>140</v>
      </c>
      <c r="BB4" s="203" t="s">
        <v>167</v>
      </c>
      <c r="BC4" s="203" t="s">
        <v>141</v>
      </c>
      <c r="BD4" s="203" t="s">
        <v>290</v>
      </c>
      <c r="BE4" s="203" t="s">
        <v>291</v>
      </c>
      <c r="BF4" s="244" t="s">
        <v>205</v>
      </c>
      <c r="BG4" s="203" t="s">
        <v>168</v>
      </c>
      <c r="BH4" s="195" t="s">
        <v>136</v>
      </c>
      <c r="BI4" s="203" t="s">
        <v>140</v>
      </c>
      <c r="BJ4" s="203" t="s">
        <v>167</v>
      </c>
      <c r="BK4" s="203" t="s">
        <v>141</v>
      </c>
      <c r="BL4" s="203" t="s">
        <v>290</v>
      </c>
      <c r="BM4" s="203" t="s">
        <v>291</v>
      </c>
      <c r="BN4" s="244" t="s">
        <v>205</v>
      </c>
      <c r="BO4" s="203" t="s">
        <v>168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129</v>
      </c>
      <c r="E6" s="28" t="s">
        <v>129</v>
      </c>
      <c r="F6" s="28" t="s">
        <v>129</v>
      </c>
      <c r="G6" s="28" t="s">
        <v>129</v>
      </c>
      <c r="H6" s="28" t="s">
        <v>129</v>
      </c>
      <c r="I6" s="28" t="s">
        <v>129</v>
      </c>
      <c r="J6" s="28" t="s">
        <v>129</v>
      </c>
      <c r="K6" s="28" t="s">
        <v>129</v>
      </c>
      <c r="L6" s="21" t="s">
        <v>129</v>
      </c>
      <c r="M6" s="28" t="s">
        <v>129</v>
      </c>
      <c r="N6" s="28" t="s">
        <v>129</v>
      </c>
      <c r="O6" s="28" t="s">
        <v>129</v>
      </c>
      <c r="P6" s="28" t="s">
        <v>129</v>
      </c>
      <c r="Q6" s="28" t="s">
        <v>129</v>
      </c>
      <c r="R6" s="28" t="s">
        <v>129</v>
      </c>
      <c r="S6" s="28" t="s">
        <v>129</v>
      </c>
      <c r="T6" s="21" t="s">
        <v>129</v>
      </c>
      <c r="U6" s="28" t="s">
        <v>129</v>
      </c>
      <c r="V6" s="28" t="s">
        <v>129</v>
      </c>
      <c r="W6" s="28" t="s">
        <v>129</v>
      </c>
      <c r="X6" s="28" t="s">
        <v>129</v>
      </c>
      <c r="Y6" s="28" t="s">
        <v>129</v>
      </c>
      <c r="Z6" s="28" t="s">
        <v>129</v>
      </c>
      <c r="AA6" s="28" t="s">
        <v>129</v>
      </c>
      <c r="AB6" s="21" t="s">
        <v>129</v>
      </c>
      <c r="AC6" s="28" t="s">
        <v>129</v>
      </c>
      <c r="AD6" s="28" t="s">
        <v>129</v>
      </c>
      <c r="AE6" s="28" t="s">
        <v>129</v>
      </c>
      <c r="AF6" s="28" t="s">
        <v>129</v>
      </c>
      <c r="AG6" s="28" t="s">
        <v>129</v>
      </c>
      <c r="AH6" s="28" t="s">
        <v>129</v>
      </c>
      <c r="AI6" s="28" t="s">
        <v>129</v>
      </c>
      <c r="AJ6" s="21" t="s">
        <v>129</v>
      </c>
      <c r="AK6" s="28" t="s">
        <v>129</v>
      </c>
      <c r="AL6" s="28" t="s">
        <v>129</v>
      </c>
      <c r="AM6" s="28" t="s">
        <v>129</v>
      </c>
      <c r="AN6" s="28" t="s">
        <v>129</v>
      </c>
      <c r="AO6" s="28" t="s">
        <v>129</v>
      </c>
      <c r="AP6" s="28" t="s">
        <v>129</v>
      </c>
      <c r="AQ6" s="28" t="s">
        <v>129</v>
      </c>
      <c r="AR6" s="21" t="s">
        <v>129</v>
      </c>
      <c r="AS6" s="28" t="s">
        <v>129</v>
      </c>
      <c r="AT6" s="28" t="s">
        <v>129</v>
      </c>
      <c r="AU6" s="28" t="s">
        <v>129</v>
      </c>
      <c r="AV6" s="28" t="s">
        <v>129</v>
      </c>
      <c r="AW6" s="28" t="s">
        <v>129</v>
      </c>
      <c r="AX6" s="28" t="s">
        <v>129</v>
      </c>
      <c r="AY6" s="28" t="s">
        <v>129</v>
      </c>
      <c r="AZ6" s="21" t="s">
        <v>129</v>
      </c>
      <c r="BA6" s="28" t="s">
        <v>129</v>
      </c>
      <c r="BB6" s="28" t="s">
        <v>129</v>
      </c>
      <c r="BC6" s="28" t="s">
        <v>129</v>
      </c>
      <c r="BD6" s="28" t="s">
        <v>129</v>
      </c>
      <c r="BE6" s="28" t="s">
        <v>129</v>
      </c>
      <c r="BF6" s="28" t="s">
        <v>129</v>
      </c>
      <c r="BG6" s="28" t="s">
        <v>129</v>
      </c>
      <c r="BH6" s="21" t="s">
        <v>129</v>
      </c>
      <c r="BI6" s="28" t="s">
        <v>129</v>
      </c>
      <c r="BJ6" s="28" t="s">
        <v>129</v>
      </c>
      <c r="BK6" s="28" t="s">
        <v>129</v>
      </c>
      <c r="BL6" s="28" t="s">
        <v>129</v>
      </c>
      <c r="BM6" s="28" t="s">
        <v>129</v>
      </c>
      <c r="BN6" s="28" t="s">
        <v>129</v>
      </c>
      <c r="BO6" s="28" t="s">
        <v>129</v>
      </c>
      <c r="BP6" s="21" t="s">
        <v>129</v>
      </c>
      <c r="BQ6" s="28" t="s">
        <v>129</v>
      </c>
      <c r="BR6" s="28" t="s">
        <v>129</v>
      </c>
      <c r="BS6" s="28" t="s">
        <v>129</v>
      </c>
      <c r="BT6" s="28" t="s">
        <v>129</v>
      </c>
      <c r="BU6" s="28" t="s">
        <v>129</v>
      </c>
      <c r="BV6" s="28" t="s">
        <v>129</v>
      </c>
      <c r="BW6" s="28" t="s">
        <v>129</v>
      </c>
    </row>
    <row r="7" spans="1:75" ht="13.5">
      <c r="A7" s="182" t="s">
        <v>207</v>
      </c>
      <c r="B7" s="182" t="s">
        <v>208</v>
      </c>
      <c r="C7" s="184" t="s">
        <v>209</v>
      </c>
      <c r="D7" s="188">
        <f aca="true" t="shared" si="0" ref="D7:D41">SUM(E7:K7)</f>
        <v>13829</v>
      </c>
      <c r="E7" s="188">
        <f>M7+U7+BQ7</f>
        <v>4178</v>
      </c>
      <c r="F7" s="188">
        <f>N7+V7+BR7</f>
        <v>2249</v>
      </c>
      <c r="G7" s="188">
        <f>O7+W7+BS7</f>
        <v>1564</v>
      </c>
      <c r="H7" s="188">
        <f>P7+X7+BT7</f>
        <v>329</v>
      </c>
      <c r="I7" s="188">
        <f>Q7+Y7+BU7</f>
        <v>0</v>
      </c>
      <c r="J7" s="188">
        <f>R7+Z7+BV7</f>
        <v>289</v>
      </c>
      <c r="K7" s="188">
        <f>S7+AA7+BW7</f>
        <v>5220</v>
      </c>
      <c r="L7" s="188">
        <f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>SUM(U7:AA7)</f>
        <v>12765</v>
      </c>
      <c r="U7" s="188">
        <f>AC7+AK7+AS7+BA7+BI7</f>
        <v>3171</v>
      </c>
      <c r="V7" s="188">
        <f>AD7+AL7+AT7+BB7+BJ7</f>
        <v>2249</v>
      </c>
      <c r="W7" s="188">
        <f>AE7+AM7+AU7+BC7+BK7</f>
        <v>1564</v>
      </c>
      <c r="X7" s="188">
        <f>AF7+AN7+AV7+BD7+BL7</f>
        <v>329</v>
      </c>
      <c r="Y7" s="188">
        <f>AG7+AO7+AW7+BE7+BM7</f>
        <v>0</v>
      </c>
      <c r="Z7" s="188">
        <f>AH7+AP7+AX7+BF7+BN7</f>
        <v>232</v>
      </c>
      <c r="AA7" s="188">
        <f>AI7+AQ7+AY7+BG7+BO7</f>
        <v>5220</v>
      </c>
      <c r="AB7" s="188">
        <f>SUM(AC7:AI7)</f>
        <v>5411</v>
      </c>
      <c r="AC7" s="188">
        <v>0</v>
      </c>
      <c r="AD7" s="188">
        <v>228</v>
      </c>
      <c r="AE7" s="188">
        <v>0</v>
      </c>
      <c r="AF7" s="188">
        <v>0</v>
      </c>
      <c r="AG7" s="188">
        <v>0</v>
      </c>
      <c r="AH7" s="188">
        <v>0</v>
      </c>
      <c r="AI7" s="188">
        <v>5183</v>
      </c>
      <c r="AJ7" s="188">
        <f>SUM(AK7:AQ7)</f>
        <v>0</v>
      </c>
      <c r="AK7" s="188">
        <v>0</v>
      </c>
      <c r="AL7" s="188">
        <v>0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>SUM(AS7:AY7)</f>
        <v>7354</v>
      </c>
      <c r="AS7" s="188">
        <v>3171</v>
      </c>
      <c r="AT7" s="188">
        <v>2021</v>
      </c>
      <c r="AU7" s="188">
        <v>1564</v>
      </c>
      <c r="AV7" s="188">
        <v>329</v>
      </c>
      <c r="AW7" s="188">
        <v>0</v>
      </c>
      <c r="AX7" s="188">
        <v>232</v>
      </c>
      <c r="AY7" s="188">
        <v>37</v>
      </c>
      <c r="AZ7" s="188">
        <f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>SUM(BQ7:BW7)</f>
        <v>1064</v>
      </c>
      <c r="BQ7" s="188">
        <v>1007</v>
      </c>
      <c r="BR7" s="188">
        <v>0</v>
      </c>
      <c r="BS7" s="188">
        <v>0</v>
      </c>
      <c r="BT7" s="188">
        <v>0</v>
      </c>
      <c r="BU7" s="188">
        <v>0</v>
      </c>
      <c r="BV7" s="188">
        <v>57</v>
      </c>
      <c r="BW7" s="188">
        <v>0</v>
      </c>
    </row>
    <row r="8" spans="1:75" ht="13.5">
      <c r="A8" s="182" t="s">
        <v>207</v>
      </c>
      <c r="B8" s="182" t="s">
        <v>210</v>
      </c>
      <c r="C8" s="184" t="s">
        <v>211</v>
      </c>
      <c r="D8" s="188">
        <f t="shared" si="0"/>
        <v>5184</v>
      </c>
      <c r="E8" s="188">
        <f>M8+U8+BQ8</f>
        <v>2953</v>
      </c>
      <c r="F8" s="188">
        <f>N8+V8+BR8</f>
        <v>1409</v>
      </c>
      <c r="G8" s="188">
        <f>O8+W8+BS8</f>
        <v>492</v>
      </c>
      <c r="H8" s="188">
        <f>P8+X8+BT8</f>
        <v>150</v>
      </c>
      <c r="I8" s="188">
        <f>Q8+Y8+BU8</f>
        <v>0</v>
      </c>
      <c r="J8" s="188">
        <f>R8+Z8+BV8</f>
        <v>140</v>
      </c>
      <c r="K8" s="188">
        <f>S8+AA8+BW8</f>
        <v>40</v>
      </c>
      <c r="L8" s="188">
        <f>SUM(M8:S8)</f>
        <v>2765</v>
      </c>
      <c r="M8" s="188">
        <v>1929</v>
      </c>
      <c r="N8" s="188">
        <v>652</v>
      </c>
      <c r="O8" s="188">
        <v>77</v>
      </c>
      <c r="P8" s="188">
        <v>0</v>
      </c>
      <c r="Q8" s="188">
        <v>0</v>
      </c>
      <c r="R8" s="188">
        <v>87</v>
      </c>
      <c r="S8" s="188">
        <v>20</v>
      </c>
      <c r="T8" s="188">
        <f>SUM(U8:AA8)</f>
        <v>1176</v>
      </c>
      <c r="U8" s="188">
        <f>AC8+AK8+AS8+BA8+BI8</f>
        <v>0</v>
      </c>
      <c r="V8" s="188">
        <f>AD8+AL8+AT8+BB8+BJ8</f>
        <v>656</v>
      </c>
      <c r="W8" s="188">
        <f>AE8+AM8+AU8+BC8+BK8</f>
        <v>370</v>
      </c>
      <c r="X8" s="188">
        <f>AF8+AN8+AV8+BD8+BL8</f>
        <v>150</v>
      </c>
      <c r="Y8" s="188">
        <f>AG8+AO8+AW8+BE8+BM8</f>
        <v>0</v>
      </c>
      <c r="Z8" s="188">
        <f>AH8+AP8+AX8+BF8+BN8</f>
        <v>0</v>
      </c>
      <c r="AA8" s="188">
        <f>AI8+AQ8+AY8+BG8+BO8</f>
        <v>0</v>
      </c>
      <c r="AB8" s="188">
        <f>SUM(AC8:AI8)</f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>SUM(AK8:AQ8)</f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>SUM(AS8:AY8)</f>
        <v>1176</v>
      </c>
      <c r="AS8" s="188">
        <v>0</v>
      </c>
      <c r="AT8" s="188">
        <v>656</v>
      </c>
      <c r="AU8" s="188">
        <v>370</v>
      </c>
      <c r="AV8" s="188">
        <v>150</v>
      </c>
      <c r="AW8" s="188">
        <v>0</v>
      </c>
      <c r="AX8" s="188">
        <v>0</v>
      </c>
      <c r="AY8" s="188">
        <v>0</v>
      </c>
      <c r="AZ8" s="188">
        <f>SUM(BA8:BG8)</f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>SUM(BI8:BO8)</f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>SUM(BQ8:BW8)</f>
        <v>1243</v>
      </c>
      <c r="BQ8" s="188">
        <v>1024</v>
      </c>
      <c r="BR8" s="188">
        <v>101</v>
      </c>
      <c r="BS8" s="188">
        <v>45</v>
      </c>
      <c r="BT8" s="188">
        <v>0</v>
      </c>
      <c r="BU8" s="188">
        <v>0</v>
      </c>
      <c r="BV8" s="188">
        <v>53</v>
      </c>
      <c r="BW8" s="188">
        <v>20</v>
      </c>
    </row>
    <row r="9" spans="1:75" ht="13.5">
      <c r="A9" s="182" t="s">
        <v>207</v>
      </c>
      <c r="B9" s="182" t="s">
        <v>212</v>
      </c>
      <c r="C9" s="184" t="s">
        <v>213</v>
      </c>
      <c r="D9" s="188">
        <f t="shared" si="0"/>
        <v>5789</v>
      </c>
      <c r="E9" s="188">
        <f>M9+U9+BQ9</f>
        <v>2604</v>
      </c>
      <c r="F9" s="188">
        <f>N9+V9+BR9</f>
        <v>189</v>
      </c>
      <c r="G9" s="188">
        <f>O9+W9+BS9</f>
        <v>587</v>
      </c>
      <c r="H9" s="188">
        <f>P9+X9+BT9</f>
        <v>80</v>
      </c>
      <c r="I9" s="188">
        <f>Q9+Y9+BU9</f>
        <v>0</v>
      </c>
      <c r="J9" s="188">
        <f>R9+Z9+BV9</f>
        <v>59</v>
      </c>
      <c r="K9" s="188">
        <f>S9+AA9+BW9</f>
        <v>2270</v>
      </c>
      <c r="L9" s="188">
        <f>SUM(M9:S9)</f>
        <v>763</v>
      </c>
      <c r="M9" s="188">
        <v>732</v>
      </c>
      <c r="N9" s="188">
        <v>0</v>
      </c>
      <c r="O9" s="188">
        <v>0</v>
      </c>
      <c r="P9" s="188">
        <v>0</v>
      </c>
      <c r="Q9" s="188">
        <v>0</v>
      </c>
      <c r="R9" s="188">
        <v>15</v>
      </c>
      <c r="S9" s="188">
        <v>16</v>
      </c>
      <c r="T9" s="188">
        <f>SUM(U9:AA9)</f>
        <v>3024</v>
      </c>
      <c r="U9" s="188">
        <f>AC9+AK9+AS9+BA9+BI9</f>
        <v>0</v>
      </c>
      <c r="V9" s="188">
        <f>AD9+AL9+AT9+BB9+BJ9</f>
        <v>138</v>
      </c>
      <c r="W9" s="188">
        <f>AE9+AM9+AU9+BC9+BK9</f>
        <v>552</v>
      </c>
      <c r="X9" s="188">
        <f>AF9+AN9+AV9+BD9+BL9</f>
        <v>80</v>
      </c>
      <c r="Y9" s="188">
        <f>AG9+AO9+AW9+BE9+BM9</f>
        <v>0</v>
      </c>
      <c r="Z9" s="188">
        <f>AH9+AP9+AX9+BF9+BN9</f>
        <v>0</v>
      </c>
      <c r="AA9" s="188">
        <f>AI9+AQ9+AY9+BG9+BO9</f>
        <v>2254</v>
      </c>
      <c r="AB9" s="188">
        <f>SUM(AC9:AI9)</f>
        <v>1254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1254</v>
      </c>
      <c r="AJ9" s="188">
        <f>SUM(AK9:AQ9)</f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>SUM(AS9:AY9)</f>
        <v>1770</v>
      </c>
      <c r="AS9" s="188">
        <v>0</v>
      </c>
      <c r="AT9" s="188">
        <v>138</v>
      </c>
      <c r="AU9" s="188">
        <v>552</v>
      </c>
      <c r="AV9" s="188">
        <v>80</v>
      </c>
      <c r="AW9" s="188">
        <v>0</v>
      </c>
      <c r="AX9" s="188">
        <v>0</v>
      </c>
      <c r="AY9" s="188">
        <v>1000</v>
      </c>
      <c r="AZ9" s="188">
        <f>SUM(BA9:BG9)</f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>SUM(BI9:BO9)</f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>SUM(BQ9:BW9)</f>
        <v>2002</v>
      </c>
      <c r="BQ9" s="188">
        <v>1872</v>
      </c>
      <c r="BR9" s="188">
        <v>51</v>
      </c>
      <c r="BS9" s="188">
        <v>35</v>
      </c>
      <c r="BT9" s="188">
        <v>0</v>
      </c>
      <c r="BU9" s="188">
        <v>0</v>
      </c>
      <c r="BV9" s="188">
        <v>44</v>
      </c>
      <c r="BW9" s="188">
        <v>0</v>
      </c>
    </row>
    <row r="10" spans="1:75" ht="13.5">
      <c r="A10" s="182" t="s">
        <v>207</v>
      </c>
      <c r="B10" s="182" t="s">
        <v>214</v>
      </c>
      <c r="C10" s="184" t="s">
        <v>215</v>
      </c>
      <c r="D10" s="188">
        <f t="shared" si="0"/>
        <v>841</v>
      </c>
      <c r="E10" s="188">
        <f aca="true" t="shared" si="1" ref="E10:E41">M10+U10+BQ10</f>
        <v>371</v>
      </c>
      <c r="F10" s="188">
        <f aca="true" t="shared" si="2" ref="F10:F41">N10+V10+BR10</f>
        <v>236</v>
      </c>
      <c r="G10" s="188">
        <f aca="true" t="shared" si="3" ref="G10:G41">O10+W10+BS10</f>
        <v>216</v>
      </c>
      <c r="H10" s="188">
        <f aca="true" t="shared" si="4" ref="H10:H41">P10+X10+BT10</f>
        <v>15</v>
      </c>
      <c r="I10" s="188">
        <f aca="true" t="shared" si="5" ref="I10:I41">Q10+Y10+BU10</f>
        <v>3</v>
      </c>
      <c r="J10" s="188">
        <f aca="true" t="shared" si="6" ref="J10:J41">R10+Z10+BV10</f>
        <v>0</v>
      </c>
      <c r="K10" s="188">
        <f aca="true" t="shared" si="7" ref="K10:K41">S10+AA10+BW10</f>
        <v>0</v>
      </c>
      <c r="L10" s="188">
        <f aca="true" t="shared" si="8" ref="L10:L41">SUM(M10:S10)</f>
        <v>205</v>
      </c>
      <c r="M10" s="188">
        <v>187</v>
      </c>
      <c r="N10" s="188">
        <v>0</v>
      </c>
      <c r="O10" s="188">
        <v>0</v>
      </c>
      <c r="P10" s="188">
        <v>15</v>
      </c>
      <c r="Q10" s="188">
        <v>3</v>
      </c>
      <c r="R10" s="188">
        <v>0</v>
      </c>
      <c r="S10" s="188">
        <v>0</v>
      </c>
      <c r="T10" s="188">
        <f aca="true" t="shared" si="9" ref="T10:T41">SUM(U10:AA10)</f>
        <v>428</v>
      </c>
      <c r="U10" s="188">
        <f aca="true" t="shared" si="10" ref="U10:U41">AC10+AK10+AS10+BA10+BI10</f>
        <v>0</v>
      </c>
      <c r="V10" s="188">
        <f aca="true" t="shared" si="11" ref="V10:V41">AD10+AL10+AT10+BB10+BJ10</f>
        <v>233</v>
      </c>
      <c r="W10" s="188">
        <f aca="true" t="shared" si="12" ref="W10:W41">AE10+AM10+AU10+BC10+BK10</f>
        <v>195</v>
      </c>
      <c r="X10" s="188">
        <f aca="true" t="shared" si="13" ref="X10:X41">AF10+AN10+AV10+BD10+BL10</f>
        <v>0</v>
      </c>
      <c r="Y10" s="188">
        <f aca="true" t="shared" si="14" ref="Y10:Y41">AG10+AO10+AW10+BE10+BM10</f>
        <v>0</v>
      </c>
      <c r="Z10" s="188">
        <f aca="true" t="shared" si="15" ref="Z10:Z41">AH10+AP10+AX10+BF10+BN10</f>
        <v>0</v>
      </c>
      <c r="AA10" s="188">
        <f aca="true" t="shared" si="16" ref="AA10:AA41">AI10+AQ10+AY10+BG10+BO10</f>
        <v>0</v>
      </c>
      <c r="AB10" s="188">
        <f aca="true" t="shared" si="17" ref="AB10:AB41">SUM(AC10:AI10)</f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aca="true" t="shared" si="18" ref="AJ10:AJ41">SUM(AK10:AQ10)</f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aca="true" t="shared" si="19" ref="AR10:AR41">SUM(AS10:AY10)</f>
        <v>428</v>
      </c>
      <c r="AS10" s="188">
        <v>0</v>
      </c>
      <c r="AT10" s="188">
        <v>233</v>
      </c>
      <c r="AU10" s="188">
        <v>195</v>
      </c>
      <c r="AV10" s="188">
        <v>0</v>
      </c>
      <c r="AW10" s="188">
        <v>0</v>
      </c>
      <c r="AX10" s="188">
        <v>0</v>
      </c>
      <c r="AY10" s="188">
        <v>0</v>
      </c>
      <c r="AZ10" s="188">
        <f aca="true" t="shared" si="20" ref="AZ10:AZ41">SUM(BA10:BG10)</f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aca="true" t="shared" si="21" ref="BH10:BH41">SUM(BI10:BO10)</f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aca="true" t="shared" si="22" ref="BP10:BP41">SUM(BQ10:BW10)</f>
        <v>208</v>
      </c>
      <c r="BQ10" s="188">
        <v>184</v>
      </c>
      <c r="BR10" s="188">
        <v>3</v>
      </c>
      <c r="BS10" s="188">
        <v>21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207</v>
      </c>
      <c r="B11" s="182" t="s">
        <v>216</v>
      </c>
      <c r="C11" s="184" t="s">
        <v>217</v>
      </c>
      <c r="D11" s="188">
        <f t="shared" si="0"/>
        <v>2813</v>
      </c>
      <c r="E11" s="188">
        <f t="shared" si="1"/>
        <v>1660</v>
      </c>
      <c r="F11" s="188">
        <f t="shared" si="2"/>
        <v>497</v>
      </c>
      <c r="G11" s="188">
        <f t="shared" si="3"/>
        <v>561</v>
      </c>
      <c r="H11" s="188">
        <f t="shared" si="4"/>
        <v>56</v>
      </c>
      <c r="I11" s="188">
        <f t="shared" si="5"/>
        <v>2</v>
      </c>
      <c r="J11" s="188">
        <f t="shared" si="6"/>
        <v>0</v>
      </c>
      <c r="K11" s="188">
        <f t="shared" si="7"/>
        <v>37</v>
      </c>
      <c r="L11" s="188">
        <f t="shared" si="8"/>
        <v>265</v>
      </c>
      <c r="M11" s="188">
        <v>0</v>
      </c>
      <c r="N11" s="188">
        <v>228</v>
      </c>
      <c r="O11" s="188">
        <v>0</v>
      </c>
      <c r="P11" s="188">
        <v>0</v>
      </c>
      <c r="Q11" s="188">
        <v>0</v>
      </c>
      <c r="R11" s="188">
        <v>0</v>
      </c>
      <c r="S11" s="188">
        <v>37</v>
      </c>
      <c r="T11" s="188">
        <f t="shared" si="9"/>
        <v>671</v>
      </c>
      <c r="U11" s="188">
        <f t="shared" si="10"/>
        <v>0</v>
      </c>
      <c r="V11" s="188">
        <f t="shared" si="11"/>
        <v>185</v>
      </c>
      <c r="W11" s="188">
        <f t="shared" si="12"/>
        <v>428</v>
      </c>
      <c r="X11" s="188">
        <f t="shared" si="13"/>
        <v>56</v>
      </c>
      <c r="Y11" s="188">
        <f t="shared" si="14"/>
        <v>2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185</v>
      </c>
      <c r="AK11" s="188">
        <v>0</v>
      </c>
      <c r="AL11" s="188">
        <v>185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486</v>
      </c>
      <c r="AS11" s="188">
        <v>0</v>
      </c>
      <c r="AT11" s="188">
        <v>0</v>
      </c>
      <c r="AU11" s="188">
        <v>428</v>
      </c>
      <c r="AV11" s="188">
        <v>56</v>
      </c>
      <c r="AW11" s="188">
        <v>2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1877</v>
      </c>
      <c r="BQ11" s="188">
        <v>1660</v>
      </c>
      <c r="BR11" s="188">
        <v>84</v>
      </c>
      <c r="BS11" s="188">
        <v>133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207</v>
      </c>
      <c r="B12" s="182" t="s">
        <v>218</v>
      </c>
      <c r="C12" s="184" t="s">
        <v>219</v>
      </c>
      <c r="D12" s="188">
        <f t="shared" si="0"/>
        <v>2012</v>
      </c>
      <c r="E12" s="188">
        <f t="shared" si="1"/>
        <v>1078</v>
      </c>
      <c r="F12" s="188">
        <f t="shared" si="2"/>
        <v>413</v>
      </c>
      <c r="G12" s="188">
        <f t="shared" si="3"/>
        <v>307</v>
      </c>
      <c r="H12" s="188">
        <f t="shared" si="4"/>
        <v>68</v>
      </c>
      <c r="I12" s="188">
        <f t="shared" si="5"/>
        <v>1</v>
      </c>
      <c r="J12" s="188">
        <f t="shared" si="6"/>
        <v>121</v>
      </c>
      <c r="K12" s="188">
        <f t="shared" si="7"/>
        <v>24</v>
      </c>
      <c r="L12" s="188">
        <f t="shared" si="8"/>
        <v>1224</v>
      </c>
      <c r="M12" s="188">
        <v>1078</v>
      </c>
      <c r="N12" s="188">
        <v>0</v>
      </c>
      <c r="O12" s="188">
        <v>0</v>
      </c>
      <c r="P12" s="188">
        <v>0</v>
      </c>
      <c r="Q12" s="188">
        <v>1</v>
      </c>
      <c r="R12" s="188">
        <v>121</v>
      </c>
      <c r="S12" s="188">
        <v>24</v>
      </c>
      <c r="T12" s="188">
        <f t="shared" si="9"/>
        <v>788</v>
      </c>
      <c r="U12" s="188">
        <f t="shared" si="10"/>
        <v>0</v>
      </c>
      <c r="V12" s="188">
        <f t="shared" si="11"/>
        <v>413</v>
      </c>
      <c r="W12" s="188">
        <f t="shared" si="12"/>
        <v>307</v>
      </c>
      <c r="X12" s="188">
        <f t="shared" si="13"/>
        <v>68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30</v>
      </c>
      <c r="AC12" s="188">
        <v>0</v>
      </c>
      <c r="AD12" s="188">
        <v>30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277</v>
      </c>
      <c r="AK12" s="188">
        <v>0</v>
      </c>
      <c r="AL12" s="188">
        <v>277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481</v>
      </c>
      <c r="AS12" s="188">
        <v>0</v>
      </c>
      <c r="AT12" s="188">
        <v>106</v>
      </c>
      <c r="AU12" s="188">
        <v>307</v>
      </c>
      <c r="AV12" s="188">
        <v>68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0</v>
      </c>
      <c r="BQ12" s="188">
        <v>0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207</v>
      </c>
      <c r="B13" s="182" t="s">
        <v>220</v>
      </c>
      <c r="C13" s="184" t="s">
        <v>221</v>
      </c>
      <c r="D13" s="188">
        <f t="shared" si="0"/>
        <v>1637</v>
      </c>
      <c r="E13" s="188">
        <f t="shared" si="1"/>
        <v>874</v>
      </c>
      <c r="F13" s="188">
        <f t="shared" si="2"/>
        <v>409</v>
      </c>
      <c r="G13" s="188">
        <f t="shared" si="3"/>
        <v>207</v>
      </c>
      <c r="H13" s="188">
        <f t="shared" si="4"/>
        <v>39</v>
      </c>
      <c r="I13" s="188">
        <f t="shared" si="5"/>
        <v>47</v>
      </c>
      <c r="J13" s="188">
        <f t="shared" si="6"/>
        <v>56</v>
      </c>
      <c r="K13" s="188">
        <f t="shared" si="7"/>
        <v>5</v>
      </c>
      <c r="L13" s="188">
        <f t="shared" si="8"/>
        <v>15</v>
      </c>
      <c r="M13" s="188">
        <v>10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5</v>
      </c>
      <c r="T13" s="188">
        <f t="shared" si="9"/>
        <v>745</v>
      </c>
      <c r="U13" s="188">
        <f t="shared" si="10"/>
        <v>50</v>
      </c>
      <c r="V13" s="188">
        <f t="shared" si="11"/>
        <v>402</v>
      </c>
      <c r="W13" s="188">
        <f t="shared" si="12"/>
        <v>207</v>
      </c>
      <c r="X13" s="188">
        <f t="shared" si="13"/>
        <v>39</v>
      </c>
      <c r="Y13" s="188">
        <f t="shared" si="14"/>
        <v>47</v>
      </c>
      <c r="Z13" s="188">
        <f t="shared" si="15"/>
        <v>0</v>
      </c>
      <c r="AA13" s="188">
        <f t="shared" si="16"/>
        <v>0</v>
      </c>
      <c r="AB13" s="188">
        <f t="shared" si="17"/>
        <v>29</v>
      </c>
      <c r="AC13" s="188">
        <v>0</v>
      </c>
      <c r="AD13" s="188">
        <v>29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143</v>
      </c>
      <c r="AK13" s="188">
        <v>0</v>
      </c>
      <c r="AL13" s="188">
        <v>143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573</v>
      </c>
      <c r="AS13" s="188">
        <v>50</v>
      </c>
      <c r="AT13" s="188">
        <v>230</v>
      </c>
      <c r="AU13" s="188">
        <v>207</v>
      </c>
      <c r="AV13" s="188">
        <v>39</v>
      </c>
      <c r="AW13" s="188">
        <v>47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877</v>
      </c>
      <c r="BQ13" s="188">
        <v>814</v>
      </c>
      <c r="BR13" s="188">
        <v>7</v>
      </c>
      <c r="BS13" s="188">
        <v>0</v>
      </c>
      <c r="BT13" s="188">
        <v>0</v>
      </c>
      <c r="BU13" s="188">
        <v>0</v>
      </c>
      <c r="BV13" s="188">
        <v>56</v>
      </c>
      <c r="BW13" s="188">
        <v>0</v>
      </c>
    </row>
    <row r="14" spans="1:75" ht="13.5">
      <c r="A14" s="182" t="s">
        <v>207</v>
      </c>
      <c r="B14" s="182" t="s">
        <v>18</v>
      </c>
      <c r="C14" s="184" t="s">
        <v>19</v>
      </c>
      <c r="D14" s="188">
        <f t="shared" si="0"/>
        <v>2518</v>
      </c>
      <c r="E14" s="188">
        <f t="shared" si="1"/>
        <v>941</v>
      </c>
      <c r="F14" s="188">
        <f t="shared" si="2"/>
        <v>805</v>
      </c>
      <c r="G14" s="188">
        <f t="shared" si="3"/>
        <v>254</v>
      </c>
      <c r="H14" s="188">
        <f t="shared" si="4"/>
        <v>30</v>
      </c>
      <c r="I14" s="188">
        <f t="shared" si="5"/>
        <v>17</v>
      </c>
      <c r="J14" s="188">
        <f t="shared" si="6"/>
        <v>10</v>
      </c>
      <c r="K14" s="188">
        <f t="shared" si="7"/>
        <v>461</v>
      </c>
      <c r="L14" s="188">
        <f t="shared" si="8"/>
        <v>798</v>
      </c>
      <c r="M14" s="188">
        <v>751</v>
      </c>
      <c r="N14" s="188">
        <v>0</v>
      </c>
      <c r="O14" s="188">
        <v>0</v>
      </c>
      <c r="P14" s="188">
        <v>30</v>
      </c>
      <c r="Q14" s="188">
        <v>17</v>
      </c>
      <c r="R14" s="188">
        <v>0</v>
      </c>
      <c r="S14" s="188">
        <v>0</v>
      </c>
      <c r="T14" s="188">
        <f t="shared" si="9"/>
        <v>1464</v>
      </c>
      <c r="U14" s="188">
        <f t="shared" si="10"/>
        <v>0</v>
      </c>
      <c r="V14" s="188">
        <f t="shared" si="11"/>
        <v>782</v>
      </c>
      <c r="W14" s="188">
        <f t="shared" si="12"/>
        <v>221</v>
      </c>
      <c r="X14" s="188">
        <f t="shared" si="13"/>
        <v>0</v>
      </c>
      <c r="Y14" s="188">
        <f t="shared" si="14"/>
        <v>0</v>
      </c>
      <c r="Z14" s="188">
        <f t="shared" si="15"/>
        <v>0</v>
      </c>
      <c r="AA14" s="188">
        <f t="shared" si="16"/>
        <v>461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1464</v>
      </c>
      <c r="AS14" s="188">
        <v>0</v>
      </c>
      <c r="AT14" s="188">
        <v>782</v>
      </c>
      <c r="AU14" s="188">
        <v>221</v>
      </c>
      <c r="AV14" s="188">
        <v>0</v>
      </c>
      <c r="AW14" s="188">
        <v>0</v>
      </c>
      <c r="AX14" s="188">
        <v>0</v>
      </c>
      <c r="AY14" s="188">
        <v>461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256</v>
      </c>
      <c r="BQ14" s="188">
        <v>190</v>
      </c>
      <c r="BR14" s="188">
        <v>23</v>
      </c>
      <c r="BS14" s="188">
        <v>33</v>
      </c>
      <c r="BT14" s="188">
        <v>0</v>
      </c>
      <c r="BU14" s="188">
        <v>0</v>
      </c>
      <c r="BV14" s="188">
        <v>10</v>
      </c>
      <c r="BW14" s="188">
        <v>0</v>
      </c>
    </row>
    <row r="15" spans="1:75" ht="13.5">
      <c r="A15" s="182" t="s">
        <v>207</v>
      </c>
      <c r="B15" s="182" t="s">
        <v>222</v>
      </c>
      <c r="C15" s="184" t="s">
        <v>223</v>
      </c>
      <c r="D15" s="188">
        <f t="shared" si="0"/>
        <v>305</v>
      </c>
      <c r="E15" s="188">
        <f t="shared" si="1"/>
        <v>141</v>
      </c>
      <c r="F15" s="188">
        <f t="shared" si="2"/>
        <v>73</v>
      </c>
      <c r="G15" s="188">
        <f t="shared" si="3"/>
        <v>73</v>
      </c>
      <c r="H15" s="188">
        <f t="shared" si="4"/>
        <v>14</v>
      </c>
      <c r="I15" s="188">
        <f t="shared" si="5"/>
        <v>0</v>
      </c>
      <c r="J15" s="188">
        <f t="shared" si="6"/>
        <v>0</v>
      </c>
      <c r="K15" s="188">
        <f t="shared" si="7"/>
        <v>4</v>
      </c>
      <c r="L15" s="188">
        <f t="shared" si="8"/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305</v>
      </c>
      <c r="U15" s="188">
        <f t="shared" si="10"/>
        <v>141</v>
      </c>
      <c r="V15" s="188">
        <f t="shared" si="11"/>
        <v>73</v>
      </c>
      <c r="W15" s="188">
        <f t="shared" si="12"/>
        <v>73</v>
      </c>
      <c r="X15" s="188">
        <f t="shared" si="13"/>
        <v>14</v>
      </c>
      <c r="Y15" s="188">
        <f t="shared" si="14"/>
        <v>0</v>
      </c>
      <c r="Z15" s="188">
        <f t="shared" si="15"/>
        <v>0</v>
      </c>
      <c r="AA15" s="188">
        <f t="shared" si="16"/>
        <v>4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14</v>
      </c>
      <c r="AK15" s="188">
        <v>0</v>
      </c>
      <c r="AL15" s="188">
        <v>14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291</v>
      </c>
      <c r="AS15" s="188">
        <v>141</v>
      </c>
      <c r="AT15" s="188">
        <v>59</v>
      </c>
      <c r="AU15" s="188">
        <v>73</v>
      </c>
      <c r="AV15" s="188">
        <v>14</v>
      </c>
      <c r="AW15" s="188">
        <v>0</v>
      </c>
      <c r="AX15" s="188">
        <v>0</v>
      </c>
      <c r="AY15" s="188">
        <v>4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207</v>
      </c>
      <c r="B16" s="182" t="s">
        <v>224</v>
      </c>
      <c r="C16" s="184" t="s">
        <v>225</v>
      </c>
      <c r="D16" s="188">
        <f t="shared" si="0"/>
        <v>995</v>
      </c>
      <c r="E16" s="188">
        <f t="shared" si="1"/>
        <v>531</v>
      </c>
      <c r="F16" s="188">
        <f t="shared" si="2"/>
        <v>326</v>
      </c>
      <c r="G16" s="188">
        <f t="shared" si="3"/>
        <v>59</v>
      </c>
      <c r="H16" s="188">
        <f t="shared" si="4"/>
        <v>20</v>
      </c>
      <c r="I16" s="188">
        <f t="shared" si="5"/>
        <v>18</v>
      </c>
      <c r="J16" s="188">
        <f t="shared" si="6"/>
        <v>41</v>
      </c>
      <c r="K16" s="188">
        <f t="shared" si="7"/>
        <v>0</v>
      </c>
      <c r="L16" s="188">
        <f t="shared" si="8"/>
        <v>704</v>
      </c>
      <c r="M16" s="188">
        <v>531</v>
      </c>
      <c r="N16" s="188">
        <v>35</v>
      </c>
      <c r="O16" s="188">
        <v>59</v>
      </c>
      <c r="P16" s="188">
        <v>20</v>
      </c>
      <c r="Q16" s="188">
        <v>18</v>
      </c>
      <c r="R16" s="188">
        <v>41</v>
      </c>
      <c r="S16" s="188">
        <v>0</v>
      </c>
      <c r="T16" s="188">
        <f t="shared" si="9"/>
        <v>291</v>
      </c>
      <c r="U16" s="188">
        <f t="shared" si="10"/>
        <v>0</v>
      </c>
      <c r="V16" s="188">
        <f t="shared" si="11"/>
        <v>291</v>
      </c>
      <c r="W16" s="188">
        <f t="shared" si="12"/>
        <v>0</v>
      </c>
      <c r="X16" s="188">
        <f t="shared" si="13"/>
        <v>0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291</v>
      </c>
      <c r="AS16" s="188">
        <v>0</v>
      </c>
      <c r="AT16" s="188">
        <v>291</v>
      </c>
      <c r="AU16" s="188">
        <v>0</v>
      </c>
      <c r="AV16" s="188">
        <v>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207</v>
      </c>
      <c r="B17" s="182" t="s">
        <v>226</v>
      </c>
      <c r="C17" s="184" t="s">
        <v>227</v>
      </c>
      <c r="D17" s="188">
        <f t="shared" si="0"/>
        <v>350</v>
      </c>
      <c r="E17" s="188">
        <f t="shared" si="1"/>
        <v>184</v>
      </c>
      <c r="F17" s="188">
        <f t="shared" si="2"/>
        <v>124</v>
      </c>
      <c r="G17" s="188">
        <f t="shared" si="3"/>
        <v>16</v>
      </c>
      <c r="H17" s="188">
        <f t="shared" si="4"/>
        <v>6</v>
      </c>
      <c r="I17" s="188">
        <f t="shared" si="5"/>
        <v>6</v>
      </c>
      <c r="J17" s="188">
        <f t="shared" si="6"/>
        <v>14</v>
      </c>
      <c r="K17" s="188">
        <f t="shared" si="7"/>
        <v>0</v>
      </c>
      <c r="L17" s="188">
        <f t="shared" si="8"/>
        <v>237</v>
      </c>
      <c r="M17" s="188">
        <v>184</v>
      </c>
      <c r="N17" s="188">
        <v>11</v>
      </c>
      <c r="O17" s="188">
        <v>16</v>
      </c>
      <c r="P17" s="188">
        <v>6</v>
      </c>
      <c r="Q17" s="188">
        <v>6</v>
      </c>
      <c r="R17" s="188">
        <v>14</v>
      </c>
      <c r="S17" s="188">
        <v>0</v>
      </c>
      <c r="T17" s="188">
        <f t="shared" si="9"/>
        <v>113</v>
      </c>
      <c r="U17" s="188">
        <f t="shared" si="10"/>
        <v>0</v>
      </c>
      <c r="V17" s="188">
        <f t="shared" si="11"/>
        <v>113</v>
      </c>
      <c r="W17" s="188">
        <f t="shared" si="12"/>
        <v>0</v>
      </c>
      <c r="X17" s="188">
        <f t="shared" si="13"/>
        <v>0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113</v>
      </c>
      <c r="AS17" s="188">
        <v>0</v>
      </c>
      <c r="AT17" s="188">
        <v>113</v>
      </c>
      <c r="AU17" s="188">
        <v>0</v>
      </c>
      <c r="AV17" s="188">
        <v>0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207</v>
      </c>
      <c r="B18" s="182" t="s">
        <v>228</v>
      </c>
      <c r="C18" s="184" t="s">
        <v>229</v>
      </c>
      <c r="D18" s="188">
        <f t="shared" si="0"/>
        <v>336</v>
      </c>
      <c r="E18" s="188">
        <f t="shared" si="1"/>
        <v>177</v>
      </c>
      <c r="F18" s="188">
        <f t="shared" si="2"/>
        <v>107</v>
      </c>
      <c r="G18" s="188">
        <f t="shared" si="3"/>
        <v>30</v>
      </c>
      <c r="H18" s="188">
        <f t="shared" si="4"/>
        <v>8</v>
      </c>
      <c r="I18" s="188">
        <f t="shared" si="5"/>
        <v>11</v>
      </c>
      <c r="J18" s="188">
        <f t="shared" si="6"/>
        <v>0</v>
      </c>
      <c r="K18" s="188">
        <f t="shared" si="7"/>
        <v>3</v>
      </c>
      <c r="L18" s="188">
        <f t="shared" si="8"/>
        <v>199</v>
      </c>
      <c r="M18" s="188">
        <v>177</v>
      </c>
      <c r="N18" s="188">
        <v>0</v>
      </c>
      <c r="O18" s="188">
        <v>0</v>
      </c>
      <c r="P18" s="188">
        <v>8</v>
      </c>
      <c r="Q18" s="188">
        <v>11</v>
      </c>
      <c r="R18" s="188">
        <v>0</v>
      </c>
      <c r="S18" s="188">
        <v>3</v>
      </c>
      <c r="T18" s="188">
        <f t="shared" si="9"/>
        <v>137</v>
      </c>
      <c r="U18" s="188">
        <f t="shared" si="10"/>
        <v>0</v>
      </c>
      <c r="V18" s="188">
        <f t="shared" si="11"/>
        <v>107</v>
      </c>
      <c r="W18" s="188">
        <f t="shared" si="12"/>
        <v>30</v>
      </c>
      <c r="X18" s="188">
        <f t="shared" si="13"/>
        <v>0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137</v>
      </c>
      <c r="AS18" s="188">
        <v>0</v>
      </c>
      <c r="AT18" s="188">
        <v>107</v>
      </c>
      <c r="AU18" s="188">
        <v>30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207</v>
      </c>
      <c r="B19" s="182" t="s">
        <v>230</v>
      </c>
      <c r="C19" s="184" t="s">
        <v>154</v>
      </c>
      <c r="D19" s="188">
        <f t="shared" si="0"/>
        <v>590</v>
      </c>
      <c r="E19" s="188">
        <f t="shared" si="1"/>
        <v>266</v>
      </c>
      <c r="F19" s="188">
        <f t="shared" si="2"/>
        <v>139</v>
      </c>
      <c r="G19" s="188">
        <f t="shared" si="3"/>
        <v>113</v>
      </c>
      <c r="H19" s="188">
        <f t="shared" si="4"/>
        <v>40</v>
      </c>
      <c r="I19" s="188">
        <f t="shared" si="5"/>
        <v>0</v>
      </c>
      <c r="J19" s="188">
        <f t="shared" si="6"/>
        <v>0</v>
      </c>
      <c r="K19" s="188">
        <f t="shared" si="7"/>
        <v>32</v>
      </c>
      <c r="L19" s="188">
        <f t="shared" si="8"/>
        <v>40</v>
      </c>
      <c r="M19" s="188">
        <v>0</v>
      </c>
      <c r="N19" s="188">
        <v>0</v>
      </c>
      <c r="O19" s="188">
        <v>0</v>
      </c>
      <c r="P19" s="188">
        <v>40</v>
      </c>
      <c r="Q19" s="188">
        <v>0</v>
      </c>
      <c r="R19" s="188">
        <v>0</v>
      </c>
      <c r="S19" s="188">
        <v>0</v>
      </c>
      <c r="T19" s="188">
        <f t="shared" si="9"/>
        <v>284</v>
      </c>
      <c r="U19" s="188">
        <f t="shared" si="10"/>
        <v>0</v>
      </c>
      <c r="V19" s="188">
        <f t="shared" si="11"/>
        <v>139</v>
      </c>
      <c r="W19" s="188">
        <f t="shared" si="12"/>
        <v>113</v>
      </c>
      <c r="X19" s="188">
        <f t="shared" si="13"/>
        <v>0</v>
      </c>
      <c r="Y19" s="188">
        <f t="shared" si="14"/>
        <v>0</v>
      </c>
      <c r="Z19" s="188">
        <f t="shared" si="15"/>
        <v>0</v>
      </c>
      <c r="AA19" s="188">
        <f t="shared" si="16"/>
        <v>32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284</v>
      </c>
      <c r="AK19" s="188">
        <v>0</v>
      </c>
      <c r="AL19" s="188">
        <v>139</v>
      </c>
      <c r="AM19" s="188">
        <v>113</v>
      </c>
      <c r="AN19" s="188">
        <v>0</v>
      </c>
      <c r="AO19" s="188">
        <v>0</v>
      </c>
      <c r="AP19" s="188">
        <v>0</v>
      </c>
      <c r="AQ19" s="188">
        <v>32</v>
      </c>
      <c r="AR19" s="188">
        <f t="shared" si="19"/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266</v>
      </c>
      <c r="BQ19" s="188">
        <v>266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207</v>
      </c>
      <c r="B20" s="182" t="s">
        <v>231</v>
      </c>
      <c r="C20" s="184" t="s">
        <v>232</v>
      </c>
      <c r="D20" s="188">
        <f t="shared" si="0"/>
        <v>140</v>
      </c>
      <c r="E20" s="188">
        <f t="shared" si="1"/>
        <v>0</v>
      </c>
      <c r="F20" s="188">
        <f t="shared" si="2"/>
        <v>63</v>
      </c>
      <c r="G20" s="188">
        <f t="shared" si="3"/>
        <v>32</v>
      </c>
      <c r="H20" s="188">
        <f t="shared" si="4"/>
        <v>10</v>
      </c>
      <c r="I20" s="188">
        <f t="shared" si="5"/>
        <v>7</v>
      </c>
      <c r="J20" s="188">
        <f t="shared" si="6"/>
        <v>0</v>
      </c>
      <c r="K20" s="188">
        <f t="shared" si="7"/>
        <v>28</v>
      </c>
      <c r="L20" s="188">
        <f t="shared" si="8"/>
        <v>101</v>
      </c>
      <c r="M20" s="188">
        <v>0</v>
      </c>
      <c r="N20" s="188">
        <v>24</v>
      </c>
      <c r="O20" s="188">
        <v>32</v>
      </c>
      <c r="P20" s="188">
        <v>10</v>
      </c>
      <c r="Q20" s="188">
        <v>7</v>
      </c>
      <c r="R20" s="188">
        <v>0</v>
      </c>
      <c r="S20" s="188">
        <v>28</v>
      </c>
      <c r="T20" s="188">
        <f t="shared" si="9"/>
        <v>39</v>
      </c>
      <c r="U20" s="188">
        <f t="shared" si="10"/>
        <v>0</v>
      </c>
      <c r="V20" s="188">
        <f t="shared" si="11"/>
        <v>39</v>
      </c>
      <c r="W20" s="188">
        <f t="shared" si="12"/>
        <v>0</v>
      </c>
      <c r="X20" s="188">
        <f t="shared" si="13"/>
        <v>0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39</v>
      </c>
      <c r="AS20" s="188">
        <v>0</v>
      </c>
      <c r="AT20" s="188">
        <v>39</v>
      </c>
      <c r="AU20" s="188">
        <v>0</v>
      </c>
      <c r="AV20" s="188">
        <v>0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207</v>
      </c>
      <c r="B21" s="182" t="s">
        <v>233</v>
      </c>
      <c r="C21" s="184" t="s">
        <v>234</v>
      </c>
      <c r="D21" s="188">
        <f t="shared" si="0"/>
        <v>888</v>
      </c>
      <c r="E21" s="188">
        <f t="shared" si="1"/>
        <v>557</v>
      </c>
      <c r="F21" s="188">
        <f t="shared" si="2"/>
        <v>144</v>
      </c>
      <c r="G21" s="188">
        <f t="shared" si="3"/>
        <v>149</v>
      </c>
      <c r="H21" s="188">
        <f t="shared" si="4"/>
        <v>24</v>
      </c>
      <c r="I21" s="188">
        <f t="shared" si="5"/>
        <v>1</v>
      </c>
      <c r="J21" s="188">
        <f t="shared" si="6"/>
        <v>0</v>
      </c>
      <c r="K21" s="188">
        <f t="shared" si="7"/>
        <v>13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589</v>
      </c>
      <c r="U21" s="188">
        <f t="shared" si="10"/>
        <v>281</v>
      </c>
      <c r="V21" s="188">
        <f t="shared" si="11"/>
        <v>134</v>
      </c>
      <c r="W21" s="188">
        <f t="shared" si="12"/>
        <v>141</v>
      </c>
      <c r="X21" s="188">
        <f t="shared" si="13"/>
        <v>24</v>
      </c>
      <c r="Y21" s="188">
        <f t="shared" si="14"/>
        <v>1</v>
      </c>
      <c r="Z21" s="188">
        <f t="shared" si="15"/>
        <v>0</v>
      </c>
      <c r="AA21" s="188">
        <f t="shared" si="16"/>
        <v>8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20</v>
      </c>
      <c r="AK21" s="188">
        <v>0</v>
      </c>
      <c r="AL21" s="188">
        <v>20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569</v>
      </c>
      <c r="AS21" s="188">
        <v>281</v>
      </c>
      <c r="AT21" s="188">
        <v>114</v>
      </c>
      <c r="AU21" s="188">
        <v>141</v>
      </c>
      <c r="AV21" s="188">
        <v>24</v>
      </c>
      <c r="AW21" s="188">
        <v>1</v>
      </c>
      <c r="AX21" s="188">
        <v>0</v>
      </c>
      <c r="AY21" s="188">
        <v>8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299</v>
      </c>
      <c r="BQ21" s="188">
        <v>276</v>
      </c>
      <c r="BR21" s="188">
        <v>10</v>
      </c>
      <c r="BS21" s="188">
        <v>8</v>
      </c>
      <c r="BT21" s="188">
        <v>0</v>
      </c>
      <c r="BU21" s="188">
        <v>0</v>
      </c>
      <c r="BV21" s="188">
        <v>0</v>
      </c>
      <c r="BW21" s="188">
        <v>5</v>
      </c>
    </row>
    <row r="22" spans="1:75" ht="13.5">
      <c r="A22" s="182" t="s">
        <v>207</v>
      </c>
      <c r="B22" s="182" t="s">
        <v>235</v>
      </c>
      <c r="C22" s="184" t="s">
        <v>295</v>
      </c>
      <c r="D22" s="188">
        <f t="shared" si="0"/>
        <v>460</v>
      </c>
      <c r="E22" s="188">
        <f t="shared" si="1"/>
        <v>278</v>
      </c>
      <c r="F22" s="188">
        <f t="shared" si="2"/>
        <v>64</v>
      </c>
      <c r="G22" s="188">
        <f t="shared" si="3"/>
        <v>78</v>
      </c>
      <c r="H22" s="188">
        <f t="shared" si="4"/>
        <v>25</v>
      </c>
      <c r="I22" s="188">
        <f t="shared" si="5"/>
        <v>0</v>
      </c>
      <c r="J22" s="188">
        <f t="shared" si="6"/>
        <v>10</v>
      </c>
      <c r="K22" s="188">
        <f t="shared" si="7"/>
        <v>5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307</v>
      </c>
      <c r="U22" s="188">
        <f t="shared" si="10"/>
        <v>135</v>
      </c>
      <c r="V22" s="188">
        <f t="shared" si="11"/>
        <v>64</v>
      </c>
      <c r="W22" s="188">
        <f t="shared" si="12"/>
        <v>78</v>
      </c>
      <c r="X22" s="188">
        <f t="shared" si="13"/>
        <v>25</v>
      </c>
      <c r="Y22" s="188">
        <f t="shared" si="14"/>
        <v>0</v>
      </c>
      <c r="Z22" s="188">
        <f t="shared" si="15"/>
        <v>0</v>
      </c>
      <c r="AA22" s="188">
        <f t="shared" si="16"/>
        <v>5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12</v>
      </c>
      <c r="AK22" s="188">
        <v>0</v>
      </c>
      <c r="AL22" s="188">
        <v>0</v>
      </c>
      <c r="AM22" s="188">
        <v>0</v>
      </c>
      <c r="AN22" s="188">
        <v>12</v>
      </c>
      <c r="AO22" s="188">
        <v>0</v>
      </c>
      <c r="AP22" s="188">
        <v>0</v>
      </c>
      <c r="AQ22" s="188">
        <v>0</v>
      </c>
      <c r="AR22" s="188">
        <f t="shared" si="19"/>
        <v>295</v>
      </c>
      <c r="AS22" s="188">
        <v>135</v>
      </c>
      <c r="AT22" s="188">
        <v>64</v>
      </c>
      <c r="AU22" s="188">
        <v>78</v>
      </c>
      <c r="AV22" s="188">
        <v>13</v>
      </c>
      <c r="AW22" s="188">
        <v>0</v>
      </c>
      <c r="AX22" s="188">
        <v>0</v>
      </c>
      <c r="AY22" s="188">
        <v>5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153</v>
      </c>
      <c r="BQ22" s="188">
        <v>143</v>
      </c>
      <c r="BR22" s="188">
        <v>0</v>
      </c>
      <c r="BS22" s="188">
        <v>0</v>
      </c>
      <c r="BT22" s="188">
        <v>0</v>
      </c>
      <c r="BU22" s="188">
        <v>0</v>
      </c>
      <c r="BV22" s="188">
        <v>10</v>
      </c>
      <c r="BW22" s="188">
        <v>0</v>
      </c>
    </row>
    <row r="23" spans="1:75" ht="13.5">
      <c r="A23" s="182" t="s">
        <v>207</v>
      </c>
      <c r="B23" s="182" t="s">
        <v>236</v>
      </c>
      <c r="C23" s="184" t="s">
        <v>237</v>
      </c>
      <c r="D23" s="188">
        <f t="shared" si="0"/>
        <v>401</v>
      </c>
      <c r="E23" s="188">
        <f t="shared" si="1"/>
        <v>245</v>
      </c>
      <c r="F23" s="188">
        <f t="shared" si="2"/>
        <v>67</v>
      </c>
      <c r="G23" s="188">
        <f t="shared" si="3"/>
        <v>70</v>
      </c>
      <c r="H23" s="188">
        <f t="shared" si="4"/>
        <v>14</v>
      </c>
      <c r="I23" s="188">
        <f t="shared" si="5"/>
        <v>0</v>
      </c>
      <c r="J23" s="188">
        <f t="shared" si="6"/>
        <v>2</v>
      </c>
      <c r="K23" s="188">
        <f t="shared" si="7"/>
        <v>3</v>
      </c>
      <c r="L23" s="188">
        <f t="shared" si="8"/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367</v>
      </c>
      <c r="U23" s="188">
        <f t="shared" si="10"/>
        <v>213</v>
      </c>
      <c r="V23" s="188">
        <f t="shared" si="11"/>
        <v>67</v>
      </c>
      <c r="W23" s="188">
        <f t="shared" si="12"/>
        <v>70</v>
      </c>
      <c r="X23" s="188">
        <f t="shared" si="13"/>
        <v>14</v>
      </c>
      <c r="Y23" s="188">
        <f t="shared" si="14"/>
        <v>0</v>
      </c>
      <c r="Z23" s="188">
        <f t="shared" si="15"/>
        <v>0</v>
      </c>
      <c r="AA23" s="188">
        <f t="shared" si="16"/>
        <v>3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10</v>
      </c>
      <c r="AK23" s="188">
        <v>0</v>
      </c>
      <c r="AL23" s="188">
        <v>10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357</v>
      </c>
      <c r="AS23" s="188">
        <v>213</v>
      </c>
      <c r="AT23" s="188">
        <v>57</v>
      </c>
      <c r="AU23" s="188">
        <v>70</v>
      </c>
      <c r="AV23" s="188">
        <v>14</v>
      </c>
      <c r="AW23" s="188">
        <v>0</v>
      </c>
      <c r="AX23" s="188">
        <v>0</v>
      </c>
      <c r="AY23" s="188">
        <v>3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34</v>
      </c>
      <c r="BQ23" s="188">
        <v>32</v>
      </c>
      <c r="BR23" s="188">
        <v>0</v>
      </c>
      <c r="BS23" s="188">
        <v>0</v>
      </c>
      <c r="BT23" s="188">
        <v>0</v>
      </c>
      <c r="BU23" s="188">
        <v>0</v>
      </c>
      <c r="BV23" s="188">
        <v>2</v>
      </c>
      <c r="BW23" s="188">
        <v>0</v>
      </c>
    </row>
    <row r="24" spans="1:75" ht="13.5">
      <c r="A24" s="182" t="s">
        <v>207</v>
      </c>
      <c r="B24" s="182" t="s">
        <v>238</v>
      </c>
      <c r="C24" s="184" t="s">
        <v>239</v>
      </c>
      <c r="D24" s="188">
        <f t="shared" si="0"/>
        <v>285</v>
      </c>
      <c r="E24" s="188">
        <f t="shared" si="1"/>
        <v>195</v>
      </c>
      <c r="F24" s="188">
        <f t="shared" si="2"/>
        <v>42</v>
      </c>
      <c r="G24" s="188">
        <f t="shared" si="3"/>
        <v>40</v>
      </c>
      <c r="H24" s="188">
        <f t="shared" si="4"/>
        <v>6</v>
      </c>
      <c r="I24" s="188">
        <f t="shared" si="5"/>
        <v>0</v>
      </c>
      <c r="J24" s="188">
        <f t="shared" si="6"/>
        <v>0</v>
      </c>
      <c r="K24" s="188">
        <f t="shared" si="7"/>
        <v>2</v>
      </c>
      <c r="L24" s="188">
        <f t="shared" si="8"/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131</v>
      </c>
      <c r="U24" s="188">
        <f t="shared" si="10"/>
        <v>42</v>
      </c>
      <c r="V24" s="188">
        <f t="shared" si="11"/>
        <v>41</v>
      </c>
      <c r="W24" s="188">
        <f t="shared" si="12"/>
        <v>40</v>
      </c>
      <c r="X24" s="188">
        <f t="shared" si="13"/>
        <v>6</v>
      </c>
      <c r="Y24" s="188">
        <f t="shared" si="14"/>
        <v>0</v>
      </c>
      <c r="Z24" s="188">
        <f t="shared" si="15"/>
        <v>0</v>
      </c>
      <c r="AA24" s="188">
        <f t="shared" si="16"/>
        <v>2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8</v>
      </c>
      <c r="AK24" s="188">
        <v>0</v>
      </c>
      <c r="AL24" s="188">
        <v>8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123</v>
      </c>
      <c r="AS24" s="188">
        <v>42</v>
      </c>
      <c r="AT24" s="188">
        <v>33</v>
      </c>
      <c r="AU24" s="188">
        <v>40</v>
      </c>
      <c r="AV24" s="188">
        <v>6</v>
      </c>
      <c r="AW24" s="188">
        <v>0</v>
      </c>
      <c r="AX24" s="188">
        <v>0</v>
      </c>
      <c r="AY24" s="188">
        <v>2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154</v>
      </c>
      <c r="BQ24" s="188">
        <v>153</v>
      </c>
      <c r="BR24" s="188">
        <v>1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207</v>
      </c>
      <c r="B25" s="182" t="s">
        <v>240</v>
      </c>
      <c r="C25" s="184" t="s">
        <v>241</v>
      </c>
      <c r="D25" s="188">
        <f t="shared" si="0"/>
        <v>61</v>
      </c>
      <c r="E25" s="188">
        <f t="shared" si="1"/>
        <v>28</v>
      </c>
      <c r="F25" s="188">
        <f t="shared" si="2"/>
        <v>15</v>
      </c>
      <c r="G25" s="188">
        <f t="shared" si="3"/>
        <v>15</v>
      </c>
      <c r="H25" s="188">
        <f t="shared" si="4"/>
        <v>2</v>
      </c>
      <c r="I25" s="188">
        <f t="shared" si="5"/>
        <v>0</v>
      </c>
      <c r="J25" s="188">
        <f t="shared" si="6"/>
        <v>0</v>
      </c>
      <c r="K25" s="188">
        <f t="shared" si="7"/>
        <v>1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61</v>
      </c>
      <c r="U25" s="188">
        <f t="shared" si="10"/>
        <v>28</v>
      </c>
      <c r="V25" s="188">
        <f t="shared" si="11"/>
        <v>15</v>
      </c>
      <c r="W25" s="188">
        <f t="shared" si="12"/>
        <v>15</v>
      </c>
      <c r="X25" s="188">
        <f t="shared" si="13"/>
        <v>2</v>
      </c>
      <c r="Y25" s="188">
        <f t="shared" si="14"/>
        <v>0</v>
      </c>
      <c r="Z25" s="188">
        <f t="shared" si="15"/>
        <v>0</v>
      </c>
      <c r="AA25" s="188">
        <f t="shared" si="16"/>
        <v>1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3</v>
      </c>
      <c r="AK25" s="188">
        <v>0</v>
      </c>
      <c r="AL25" s="188">
        <v>3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58</v>
      </c>
      <c r="AS25" s="188">
        <v>28</v>
      </c>
      <c r="AT25" s="188">
        <v>12</v>
      </c>
      <c r="AU25" s="188">
        <v>15</v>
      </c>
      <c r="AV25" s="188">
        <v>2</v>
      </c>
      <c r="AW25" s="188">
        <v>0</v>
      </c>
      <c r="AX25" s="188">
        <v>0</v>
      </c>
      <c r="AY25" s="188">
        <v>1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207</v>
      </c>
      <c r="B26" s="182" t="s">
        <v>242</v>
      </c>
      <c r="C26" s="184" t="s">
        <v>243</v>
      </c>
      <c r="D26" s="188">
        <f t="shared" si="0"/>
        <v>72</v>
      </c>
      <c r="E26" s="188">
        <f t="shared" si="1"/>
        <v>41</v>
      </c>
      <c r="F26" s="188">
        <f t="shared" si="2"/>
        <v>14</v>
      </c>
      <c r="G26" s="188">
        <f t="shared" si="3"/>
        <v>14</v>
      </c>
      <c r="H26" s="188">
        <f t="shared" si="4"/>
        <v>2</v>
      </c>
      <c r="I26" s="188">
        <f t="shared" si="5"/>
        <v>0</v>
      </c>
      <c r="J26" s="188">
        <f t="shared" si="6"/>
        <v>0</v>
      </c>
      <c r="K26" s="188">
        <f t="shared" si="7"/>
        <v>1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72</v>
      </c>
      <c r="U26" s="188">
        <f t="shared" si="10"/>
        <v>41</v>
      </c>
      <c r="V26" s="188">
        <f t="shared" si="11"/>
        <v>14</v>
      </c>
      <c r="W26" s="188">
        <f t="shared" si="12"/>
        <v>14</v>
      </c>
      <c r="X26" s="188">
        <f t="shared" si="13"/>
        <v>2</v>
      </c>
      <c r="Y26" s="188">
        <f t="shared" si="14"/>
        <v>0</v>
      </c>
      <c r="Z26" s="188">
        <f t="shared" si="15"/>
        <v>0</v>
      </c>
      <c r="AA26" s="188">
        <f t="shared" si="16"/>
        <v>1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3</v>
      </c>
      <c r="AK26" s="188">
        <v>0</v>
      </c>
      <c r="AL26" s="188">
        <v>3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69</v>
      </c>
      <c r="AS26" s="188">
        <v>41</v>
      </c>
      <c r="AT26" s="188">
        <v>11</v>
      </c>
      <c r="AU26" s="188">
        <v>14</v>
      </c>
      <c r="AV26" s="188">
        <v>2</v>
      </c>
      <c r="AW26" s="188">
        <v>0</v>
      </c>
      <c r="AX26" s="188">
        <v>0</v>
      </c>
      <c r="AY26" s="188">
        <v>1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207</v>
      </c>
      <c r="B27" s="182" t="s">
        <v>244</v>
      </c>
      <c r="C27" s="184" t="s">
        <v>245</v>
      </c>
      <c r="D27" s="188">
        <f t="shared" si="0"/>
        <v>1500</v>
      </c>
      <c r="E27" s="188">
        <f t="shared" si="1"/>
        <v>888</v>
      </c>
      <c r="F27" s="188">
        <f t="shared" si="2"/>
        <v>294</v>
      </c>
      <c r="G27" s="188">
        <f t="shared" si="3"/>
        <v>111</v>
      </c>
      <c r="H27" s="188">
        <f t="shared" si="4"/>
        <v>34</v>
      </c>
      <c r="I27" s="188">
        <f t="shared" si="5"/>
        <v>2</v>
      </c>
      <c r="J27" s="188">
        <f t="shared" si="6"/>
        <v>14</v>
      </c>
      <c r="K27" s="188">
        <f t="shared" si="7"/>
        <v>157</v>
      </c>
      <c r="L27" s="188">
        <f t="shared" si="8"/>
        <v>897</v>
      </c>
      <c r="M27" s="188">
        <v>852</v>
      </c>
      <c r="N27" s="188">
        <v>0</v>
      </c>
      <c r="O27" s="188">
        <v>0</v>
      </c>
      <c r="P27" s="188">
        <v>34</v>
      </c>
      <c r="Q27" s="188">
        <v>2</v>
      </c>
      <c r="R27" s="188">
        <v>9</v>
      </c>
      <c r="S27" s="188">
        <v>0</v>
      </c>
      <c r="T27" s="188">
        <f t="shared" si="9"/>
        <v>603</v>
      </c>
      <c r="U27" s="188">
        <f t="shared" si="10"/>
        <v>36</v>
      </c>
      <c r="V27" s="188">
        <f t="shared" si="11"/>
        <v>294</v>
      </c>
      <c r="W27" s="188">
        <f t="shared" si="12"/>
        <v>111</v>
      </c>
      <c r="X27" s="188">
        <f t="shared" si="13"/>
        <v>0</v>
      </c>
      <c r="Y27" s="188">
        <f t="shared" si="14"/>
        <v>0</v>
      </c>
      <c r="Z27" s="188">
        <f t="shared" si="15"/>
        <v>5</v>
      </c>
      <c r="AA27" s="188">
        <f t="shared" si="16"/>
        <v>157</v>
      </c>
      <c r="AB27" s="188">
        <f t="shared" si="17"/>
        <v>18</v>
      </c>
      <c r="AC27" s="188">
        <v>0</v>
      </c>
      <c r="AD27" s="188">
        <v>18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145</v>
      </c>
      <c r="AK27" s="188">
        <v>36</v>
      </c>
      <c r="AL27" s="188">
        <v>102</v>
      </c>
      <c r="AM27" s="188">
        <v>0</v>
      </c>
      <c r="AN27" s="188">
        <v>0</v>
      </c>
      <c r="AO27" s="188">
        <v>0</v>
      </c>
      <c r="AP27" s="188">
        <v>0</v>
      </c>
      <c r="AQ27" s="188">
        <v>7</v>
      </c>
      <c r="AR27" s="188">
        <f t="shared" si="19"/>
        <v>440</v>
      </c>
      <c r="AS27" s="188">
        <v>0</v>
      </c>
      <c r="AT27" s="188">
        <v>174</v>
      </c>
      <c r="AU27" s="188">
        <v>111</v>
      </c>
      <c r="AV27" s="188">
        <v>0</v>
      </c>
      <c r="AW27" s="188">
        <v>0</v>
      </c>
      <c r="AX27" s="188">
        <v>5</v>
      </c>
      <c r="AY27" s="188">
        <v>150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207</v>
      </c>
      <c r="B28" s="182" t="s">
        <v>246</v>
      </c>
      <c r="C28" s="184" t="s">
        <v>247</v>
      </c>
      <c r="D28" s="188">
        <f t="shared" si="0"/>
        <v>444</v>
      </c>
      <c r="E28" s="188">
        <f t="shared" si="1"/>
        <v>194</v>
      </c>
      <c r="F28" s="188">
        <f t="shared" si="2"/>
        <v>18</v>
      </c>
      <c r="G28" s="188">
        <f t="shared" si="3"/>
        <v>74</v>
      </c>
      <c r="H28" s="188">
        <f t="shared" si="4"/>
        <v>12</v>
      </c>
      <c r="I28" s="188">
        <f t="shared" si="5"/>
        <v>1</v>
      </c>
      <c r="J28" s="188">
        <f t="shared" si="6"/>
        <v>25</v>
      </c>
      <c r="K28" s="188">
        <f t="shared" si="7"/>
        <v>120</v>
      </c>
      <c r="L28" s="188">
        <f t="shared" si="8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420</v>
      </c>
      <c r="U28" s="188">
        <f t="shared" si="10"/>
        <v>171</v>
      </c>
      <c r="V28" s="188">
        <f t="shared" si="11"/>
        <v>17</v>
      </c>
      <c r="W28" s="188">
        <f t="shared" si="12"/>
        <v>74</v>
      </c>
      <c r="X28" s="188">
        <f t="shared" si="13"/>
        <v>12</v>
      </c>
      <c r="Y28" s="188">
        <f t="shared" si="14"/>
        <v>1</v>
      </c>
      <c r="Z28" s="188">
        <f t="shared" si="15"/>
        <v>25</v>
      </c>
      <c r="AA28" s="188">
        <f t="shared" si="16"/>
        <v>120</v>
      </c>
      <c r="AB28" s="188">
        <f t="shared" si="17"/>
        <v>108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108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312</v>
      </c>
      <c r="AS28" s="188">
        <v>171</v>
      </c>
      <c r="AT28" s="188">
        <v>17</v>
      </c>
      <c r="AU28" s="188">
        <v>74</v>
      </c>
      <c r="AV28" s="188">
        <v>12</v>
      </c>
      <c r="AW28" s="188">
        <v>1</v>
      </c>
      <c r="AX28" s="188">
        <v>25</v>
      </c>
      <c r="AY28" s="188">
        <v>12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24</v>
      </c>
      <c r="BQ28" s="188">
        <v>23</v>
      </c>
      <c r="BR28" s="188">
        <v>1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207</v>
      </c>
      <c r="B29" s="182" t="s">
        <v>20</v>
      </c>
      <c r="C29" s="184" t="s">
        <v>21</v>
      </c>
      <c r="D29" s="188">
        <f t="shared" si="0"/>
        <v>1834</v>
      </c>
      <c r="E29" s="188">
        <f t="shared" si="1"/>
        <v>398</v>
      </c>
      <c r="F29" s="188">
        <f t="shared" si="2"/>
        <v>571</v>
      </c>
      <c r="G29" s="188">
        <f t="shared" si="3"/>
        <v>30</v>
      </c>
      <c r="H29" s="188">
        <f t="shared" si="4"/>
        <v>3</v>
      </c>
      <c r="I29" s="188">
        <f t="shared" si="5"/>
        <v>5</v>
      </c>
      <c r="J29" s="188">
        <f t="shared" si="6"/>
        <v>26</v>
      </c>
      <c r="K29" s="188">
        <f t="shared" si="7"/>
        <v>801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1466</v>
      </c>
      <c r="U29" s="188">
        <f t="shared" si="10"/>
        <v>78</v>
      </c>
      <c r="V29" s="188">
        <f t="shared" si="11"/>
        <v>557</v>
      </c>
      <c r="W29" s="188">
        <f t="shared" si="12"/>
        <v>22</v>
      </c>
      <c r="X29" s="188">
        <f t="shared" si="13"/>
        <v>3</v>
      </c>
      <c r="Y29" s="188">
        <f t="shared" si="14"/>
        <v>5</v>
      </c>
      <c r="Z29" s="188">
        <f t="shared" si="15"/>
        <v>12</v>
      </c>
      <c r="AA29" s="188">
        <f t="shared" si="16"/>
        <v>789</v>
      </c>
      <c r="AB29" s="188">
        <f t="shared" si="17"/>
        <v>278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278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1188</v>
      </c>
      <c r="AS29" s="188">
        <v>78</v>
      </c>
      <c r="AT29" s="188">
        <v>557</v>
      </c>
      <c r="AU29" s="188">
        <v>22</v>
      </c>
      <c r="AV29" s="188">
        <v>3</v>
      </c>
      <c r="AW29" s="188">
        <v>5</v>
      </c>
      <c r="AX29" s="188">
        <v>12</v>
      </c>
      <c r="AY29" s="188">
        <v>511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368</v>
      </c>
      <c r="BQ29" s="188">
        <v>320</v>
      </c>
      <c r="BR29" s="188">
        <v>14</v>
      </c>
      <c r="BS29" s="188">
        <v>8</v>
      </c>
      <c r="BT29" s="188">
        <v>0</v>
      </c>
      <c r="BU29" s="188">
        <v>0</v>
      </c>
      <c r="BV29" s="188">
        <v>14</v>
      </c>
      <c r="BW29" s="188">
        <v>12</v>
      </c>
    </row>
    <row r="30" spans="1:75" ht="13.5">
      <c r="A30" s="182" t="s">
        <v>207</v>
      </c>
      <c r="B30" s="182" t="s">
        <v>248</v>
      </c>
      <c r="C30" s="184" t="s">
        <v>249</v>
      </c>
      <c r="D30" s="188">
        <f t="shared" si="0"/>
        <v>73</v>
      </c>
      <c r="E30" s="188">
        <f t="shared" si="1"/>
        <v>45</v>
      </c>
      <c r="F30" s="188">
        <f t="shared" si="2"/>
        <v>21</v>
      </c>
      <c r="G30" s="188">
        <f t="shared" si="3"/>
        <v>5</v>
      </c>
      <c r="H30" s="188">
        <f t="shared" si="4"/>
        <v>2</v>
      </c>
      <c r="I30" s="188">
        <f t="shared" si="5"/>
        <v>0</v>
      </c>
      <c r="J30" s="188">
        <f t="shared" si="6"/>
        <v>0</v>
      </c>
      <c r="K30" s="188">
        <f t="shared" si="7"/>
        <v>0</v>
      </c>
      <c r="L30" s="188">
        <f t="shared" si="8"/>
        <v>59</v>
      </c>
      <c r="M30" s="188">
        <v>45</v>
      </c>
      <c r="N30" s="188">
        <v>12</v>
      </c>
      <c r="O30" s="188">
        <v>0</v>
      </c>
      <c r="P30" s="188">
        <v>2</v>
      </c>
      <c r="Q30" s="188">
        <v>0</v>
      </c>
      <c r="R30" s="188">
        <v>0</v>
      </c>
      <c r="S30" s="188">
        <v>0</v>
      </c>
      <c r="T30" s="188">
        <f t="shared" si="9"/>
        <v>14</v>
      </c>
      <c r="U30" s="188">
        <f t="shared" si="10"/>
        <v>0</v>
      </c>
      <c r="V30" s="188">
        <f t="shared" si="11"/>
        <v>9</v>
      </c>
      <c r="W30" s="188">
        <f t="shared" si="12"/>
        <v>5</v>
      </c>
      <c r="X30" s="188">
        <f t="shared" si="13"/>
        <v>0</v>
      </c>
      <c r="Y30" s="188">
        <f t="shared" si="14"/>
        <v>0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14</v>
      </c>
      <c r="AS30" s="188">
        <v>0</v>
      </c>
      <c r="AT30" s="188">
        <v>9</v>
      </c>
      <c r="AU30" s="188">
        <v>5</v>
      </c>
      <c r="AV30" s="188">
        <v>0</v>
      </c>
      <c r="AW30" s="188">
        <v>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207</v>
      </c>
      <c r="B31" s="182" t="s">
        <v>250</v>
      </c>
      <c r="C31" s="184" t="s">
        <v>206</v>
      </c>
      <c r="D31" s="188">
        <f t="shared" si="0"/>
        <v>151</v>
      </c>
      <c r="E31" s="188">
        <f t="shared" si="1"/>
        <v>56</v>
      </c>
      <c r="F31" s="188">
        <f t="shared" si="2"/>
        <v>78</v>
      </c>
      <c r="G31" s="188">
        <f t="shared" si="3"/>
        <v>7</v>
      </c>
      <c r="H31" s="188">
        <f t="shared" si="4"/>
        <v>6</v>
      </c>
      <c r="I31" s="188">
        <f t="shared" si="5"/>
        <v>0</v>
      </c>
      <c r="J31" s="188">
        <f t="shared" si="6"/>
        <v>4</v>
      </c>
      <c r="K31" s="188">
        <f t="shared" si="7"/>
        <v>0</v>
      </c>
      <c r="L31" s="188">
        <f t="shared" si="8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81</v>
      </c>
      <c r="U31" s="188">
        <f t="shared" si="10"/>
        <v>0</v>
      </c>
      <c r="V31" s="188">
        <f t="shared" si="11"/>
        <v>75</v>
      </c>
      <c r="W31" s="188">
        <f t="shared" si="12"/>
        <v>0</v>
      </c>
      <c r="X31" s="188">
        <f t="shared" si="13"/>
        <v>6</v>
      </c>
      <c r="Y31" s="188">
        <f t="shared" si="14"/>
        <v>0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68</v>
      </c>
      <c r="AK31" s="188">
        <v>0</v>
      </c>
      <c r="AL31" s="188">
        <v>68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13</v>
      </c>
      <c r="AS31" s="188">
        <v>0</v>
      </c>
      <c r="AT31" s="188">
        <v>7</v>
      </c>
      <c r="AU31" s="188">
        <v>0</v>
      </c>
      <c r="AV31" s="188">
        <v>6</v>
      </c>
      <c r="AW31" s="188">
        <v>0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70</v>
      </c>
      <c r="BQ31" s="188">
        <v>56</v>
      </c>
      <c r="BR31" s="188">
        <v>3</v>
      </c>
      <c r="BS31" s="188">
        <v>7</v>
      </c>
      <c r="BT31" s="188">
        <v>0</v>
      </c>
      <c r="BU31" s="188">
        <v>0</v>
      </c>
      <c r="BV31" s="188">
        <v>4</v>
      </c>
      <c r="BW31" s="188">
        <v>0</v>
      </c>
    </row>
    <row r="32" spans="1:75" ht="13.5">
      <c r="A32" s="182" t="s">
        <v>207</v>
      </c>
      <c r="B32" s="182" t="s">
        <v>251</v>
      </c>
      <c r="C32" s="184" t="s">
        <v>252</v>
      </c>
      <c r="D32" s="188">
        <f t="shared" si="0"/>
        <v>472</v>
      </c>
      <c r="E32" s="188">
        <f t="shared" si="1"/>
        <v>161</v>
      </c>
      <c r="F32" s="188">
        <f t="shared" si="2"/>
        <v>120</v>
      </c>
      <c r="G32" s="188">
        <f t="shared" si="3"/>
        <v>33</v>
      </c>
      <c r="H32" s="188">
        <f t="shared" si="4"/>
        <v>25</v>
      </c>
      <c r="I32" s="188">
        <f t="shared" si="5"/>
        <v>112</v>
      </c>
      <c r="J32" s="188">
        <f t="shared" si="6"/>
        <v>0</v>
      </c>
      <c r="K32" s="188">
        <f t="shared" si="7"/>
        <v>21</v>
      </c>
      <c r="L32" s="188">
        <f t="shared" si="8"/>
        <v>116</v>
      </c>
      <c r="M32" s="188">
        <v>116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356</v>
      </c>
      <c r="U32" s="188">
        <f t="shared" si="10"/>
        <v>45</v>
      </c>
      <c r="V32" s="188">
        <f t="shared" si="11"/>
        <v>120</v>
      </c>
      <c r="W32" s="188">
        <f t="shared" si="12"/>
        <v>33</v>
      </c>
      <c r="X32" s="188">
        <f t="shared" si="13"/>
        <v>25</v>
      </c>
      <c r="Y32" s="188">
        <f t="shared" si="14"/>
        <v>112</v>
      </c>
      <c r="Z32" s="188">
        <f t="shared" si="15"/>
        <v>0</v>
      </c>
      <c r="AA32" s="188">
        <f t="shared" si="16"/>
        <v>21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356</v>
      </c>
      <c r="AS32" s="188">
        <v>45</v>
      </c>
      <c r="AT32" s="188">
        <v>120</v>
      </c>
      <c r="AU32" s="188">
        <v>33</v>
      </c>
      <c r="AV32" s="188">
        <v>25</v>
      </c>
      <c r="AW32" s="188">
        <v>112</v>
      </c>
      <c r="AX32" s="188">
        <v>0</v>
      </c>
      <c r="AY32" s="188">
        <v>21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207</v>
      </c>
      <c r="B33" s="182" t="s">
        <v>253</v>
      </c>
      <c r="C33" s="184" t="s">
        <v>254</v>
      </c>
      <c r="D33" s="188">
        <f t="shared" si="0"/>
        <v>403</v>
      </c>
      <c r="E33" s="188">
        <f t="shared" si="1"/>
        <v>235</v>
      </c>
      <c r="F33" s="188">
        <f t="shared" si="2"/>
        <v>70</v>
      </c>
      <c r="G33" s="188">
        <f t="shared" si="3"/>
        <v>19</v>
      </c>
      <c r="H33" s="188">
        <f t="shared" si="4"/>
        <v>14</v>
      </c>
      <c r="I33" s="188">
        <f t="shared" si="5"/>
        <v>65</v>
      </c>
      <c r="J33" s="188">
        <f t="shared" si="6"/>
        <v>0</v>
      </c>
      <c r="K33" s="188">
        <f t="shared" si="7"/>
        <v>0</v>
      </c>
      <c r="L33" s="188">
        <f t="shared" si="8"/>
        <v>26</v>
      </c>
      <c r="M33" s="188">
        <v>26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168</v>
      </c>
      <c r="U33" s="188">
        <f t="shared" si="10"/>
        <v>0</v>
      </c>
      <c r="V33" s="188">
        <f t="shared" si="11"/>
        <v>70</v>
      </c>
      <c r="W33" s="188">
        <f t="shared" si="12"/>
        <v>19</v>
      </c>
      <c r="X33" s="188">
        <f t="shared" si="13"/>
        <v>14</v>
      </c>
      <c r="Y33" s="188">
        <f t="shared" si="14"/>
        <v>65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49</v>
      </c>
      <c r="AK33" s="188">
        <v>0</v>
      </c>
      <c r="AL33" s="188">
        <v>49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119</v>
      </c>
      <c r="AS33" s="188">
        <v>0</v>
      </c>
      <c r="AT33" s="188">
        <v>21</v>
      </c>
      <c r="AU33" s="188">
        <v>19</v>
      </c>
      <c r="AV33" s="188">
        <v>14</v>
      </c>
      <c r="AW33" s="188">
        <v>65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209</v>
      </c>
      <c r="BQ33" s="188">
        <v>209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207</v>
      </c>
      <c r="B34" s="182" t="s">
        <v>255</v>
      </c>
      <c r="C34" s="184" t="s">
        <v>256</v>
      </c>
      <c r="D34" s="188">
        <f t="shared" si="0"/>
        <v>456</v>
      </c>
      <c r="E34" s="188">
        <f t="shared" si="1"/>
        <v>260</v>
      </c>
      <c r="F34" s="188">
        <f t="shared" si="2"/>
        <v>73</v>
      </c>
      <c r="G34" s="188">
        <f t="shared" si="3"/>
        <v>81</v>
      </c>
      <c r="H34" s="188">
        <f t="shared" si="4"/>
        <v>16</v>
      </c>
      <c r="I34" s="188">
        <f t="shared" si="5"/>
        <v>0</v>
      </c>
      <c r="J34" s="188">
        <f t="shared" si="6"/>
        <v>23</v>
      </c>
      <c r="K34" s="188">
        <f t="shared" si="7"/>
        <v>3</v>
      </c>
      <c r="L34" s="188">
        <f t="shared" si="8"/>
        <v>266</v>
      </c>
      <c r="M34" s="188">
        <v>145</v>
      </c>
      <c r="N34" s="188">
        <v>24</v>
      </c>
      <c r="O34" s="188">
        <v>69</v>
      </c>
      <c r="P34" s="188">
        <v>16</v>
      </c>
      <c r="Q34" s="188">
        <v>0</v>
      </c>
      <c r="R34" s="188">
        <v>9</v>
      </c>
      <c r="S34" s="188">
        <v>3</v>
      </c>
      <c r="T34" s="188">
        <f t="shared" si="9"/>
        <v>46</v>
      </c>
      <c r="U34" s="188">
        <f t="shared" si="10"/>
        <v>0</v>
      </c>
      <c r="V34" s="188">
        <f t="shared" si="11"/>
        <v>46</v>
      </c>
      <c r="W34" s="188">
        <f t="shared" si="12"/>
        <v>0</v>
      </c>
      <c r="X34" s="188">
        <f t="shared" si="13"/>
        <v>0</v>
      </c>
      <c r="Y34" s="188">
        <f t="shared" si="14"/>
        <v>0</v>
      </c>
      <c r="Z34" s="188">
        <f t="shared" si="15"/>
        <v>0</v>
      </c>
      <c r="AA34" s="188">
        <f t="shared" si="16"/>
        <v>0</v>
      </c>
      <c r="AB34" s="188">
        <f t="shared" si="17"/>
        <v>5</v>
      </c>
      <c r="AC34" s="188">
        <v>0</v>
      </c>
      <c r="AD34" s="188">
        <v>5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41</v>
      </c>
      <c r="AK34" s="188">
        <v>0</v>
      </c>
      <c r="AL34" s="188">
        <v>41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0</v>
      </c>
      <c r="AS34" s="188">
        <v>0</v>
      </c>
      <c r="AT34" s="188">
        <v>0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144</v>
      </c>
      <c r="BQ34" s="188">
        <v>115</v>
      </c>
      <c r="BR34" s="188">
        <v>3</v>
      </c>
      <c r="BS34" s="188">
        <v>12</v>
      </c>
      <c r="BT34" s="188">
        <v>0</v>
      </c>
      <c r="BU34" s="188">
        <v>0</v>
      </c>
      <c r="BV34" s="188">
        <v>14</v>
      </c>
      <c r="BW34" s="188">
        <v>0</v>
      </c>
    </row>
    <row r="35" spans="1:75" ht="13.5">
      <c r="A35" s="182" t="s">
        <v>207</v>
      </c>
      <c r="B35" s="182" t="s">
        <v>28</v>
      </c>
      <c r="C35" s="184" t="s">
        <v>145</v>
      </c>
      <c r="D35" s="188">
        <f t="shared" si="0"/>
        <v>432</v>
      </c>
      <c r="E35" s="188">
        <f t="shared" si="1"/>
        <v>249</v>
      </c>
      <c r="F35" s="188">
        <f t="shared" si="2"/>
        <v>76</v>
      </c>
      <c r="G35" s="188">
        <f t="shared" si="3"/>
        <v>69</v>
      </c>
      <c r="H35" s="188">
        <f t="shared" si="4"/>
        <v>14</v>
      </c>
      <c r="I35" s="188">
        <f t="shared" si="5"/>
        <v>0</v>
      </c>
      <c r="J35" s="188">
        <f t="shared" si="6"/>
        <v>24</v>
      </c>
      <c r="K35" s="188">
        <f t="shared" si="7"/>
        <v>0</v>
      </c>
      <c r="L35" s="188">
        <f t="shared" si="8"/>
        <v>317</v>
      </c>
      <c r="M35" s="188">
        <v>192</v>
      </c>
      <c r="N35" s="188">
        <v>18</v>
      </c>
      <c r="O35" s="188">
        <v>69</v>
      </c>
      <c r="P35" s="188">
        <v>14</v>
      </c>
      <c r="Q35" s="188">
        <v>0</v>
      </c>
      <c r="R35" s="188">
        <v>24</v>
      </c>
      <c r="S35" s="188">
        <v>0</v>
      </c>
      <c r="T35" s="188">
        <f t="shared" si="9"/>
        <v>55</v>
      </c>
      <c r="U35" s="188">
        <f t="shared" si="10"/>
        <v>0</v>
      </c>
      <c r="V35" s="188">
        <f t="shared" si="11"/>
        <v>55</v>
      </c>
      <c r="W35" s="188">
        <f t="shared" si="12"/>
        <v>0</v>
      </c>
      <c r="X35" s="188">
        <f t="shared" si="13"/>
        <v>0</v>
      </c>
      <c r="Y35" s="188">
        <f t="shared" si="14"/>
        <v>0</v>
      </c>
      <c r="Z35" s="188">
        <f t="shared" si="15"/>
        <v>0</v>
      </c>
      <c r="AA35" s="188">
        <f t="shared" si="16"/>
        <v>0</v>
      </c>
      <c r="AB35" s="188">
        <f t="shared" si="17"/>
        <v>6</v>
      </c>
      <c r="AC35" s="188">
        <v>0</v>
      </c>
      <c r="AD35" s="188">
        <v>6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49</v>
      </c>
      <c r="AK35" s="188">
        <v>0</v>
      </c>
      <c r="AL35" s="188">
        <v>49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60</v>
      </c>
      <c r="BQ35" s="188">
        <v>57</v>
      </c>
      <c r="BR35" s="188">
        <v>3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207</v>
      </c>
      <c r="B36" s="182" t="s">
        <v>29</v>
      </c>
      <c r="C36" s="184" t="s">
        <v>30</v>
      </c>
      <c r="D36" s="188">
        <f t="shared" si="0"/>
        <v>407</v>
      </c>
      <c r="E36" s="188">
        <f t="shared" si="1"/>
        <v>280</v>
      </c>
      <c r="F36" s="188">
        <f t="shared" si="2"/>
        <v>77</v>
      </c>
      <c r="G36" s="188">
        <f t="shared" si="3"/>
        <v>39</v>
      </c>
      <c r="H36" s="188">
        <f t="shared" si="4"/>
        <v>9</v>
      </c>
      <c r="I36" s="188">
        <f t="shared" si="5"/>
        <v>0</v>
      </c>
      <c r="J36" s="188">
        <f t="shared" si="6"/>
        <v>0</v>
      </c>
      <c r="K36" s="188">
        <f t="shared" si="7"/>
        <v>2</v>
      </c>
      <c r="L36" s="188">
        <f t="shared" si="8"/>
        <v>271</v>
      </c>
      <c r="M36" s="188">
        <v>207</v>
      </c>
      <c r="N36" s="188">
        <v>14</v>
      </c>
      <c r="O36" s="188">
        <v>39</v>
      </c>
      <c r="P36" s="188">
        <v>9</v>
      </c>
      <c r="Q36" s="188">
        <v>0</v>
      </c>
      <c r="R36" s="188">
        <v>0</v>
      </c>
      <c r="S36" s="188">
        <v>2</v>
      </c>
      <c r="T36" s="188">
        <f t="shared" si="9"/>
        <v>58</v>
      </c>
      <c r="U36" s="188">
        <f t="shared" si="10"/>
        <v>0</v>
      </c>
      <c r="V36" s="188">
        <f t="shared" si="11"/>
        <v>58</v>
      </c>
      <c r="W36" s="188">
        <f t="shared" si="12"/>
        <v>0</v>
      </c>
      <c r="X36" s="188">
        <f t="shared" si="13"/>
        <v>0</v>
      </c>
      <c r="Y36" s="188">
        <f t="shared" si="14"/>
        <v>0</v>
      </c>
      <c r="Z36" s="188">
        <f t="shared" si="15"/>
        <v>0</v>
      </c>
      <c r="AA36" s="188">
        <f t="shared" si="16"/>
        <v>0</v>
      </c>
      <c r="AB36" s="188">
        <f t="shared" si="17"/>
        <v>7</v>
      </c>
      <c r="AC36" s="188">
        <v>0</v>
      </c>
      <c r="AD36" s="188">
        <v>7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51</v>
      </c>
      <c r="AK36" s="188">
        <v>0</v>
      </c>
      <c r="AL36" s="188">
        <v>51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78</v>
      </c>
      <c r="BQ36" s="188">
        <v>73</v>
      </c>
      <c r="BR36" s="188">
        <v>5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207</v>
      </c>
      <c r="B37" s="182" t="s">
        <v>31</v>
      </c>
      <c r="C37" s="184" t="s">
        <v>32</v>
      </c>
      <c r="D37" s="188">
        <f t="shared" si="0"/>
        <v>424</v>
      </c>
      <c r="E37" s="188">
        <f t="shared" si="1"/>
        <v>217</v>
      </c>
      <c r="F37" s="188">
        <f t="shared" si="2"/>
        <v>104</v>
      </c>
      <c r="G37" s="188">
        <f t="shared" si="3"/>
        <v>36</v>
      </c>
      <c r="H37" s="188">
        <f t="shared" si="4"/>
        <v>8</v>
      </c>
      <c r="I37" s="188">
        <f t="shared" si="5"/>
        <v>2</v>
      </c>
      <c r="J37" s="188">
        <f t="shared" si="6"/>
        <v>2</v>
      </c>
      <c r="K37" s="188">
        <f t="shared" si="7"/>
        <v>55</v>
      </c>
      <c r="L37" s="188">
        <f t="shared" si="8"/>
        <v>295</v>
      </c>
      <c r="M37" s="188">
        <v>154</v>
      </c>
      <c r="N37" s="188">
        <v>38</v>
      </c>
      <c r="O37" s="188">
        <v>36</v>
      </c>
      <c r="P37" s="188">
        <v>8</v>
      </c>
      <c r="Q37" s="188">
        <v>2</v>
      </c>
      <c r="R37" s="188">
        <v>2</v>
      </c>
      <c r="S37" s="188">
        <v>55</v>
      </c>
      <c r="T37" s="188">
        <f t="shared" si="9"/>
        <v>66</v>
      </c>
      <c r="U37" s="188">
        <f t="shared" si="10"/>
        <v>0</v>
      </c>
      <c r="V37" s="188">
        <f t="shared" si="11"/>
        <v>66</v>
      </c>
      <c r="W37" s="188">
        <f t="shared" si="12"/>
        <v>0</v>
      </c>
      <c r="X37" s="188">
        <f t="shared" si="13"/>
        <v>0</v>
      </c>
      <c r="Y37" s="188">
        <f t="shared" si="14"/>
        <v>0</v>
      </c>
      <c r="Z37" s="188">
        <f t="shared" si="15"/>
        <v>0</v>
      </c>
      <c r="AA37" s="188">
        <f t="shared" si="16"/>
        <v>0</v>
      </c>
      <c r="AB37" s="188">
        <f t="shared" si="17"/>
        <v>8</v>
      </c>
      <c r="AC37" s="188">
        <v>0</v>
      </c>
      <c r="AD37" s="188">
        <v>8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58</v>
      </c>
      <c r="AK37" s="188">
        <v>0</v>
      </c>
      <c r="AL37" s="188">
        <v>58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63</v>
      </c>
      <c r="BQ37" s="188">
        <v>63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207</v>
      </c>
      <c r="B38" s="182" t="s">
        <v>33</v>
      </c>
      <c r="C38" s="184" t="s">
        <v>34</v>
      </c>
      <c r="D38" s="188">
        <f t="shared" si="0"/>
        <v>1455</v>
      </c>
      <c r="E38" s="188">
        <f t="shared" si="1"/>
        <v>878</v>
      </c>
      <c r="F38" s="188">
        <f t="shared" si="2"/>
        <v>211</v>
      </c>
      <c r="G38" s="188">
        <f t="shared" si="3"/>
        <v>242</v>
      </c>
      <c r="H38" s="188">
        <f t="shared" si="4"/>
        <v>31</v>
      </c>
      <c r="I38" s="188">
        <f t="shared" si="5"/>
        <v>17</v>
      </c>
      <c r="J38" s="188">
        <f t="shared" si="6"/>
        <v>68</v>
      </c>
      <c r="K38" s="188">
        <f t="shared" si="7"/>
        <v>8</v>
      </c>
      <c r="L38" s="188">
        <f t="shared" si="8"/>
        <v>729</v>
      </c>
      <c r="M38" s="188">
        <v>448</v>
      </c>
      <c r="N38" s="188">
        <v>50</v>
      </c>
      <c r="O38" s="188">
        <v>136</v>
      </c>
      <c r="P38" s="188">
        <v>31</v>
      </c>
      <c r="Q38" s="188">
        <v>15</v>
      </c>
      <c r="R38" s="188">
        <v>41</v>
      </c>
      <c r="S38" s="188">
        <v>8</v>
      </c>
      <c r="T38" s="188">
        <f t="shared" si="9"/>
        <v>146</v>
      </c>
      <c r="U38" s="188">
        <f t="shared" si="10"/>
        <v>0</v>
      </c>
      <c r="V38" s="188">
        <f t="shared" si="11"/>
        <v>146</v>
      </c>
      <c r="W38" s="188">
        <f t="shared" si="12"/>
        <v>0</v>
      </c>
      <c r="X38" s="188">
        <f t="shared" si="13"/>
        <v>0</v>
      </c>
      <c r="Y38" s="188">
        <f t="shared" si="14"/>
        <v>0</v>
      </c>
      <c r="Z38" s="188">
        <f t="shared" si="15"/>
        <v>0</v>
      </c>
      <c r="AA38" s="188">
        <f t="shared" si="16"/>
        <v>0</v>
      </c>
      <c r="AB38" s="188">
        <f t="shared" si="17"/>
        <v>18</v>
      </c>
      <c r="AC38" s="188">
        <v>0</v>
      </c>
      <c r="AD38" s="188">
        <v>18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128</v>
      </c>
      <c r="AK38" s="188">
        <v>0</v>
      </c>
      <c r="AL38" s="188">
        <v>128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0</v>
      </c>
      <c r="AS38" s="188">
        <v>0</v>
      </c>
      <c r="AT38" s="188">
        <v>0</v>
      </c>
      <c r="AU38" s="188">
        <v>0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580</v>
      </c>
      <c r="BQ38" s="188">
        <v>430</v>
      </c>
      <c r="BR38" s="188">
        <v>15</v>
      </c>
      <c r="BS38" s="188">
        <v>106</v>
      </c>
      <c r="BT38" s="188">
        <v>0</v>
      </c>
      <c r="BU38" s="188">
        <v>2</v>
      </c>
      <c r="BV38" s="188">
        <v>27</v>
      </c>
      <c r="BW38" s="188">
        <v>0</v>
      </c>
    </row>
    <row r="39" spans="1:75" ht="13.5">
      <c r="A39" s="182" t="s">
        <v>207</v>
      </c>
      <c r="B39" s="182" t="s">
        <v>35</v>
      </c>
      <c r="C39" s="184" t="s">
        <v>36</v>
      </c>
      <c r="D39" s="188">
        <f t="shared" si="0"/>
        <v>404</v>
      </c>
      <c r="E39" s="188">
        <f t="shared" si="1"/>
        <v>224</v>
      </c>
      <c r="F39" s="188">
        <f t="shared" si="2"/>
        <v>88</v>
      </c>
      <c r="G39" s="188">
        <f t="shared" si="3"/>
        <v>80</v>
      </c>
      <c r="H39" s="188">
        <f t="shared" si="4"/>
        <v>12</v>
      </c>
      <c r="I39" s="188">
        <f t="shared" si="5"/>
        <v>0</v>
      </c>
      <c r="J39" s="188">
        <f t="shared" si="6"/>
        <v>0</v>
      </c>
      <c r="K39" s="188">
        <f t="shared" si="7"/>
        <v>0</v>
      </c>
      <c r="L39" s="188">
        <f t="shared" si="8"/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404</v>
      </c>
      <c r="U39" s="188">
        <f t="shared" si="10"/>
        <v>224</v>
      </c>
      <c r="V39" s="188">
        <f t="shared" si="11"/>
        <v>88</v>
      </c>
      <c r="W39" s="188">
        <f t="shared" si="12"/>
        <v>80</v>
      </c>
      <c r="X39" s="188">
        <f t="shared" si="13"/>
        <v>12</v>
      </c>
      <c r="Y39" s="188">
        <f t="shared" si="14"/>
        <v>0</v>
      </c>
      <c r="Z39" s="188">
        <f t="shared" si="15"/>
        <v>0</v>
      </c>
      <c r="AA39" s="188">
        <f t="shared" si="16"/>
        <v>0</v>
      </c>
      <c r="AB39" s="188">
        <f t="shared" si="17"/>
        <v>8</v>
      </c>
      <c r="AC39" s="188">
        <v>0</v>
      </c>
      <c r="AD39" s="188">
        <v>8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10</v>
      </c>
      <c r="AK39" s="188">
        <v>0</v>
      </c>
      <c r="AL39" s="188">
        <v>10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386</v>
      </c>
      <c r="AS39" s="188">
        <v>224</v>
      </c>
      <c r="AT39" s="188">
        <v>70</v>
      </c>
      <c r="AU39" s="188">
        <v>80</v>
      </c>
      <c r="AV39" s="188">
        <v>12</v>
      </c>
      <c r="AW39" s="188">
        <v>0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207</v>
      </c>
      <c r="B40" s="182" t="s">
        <v>37</v>
      </c>
      <c r="C40" s="184" t="s">
        <v>38</v>
      </c>
      <c r="D40" s="188">
        <f t="shared" si="0"/>
        <v>527</v>
      </c>
      <c r="E40" s="188">
        <f t="shared" si="1"/>
        <v>256</v>
      </c>
      <c r="F40" s="188">
        <f t="shared" si="2"/>
        <v>176</v>
      </c>
      <c r="G40" s="188">
        <f t="shared" si="3"/>
        <v>63</v>
      </c>
      <c r="H40" s="188">
        <f t="shared" si="4"/>
        <v>13</v>
      </c>
      <c r="I40" s="188">
        <f t="shared" si="5"/>
        <v>0</v>
      </c>
      <c r="J40" s="188">
        <f t="shared" si="6"/>
        <v>18</v>
      </c>
      <c r="K40" s="188">
        <f t="shared" si="7"/>
        <v>1</v>
      </c>
      <c r="L40" s="188">
        <f t="shared" si="8"/>
        <v>455</v>
      </c>
      <c r="M40" s="188">
        <v>256</v>
      </c>
      <c r="N40" s="188">
        <v>104</v>
      </c>
      <c r="O40" s="188">
        <v>63</v>
      </c>
      <c r="P40" s="188">
        <v>13</v>
      </c>
      <c r="Q40" s="188">
        <v>0</v>
      </c>
      <c r="R40" s="188">
        <v>18</v>
      </c>
      <c r="S40" s="188">
        <v>1</v>
      </c>
      <c r="T40" s="188">
        <f t="shared" si="9"/>
        <v>72</v>
      </c>
      <c r="U40" s="188">
        <f t="shared" si="10"/>
        <v>0</v>
      </c>
      <c r="V40" s="188">
        <f t="shared" si="11"/>
        <v>72</v>
      </c>
      <c r="W40" s="188">
        <f t="shared" si="12"/>
        <v>0</v>
      </c>
      <c r="X40" s="188">
        <f t="shared" si="13"/>
        <v>0</v>
      </c>
      <c r="Y40" s="188">
        <f t="shared" si="14"/>
        <v>0</v>
      </c>
      <c r="Z40" s="188">
        <f t="shared" si="15"/>
        <v>0</v>
      </c>
      <c r="AA40" s="188">
        <f t="shared" si="16"/>
        <v>0</v>
      </c>
      <c r="AB40" s="188">
        <f t="shared" si="17"/>
        <v>7</v>
      </c>
      <c r="AC40" s="188">
        <v>0</v>
      </c>
      <c r="AD40" s="188">
        <v>7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65</v>
      </c>
      <c r="AK40" s="188">
        <v>0</v>
      </c>
      <c r="AL40" s="188">
        <v>65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207</v>
      </c>
      <c r="B41" s="182" t="s">
        <v>39</v>
      </c>
      <c r="C41" s="184" t="s">
        <v>292</v>
      </c>
      <c r="D41" s="188">
        <f t="shared" si="0"/>
        <v>1263</v>
      </c>
      <c r="E41" s="188">
        <f t="shared" si="1"/>
        <v>695</v>
      </c>
      <c r="F41" s="188">
        <f t="shared" si="2"/>
        <v>247</v>
      </c>
      <c r="G41" s="188">
        <f t="shared" si="3"/>
        <v>191</v>
      </c>
      <c r="H41" s="188">
        <f t="shared" si="4"/>
        <v>47</v>
      </c>
      <c r="I41" s="188">
        <f t="shared" si="5"/>
        <v>0</v>
      </c>
      <c r="J41" s="188">
        <f t="shared" si="6"/>
        <v>75</v>
      </c>
      <c r="K41" s="188">
        <f t="shared" si="7"/>
        <v>8</v>
      </c>
      <c r="L41" s="188">
        <f t="shared" si="8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1263</v>
      </c>
      <c r="U41" s="188">
        <f t="shared" si="10"/>
        <v>695</v>
      </c>
      <c r="V41" s="188">
        <f t="shared" si="11"/>
        <v>247</v>
      </c>
      <c r="W41" s="188">
        <f t="shared" si="12"/>
        <v>191</v>
      </c>
      <c r="X41" s="188">
        <f t="shared" si="13"/>
        <v>47</v>
      </c>
      <c r="Y41" s="188">
        <f t="shared" si="14"/>
        <v>0</v>
      </c>
      <c r="Z41" s="188">
        <f t="shared" si="15"/>
        <v>75</v>
      </c>
      <c r="AA41" s="188">
        <f t="shared" si="16"/>
        <v>8</v>
      </c>
      <c r="AB41" s="188">
        <f t="shared" si="17"/>
        <v>21</v>
      </c>
      <c r="AC41" s="188">
        <v>0</v>
      </c>
      <c r="AD41" s="188">
        <v>21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71</v>
      </c>
      <c r="AK41" s="188">
        <v>0</v>
      </c>
      <c r="AL41" s="188">
        <v>71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1171</v>
      </c>
      <c r="AS41" s="188">
        <v>695</v>
      </c>
      <c r="AT41" s="188">
        <v>155</v>
      </c>
      <c r="AU41" s="188">
        <v>191</v>
      </c>
      <c r="AV41" s="188">
        <v>47</v>
      </c>
      <c r="AW41" s="188">
        <v>0</v>
      </c>
      <c r="AX41" s="188">
        <v>75</v>
      </c>
      <c r="AY41" s="188">
        <v>8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0</v>
      </c>
      <c r="BQ41" s="188">
        <v>0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201" t="s">
        <v>22</v>
      </c>
      <c r="B42" s="202"/>
      <c r="C42" s="202"/>
      <c r="D42" s="188">
        <f aca="true" t="shared" si="23" ref="D42:AI42">SUM(D7:D41)</f>
        <v>49751</v>
      </c>
      <c r="E42" s="188">
        <f t="shared" si="23"/>
        <v>22338</v>
      </c>
      <c r="F42" s="188">
        <f t="shared" si="23"/>
        <v>9609</v>
      </c>
      <c r="G42" s="188">
        <f t="shared" si="23"/>
        <v>5957</v>
      </c>
      <c r="H42" s="188">
        <f t="shared" si="23"/>
        <v>1184</v>
      </c>
      <c r="I42" s="188">
        <f t="shared" si="23"/>
        <v>317</v>
      </c>
      <c r="J42" s="188">
        <f t="shared" si="23"/>
        <v>1021</v>
      </c>
      <c r="K42" s="188">
        <f t="shared" si="23"/>
        <v>9325</v>
      </c>
      <c r="L42" s="188">
        <f t="shared" si="23"/>
        <v>10747</v>
      </c>
      <c r="M42" s="188">
        <f t="shared" si="23"/>
        <v>8020</v>
      </c>
      <c r="N42" s="188">
        <f t="shared" si="23"/>
        <v>1210</v>
      </c>
      <c r="O42" s="188">
        <f t="shared" si="23"/>
        <v>596</v>
      </c>
      <c r="P42" s="188">
        <f t="shared" si="23"/>
        <v>256</v>
      </c>
      <c r="Q42" s="188">
        <f t="shared" si="23"/>
        <v>82</v>
      </c>
      <c r="R42" s="188">
        <f t="shared" si="23"/>
        <v>381</v>
      </c>
      <c r="S42" s="188">
        <f t="shared" si="23"/>
        <v>202</v>
      </c>
      <c r="T42" s="188">
        <f t="shared" si="23"/>
        <v>28975</v>
      </c>
      <c r="U42" s="188">
        <f t="shared" si="23"/>
        <v>5351</v>
      </c>
      <c r="V42" s="188">
        <f t="shared" si="23"/>
        <v>8075</v>
      </c>
      <c r="W42" s="188">
        <f t="shared" si="23"/>
        <v>4953</v>
      </c>
      <c r="X42" s="188">
        <f t="shared" si="23"/>
        <v>928</v>
      </c>
      <c r="Y42" s="188">
        <f t="shared" si="23"/>
        <v>233</v>
      </c>
      <c r="Z42" s="188">
        <f t="shared" si="23"/>
        <v>349</v>
      </c>
      <c r="AA42" s="188">
        <f t="shared" si="23"/>
        <v>9086</v>
      </c>
      <c r="AB42" s="188">
        <f t="shared" si="23"/>
        <v>7208</v>
      </c>
      <c r="AC42" s="188">
        <f t="shared" si="23"/>
        <v>0</v>
      </c>
      <c r="AD42" s="188">
        <f t="shared" si="23"/>
        <v>385</v>
      </c>
      <c r="AE42" s="188">
        <f t="shared" si="23"/>
        <v>0</v>
      </c>
      <c r="AF42" s="188">
        <f t="shared" si="23"/>
        <v>0</v>
      </c>
      <c r="AG42" s="188">
        <f t="shared" si="23"/>
        <v>0</v>
      </c>
      <c r="AH42" s="188">
        <f t="shared" si="23"/>
        <v>0</v>
      </c>
      <c r="AI42" s="188">
        <f t="shared" si="23"/>
        <v>6823</v>
      </c>
      <c r="AJ42" s="188">
        <f aca="true" t="shared" si="24" ref="AJ42:BO42">SUM(AJ7:AJ41)</f>
        <v>1694</v>
      </c>
      <c r="AK42" s="188">
        <f t="shared" si="24"/>
        <v>36</v>
      </c>
      <c r="AL42" s="188">
        <f t="shared" si="24"/>
        <v>1494</v>
      </c>
      <c r="AM42" s="188">
        <f t="shared" si="24"/>
        <v>113</v>
      </c>
      <c r="AN42" s="188">
        <f t="shared" si="24"/>
        <v>12</v>
      </c>
      <c r="AO42" s="188">
        <f t="shared" si="24"/>
        <v>0</v>
      </c>
      <c r="AP42" s="188">
        <f t="shared" si="24"/>
        <v>0</v>
      </c>
      <c r="AQ42" s="188">
        <f t="shared" si="24"/>
        <v>39</v>
      </c>
      <c r="AR42" s="188">
        <f t="shared" si="24"/>
        <v>20073</v>
      </c>
      <c r="AS42" s="188">
        <f t="shared" si="24"/>
        <v>5315</v>
      </c>
      <c r="AT42" s="188">
        <f t="shared" si="24"/>
        <v>6196</v>
      </c>
      <c r="AU42" s="188">
        <f t="shared" si="24"/>
        <v>4840</v>
      </c>
      <c r="AV42" s="188">
        <f t="shared" si="24"/>
        <v>916</v>
      </c>
      <c r="AW42" s="188">
        <f t="shared" si="24"/>
        <v>233</v>
      </c>
      <c r="AX42" s="188">
        <f t="shared" si="24"/>
        <v>349</v>
      </c>
      <c r="AY42" s="188">
        <f t="shared" si="24"/>
        <v>2224</v>
      </c>
      <c r="AZ42" s="188">
        <f t="shared" si="24"/>
        <v>0</v>
      </c>
      <c r="BA42" s="188">
        <f t="shared" si="24"/>
        <v>0</v>
      </c>
      <c r="BB42" s="188">
        <f t="shared" si="24"/>
        <v>0</v>
      </c>
      <c r="BC42" s="188">
        <f t="shared" si="24"/>
        <v>0</v>
      </c>
      <c r="BD42" s="188">
        <f t="shared" si="24"/>
        <v>0</v>
      </c>
      <c r="BE42" s="188">
        <f t="shared" si="24"/>
        <v>0</v>
      </c>
      <c r="BF42" s="188">
        <f t="shared" si="24"/>
        <v>0</v>
      </c>
      <c r="BG42" s="188">
        <f t="shared" si="24"/>
        <v>0</v>
      </c>
      <c r="BH42" s="188">
        <f t="shared" si="24"/>
        <v>0</v>
      </c>
      <c r="BI42" s="188">
        <f t="shared" si="24"/>
        <v>0</v>
      </c>
      <c r="BJ42" s="188">
        <f t="shared" si="24"/>
        <v>0</v>
      </c>
      <c r="BK42" s="188">
        <f t="shared" si="24"/>
        <v>0</v>
      </c>
      <c r="BL42" s="188">
        <f t="shared" si="24"/>
        <v>0</v>
      </c>
      <c r="BM42" s="188">
        <f t="shared" si="24"/>
        <v>0</v>
      </c>
      <c r="BN42" s="188">
        <f t="shared" si="24"/>
        <v>0</v>
      </c>
      <c r="BO42" s="188">
        <f t="shared" si="24"/>
        <v>0</v>
      </c>
      <c r="BP42" s="188">
        <f aca="true" t="shared" si="25" ref="BP42:BW42">SUM(BP7:BP41)</f>
        <v>10029</v>
      </c>
      <c r="BQ42" s="188">
        <f t="shared" si="25"/>
        <v>8967</v>
      </c>
      <c r="BR42" s="188">
        <f t="shared" si="25"/>
        <v>324</v>
      </c>
      <c r="BS42" s="188">
        <f t="shared" si="25"/>
        <v>408</v>
      </c>
      <c r="BT42" s="188">
        <f t="shared" si="25"/>
        <v>0</v>
      </c>
      <c r="BU42" s="188">
        <f t="shared" si="25"/>
        <v>2</v>
      </c>
      <c r="BV42" s="188">
        <f t="shared" si="25"/>
        <v>291</v>
      </c>
      <c r="BW42" s="188">
        <f t="shared" si="25"/>
        <v>37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152</v>
      </c>
      <c r="B1" s="254"/>
      <c r="C1" s="183" t="s">
        <v>81</v>
      </c>
    </row>
    <row r="2" spans="6:13" s="47" customFormat="1" ht="15" customHeight="1">
      <c r="F2" s="279" t="s">
        <v>82</v>
      </c>
      <c r="G2" s="280"/>
      <c r="H2" s="280"/>
      <c r="I2" s="280"/>
      <c r="J2" s="277" t="s">
        <v>83</v>
      </c>
      <c r="K2" s="274" t="s">
        <v>84</v>
      </c>
      <c r="L2" s="275"/>
      <c r="M2" s="276"/>
    </row>
    <row r="3" spans="1:13" s="47" customFormat="1" ht="15" customHeight="1" thickBot="1">
      <c r="A3" s="260" t="s">
        <v>85</v>
      </c>
      <c r="B3" s="261"/>
      <c r="C3" s="258"/>
      <c r="D3" s="49">
        <f>SUMIF('ごみ処理概要'!$A$7:$C$42,'ごみ集計結果'!$A$1,'ごみ処理概要'!$E$7:$E$42)</f>
        <v>878361</v>
      </c>
      <c r="F3" s="281"/>
      <c r="G3" s="282"/>
      <c r="H3" s="282"/>
      <c r="I3" s="282"/>
      <c r="J3" s="278"/>
      <c r="K3" s="50" t="s">
        <v>86</v>
      </c>
      <c r="L3" s="51" t="s">
        <v>87</v>
      </c>
      <c r="M3" s="52" t="s">
        <v>88</v>
      </c>
    </row>
    <row r="4" spans="1:13" s="47" customFormat="1" ht="15" customHeight="1" thickBot="1">
      <c r="A4" s="260" t="s">
        <v>89</v>
      </c>
      <c r="B4" s="261"/>
      <c r="C4" s="258"/>
      <c r="D4" s="49">
        <f>D5-D3</f>
        <v>0</v>
      </c>
      <c r="F4" s="271" t="s">
        <v>90</v>
      </c>
      <c r="G4" s="268" t="s">
        <v>93</v>
      </c>
      <c r="H4" s="53" t="s">
        <v>91</v>
      </c>
      <c r="J4" s="162">
        <f>SUMIF('ごみ処理量内訳'!$A$7:$C$42,'ごみ集計結果'!$A$1,'ごみ処理量内訳'!$E$7:$E$42)</f>
        <v>232053</v>
      </c>
      <c r="K4" s="54" t="s">
        <v>197</v>
      </c>
      <c r="L4" s="55" t="s">
        <v>197</v>
      </c>
      <c r="M4" s="56" t="s">
        <v>197</v>
      </c>
    </row>
    <row r="5" spans="1:13" s="47" customFormat="1" ht="15" customHeight="1">
      <c r="A5" s="262" t="s">
        <v>92</v>
      </c>
      <c r="B5" s="263"/>
      <c r="C5" s="264"/>
      <c r="D5" s="49">
        <f>SUMIF('ごみ処理概要'!$A$7:$C$42,'ごみ集計結果'!$A$1,'ごみ処理概要'!$D$7:$D$42)</f>
        <v>878361</v>
      </c>
      <c r="F5" s="272"/>
      <c r="G5" s="269"/>
      <c r="H5" s="283" t="s">
        <v>94</v>
      </c>
      <c r="I5" s="57" t="s">
        <v>95</v>
      </c>
      <c r="J5" s="58">
        <f>SUMIF('ごみ処理量内訳'!$A$7:$C$42,'ごみ集計結果'!$A$1,'ごみ処理量内訳'!$W$7:$W$42)</f>
        <v>7567</v>
      </c>
      <c r="K5" s="59" t="s">
        <v>198</v>
      </c>
      <c r="L5" s="60" t="s">
        <v>198</v>
      </c>
      <c r="M5" s="61" t="s">
        <v>198</v>
      </c>
    </row>
    <row r="6" spans="4:13" s="47" customFormat="1" ht="15" customHeight="1">
      <c r="D6" s="62"/>
      <c r="F6" s="272"/>
      <c r="G6" s="269"/>
      <c r="H6" s="284"/>
      <c r="I6" s="63" t="s">
        <v>96</v>
      </c>
      <c r="J6" s="64">
        <f>SUMIF('ごみ処理量内訳'!$A$7:$C$42,'ごみ集計結果'!$A$1,'ごみ処理量内訳'!$X$7:$X$42)</f>
        <v>3128</v>
      </c>
      <c r="K6" s="48" t="s">
        <v>257</v>
      </c>
      <c r="L6" s="65" t="s">
        <v>257</v>
      </c>
      <c r="M6" s="66" t="s">
        <v>257</v>
      </c>
    </row>
    <row r="7" spans="1:13" s="47" customFormat="1" ht="15" customHeight="1">
      <c r="A7" s="255" t="s">
        <v>97</v>
      </c>
      <c r="B7" s="265" t="s">
        <v>288</v>
      </c>
      <c r="C7" s="67" t="s">
        <v>98</v>
      </c>
      <c r="D7" s="49">
        <f>SUMIF('ごみ搬入量内訳'!$A$7:$C$42,'ごみ集計結果'!$A$1,'ごみ搬入量内訳'!$I$7:$I$42)</f>
        <v>0</v>
      </c>
      <c r="F7" s="272"/>
      <c r="G7" s="269"/>
      <c r="H7" s="284"/>
      <c r="I7" s="63" t="s">
        <v>99</v>
      </c>
      <c r="J7" s="64">
        <f>SUMIF('ごみ処理量内訳'!$A$7:$C$42,'ごみ集計結果'!$A$1,'ごみ処理量内訳'!$Y$7:$Y$42)</f>
        <v>0</v>
      </c>
      <c r="K7" s="48" t="s">
        <v>199</v>
      </c>
      <c r="L7" s="65" t="s">
        <v>199</v>
      </c>
      <c r="M7" s="66" t="s">
        <v>199</v>
      </c>
    </row>
    <row r="8" spans="1:13" s="47" customFormat="1" ht="15" customHeight="1">
      <c r="A8" s="256"/>
      <c r="B8" s="266"/>
      <c r="C8" s="67" t="s">
        <v>100</v>
      </c>
      <c r="D8" s="49">
        <f>SUMIF('ごみ搬入量内訳'!$A$7:$C$42,'ごみ集計結果'!$A$1,'ごみ搬入量内訳'!$M$7:$M$42)</f>
        <v>215009</v>
      </c>
      <c r="F8" s="272"/>
      <c r="G8" s="269"/>
      <c r="H8" s="284"/>
      <c r="I8" s="63" t="s">
        <v>101</v>
      </c>
      <c r="J8" s="64">
        <f>SUMIF('ごみ処理量内訳'!$A$7:$C$42,'ごみ集計結果'!$A$1,'ごみ処理量内訳'!$Z$7:$Z$42)</f>
        <v>0</v>
      </c>
      <c r="K8" s="48" t="s">
        <v>200</v>
      </c>
      <c r="L8" s="65" t="s">
        <v>200</v>
      </c>
      <c r="M8" s="66" t="s">
        <v>200</v>
      </c>
    </row>
    <row r="9" spans="1:13" s="47" customFormat="1" ht="15" customHeight="1" thickBot="1">
      <c r="A9" s="256"/>
      <c r="B9" s="266"/>
      <c r="C9" s="67" t="s">
        <v>102</v>
      </c>
      <c r="D9" s="49">
        <f>SUMIF('ごみ搬入量内訳'!$A$7:$C$42,'ごみ集計結果'!$A$1,'ごみ搬入量内訳'!$Q$7:$Q$42)</f>
        <v>12050</v>
      </c>
      <c r="F9" s="272"/>
      <c r="G9" s="269"/>
      <c r="H9" s="285"/>
      <c r="I9" s="68" t="s">
        <v>103</v>
      </c>
      <c r="J9" s="69">
        <f>SUMIF('ごみ処理量内訳'!$A$7:$C$42,'ごみ集計結果'!$A$1,'ごみ処理量内訳'!$AA$7:$AA$42)</f>
        <v>0</v>
      </c>
      <c r="K9" s="70" t="s">
        <v>201</v>
      </c>
      <c r="L9" s="51" t="s">
        <v>201</v>
      </c>
      <c r="M9" s="52" t="s">
        <v>201</v>
      </c>
    </row>
    <row r="10" spans="1:13" s="47" customFormat="1" ht="15" customHeight="1" thickBot="1">
      <c r="A10" s="256"/>
      <c r="B10" s="266"/>
      <c r="C10" s="67" t="s">
        <v>104</v>
      </c>
      <c r="D10" s="49">
        <f>SUMIF('ごみ搬入量内訳'!$A$7:$C$42,'ごみ集計結果'!$A$1,'ごみ搬入量内訳'!$U$7:$U$42)</f>
        <v>24084</v>
      </c>
      <c r="F10" s="272"/>
      <c r="G10" s="270"/>
      <c r="H10" s="71" t="s">
        <v>105</v>
      </c>
      <c r="I10" s="72"/>
      <c r="J10" s="163">
        <f>SUM(J4:J9)</f>
        <v>242748</v>
      </c>
      <c r="K10" s="73" t="s">
        <v>257</v>
      </c>
      <c r="L10" s="164">
        <f>SUMIF('ごみ処理量内訳'!$A$7:$C$42,'ごみ集計結果'!$A$1,'ごみ処理量内訳'!$AD$7:$AD$42)</f>
        <v>22337</v>
      </c>
      <c r="M10" s="165">
        <f>SUMIF('資源化量内訳'!$A$7:$C$42,'ごみ集計結果'!$A$1,'資源化量内訳'!$AB$7:$AB$42)</f>
        <v>7208</v>
      </c>
    </row>
    <row r="11" spans="1:13" s="47" customFormat="1" ht="15" customHeight="1">
      <c r="A11" s="256"/>
      <c r="B11" s="266"/>
      <c r="C11" s="67" t="s">
        <v>106</v>
      </c>
      <c r="D11" s="49">
        <f>SUMIF('ごみ搬入量内訳'!$A$7:$C$42,'ごみ集計結果'!$A$1,'ごみ搬入量内訳'!$Y$7:$Y$42)</f>
        <v>1185</v>
      </c>
      <c r="F11" s="272"/>
      <c r="G11" s="286" t="s">
        <v>107</v>
      </c>
      <c r="H11" s="151" t="s">
        <v>95</v>
      </c>
      <c r="I11" s="148"/>
      <c r="J11" s="74">
        <f>SUMIF('ごみ処理量内訳'!$A$7:$C$42,'ごみ集計結果'!$A$1,'ごみ処理量内訳'!$G$7:$G$42)</f>
        <v>12980</v>
      </c>
      <c r="K11" s="58">
        <f>SUMIF('ごみ処理量内訳'!$A$7:$C$42,'ごみ集計結果'!$A$1,'ごみ処理量内訳'!$W$7:$W$42)</f>
        <v>7567</v>
      </c>
      <c r="L11" s="75">
        <f>SUMIF('ごみ処理量内訳'!$A$7:$C$42,'ごみ集計結果'!$A$1,'ごみ処理量内訳'!$AF$7:$AF$42)</f>
        <v>3710</v>
      </c>
      <c r="M11" s="76">
        <f>SUMIF('資源化量内訳'!$A$7:$C$42,'ごみ集計結果'!$A$1,'資源化量内訳'!$AJ$7:$AJ$42)</f>
        <v>1694</v>
      </c>
    </row>
    <row r="12" spans="1:13" s="47" customFormat="1" ht="15" customHeight="1">
      <c r="A12" s="256"/>
      <c r="B12" s="266"/>
      <c r="C12" s="67" t="s">
        <v>108</v>
      </c>
      <c r="D12" s="49">
        <f>SUMIF('ごみ搬入量内訳'!$A$7:$C$42,'ごみ集計結果'!$A$1,'ごみ搬入量内訳'!$AC$7:$AC$42)</f>
        <v>3984</v>
      </c>
      <c r="F12" s="272"/>
      <c r="G12" s="287"/>
      <c r="H12" s="149" t="s">
        <v>96</v>
      </c>
      <c r="I12" s="149"/>
      <c r="J12" s="64">
        <f>SUMIF('ごみ処理量内訳'!$A$7:$C$42,'ごみ集計結果'!$A$1,'ごみ処理量内訳'!$H$7:$H$42)</f>
        <v>25060</v>
      </c>
      <c r="K12" s="64">
        <f>SUMIF('ごみ処理量内訳'!$A$7:$C$42,'ごみ集計結果'!$A$1,'ごみ処理量内訳'!$X$7:$X$42)</f>
        <v>3128</v>
      </c>
      <c r="L12" s="49">
        <f>SUMIF('ごみ処理量内訳'!$A$7:$C$42,'ごみ集計結果'!$A$1,'ごみ処理量内訳'!$AG$7:$AG$42)</f>
        <v>1429</v>
      </c>
      <c r="M12" s="77">
        <f>SUMIF('資源化量内訳'!$A$7:$C$42,'ごみ集計結果'!$A$1,'資源化量内訳'!$AR$7:$AR$42)</f>
        <v>20073</v>
      </c>
    </row>
    <row r="13" spans="1:13" s="47" customFormat="1" ht="15" customHeight="1">
      <c r="A13" s="256"/>
      <c r="B13" s="267"/>
      <c r="C13" s="78" t="s">
        <v>105</v>
      </c>
      <c r="D13" s="49">
        <f>SUM(D7:D12)</f>
        <v>256312</v>
      </c>
      <c r="F13" s="272"/>
      <c r="G13" s="287"/>
      <c r="H13" s="149" t="s">
        <v>99</v>
      </c>
      <c r="I13" s="149"/>
      <c r="J13" s="64">
        <f>SUMIF('ごみ処理量内訳'!$A$7:$C$42,'ごみ集計結果'!$A$1,'ごみ処理量内訳'!$I$7:$I$42)</f>
        <v>0</v>
      </c>
      <c r="K13" s="64">
        <f>SUMIF('ごみ処理量内訳'!$A$7:$C$42,'ごみ集計結果'!$A$1,'ごみ処理量内訳'!$Y$7:$Y$42)</f>
        <v>0</v>
      </c>
      <c r="L13" s="49">
        <f>SUMIF('ごみ処理量内訳'!$A$7:$C$42,'ごみ集計結果'!$A$1,'ごみ処理量内訳'!$AH$7:$AH$42)</f>
        <v>0</v>
      </c>
      <c r="M13" s="77">
        <f>SUMIF('資源化量内訳'!$A$7:$C$42,'ごみ集計結果'!$A$1,'資源化量内訳'!$AZ$7:$AZ$42)</f>
        <v>0</v>
      </c>
    </row>
    <row r="14" spans="1:13" s="47" customFormat="1" ht="15" customHeight="1">
      <c r="A14" s="256"/>
      <c r="B14" s="259" t="s">
        <v>109</v>
      </c>
      <c r="C14" s="259"/>
      <c r="D14" s="49">
        <f>SUMIF('ごみ搬入量内訳'!$A$7:$C$42,'ごみ集計結果'!$A$1,'ごみ搬入量内訳'!$AG$7:$AG$42)</f>
        <v>26154</v>
      </c>
      <c r="F14" s="272"/>
      <c r="G14" s="287"/>
      <c r="H14" s="149" t="s">
        <v>101</v>
      </c>
      <c r="I14" s="149"/>
      <c r="J14" s="64">
        <f>SUMIF('ごみ処理量内訳'!$A$7:$C$42,'ごみ集計結果'!$A$1,'ごみ処理量内訳'!$J$7:$J$42)</f>
        <v>0</v>
      </c>
      <c r="K14" s="64">
        <f>SUMIF('ごみ処理量内訳'!$A$7:$C$42,'ごみ集計結果'!$A$1,'ごみ処理量内訳'!$Z$7:$Z$42)</f>
        <v>0</v>
      </c>
      <c r="L14" s="49">
        <f>SUMIF('ごみ処理量内訳'!$A$7:$C$42,'ごみ集計結果'!$A$1,'ごみ処理量内訳'!$AI$7:$AI$42)</f>
        <v>0</v>
      </c>
      <c r="M14" s="77">
        <f>SUMIF('資源化量内訳'!$A$7:$C$42,'ごみ集計結果'!$A$1,'資源化量内訳'!$BH$7:$BH$42)</f>
        <v>0</v>
      </c>
    </row>
    <row r="15" spans="1:13" s="47" customFormat="1" ht="15" customHeight="1" thickBot="1">
      <c r="A15" s="256"/>
      <c r="B15" s="259" t="s">
        <v>110</v>
      </c>
      <c r="C15" s="259"/>
      <c r="D15" s="49">
        <f>SUMIF('ごみ搬入量内訳'!$A$7:$C$42,'ごみ集計結果'!$A$1,'ごみ搬入量内訳'!$AH$7:$AH$42)</f>
        <v>975</v>
      </c>
      <c r="F15" s="272"/>
      <c r="G15" s="287"/>
      <c r="H15" s="150" t="s">
        <v>103</v>
      </c>
      <c r="I15" s="150"/>
      <c r="J15" s="69">
        <f>SUMIF('ごみ処理量内訳'!$A$7:$C$42,'ごみ集計結果'!$A$1,'ごみ処理量内訳'!$K$7:$K$42)</f>
        <v>232</v>
      </c>
      <c r="K15" s="69">
        <f>SUMIF('ごみ処理量内訳'!$A$7:$C$42,'ごみ集計結果'!$A$1,'ごみ処理量内訳'!$AA$7:$AA$42)</f>
        <v>0</v>
      </c>
      <c r="L15" s="79">
        <f>SUMIF('ごみ処理量内訳'!$A$7:$C$42,'ごみ集計結果'!$A$1,'ごみ処理量内訳'!$AJ$7:$AJ$42)</f>
        <v>232</v>
      </c>
      <c r="M15" s="52" t="s">
        <v>201</v>
      </c>
    </row>
    <row r="16" spans="1:13" s="47" customFormat="1" ht="15" customHeight="1" thickBot="1">
      <c r="A16" s="257"/>
      <c r="B16" s="258" t="s">
        <v>136</v>
      </c>
      <c r="C16" s="259"/>
      <c r="D16" s="49">
        <f>SUM(D13:D15)</f>
        <v>283441</v>
      </c>
      <c r="F16" s="272"/>
      <c r="G16" s="270"/>
      <c r="H16" s="81" t="s">
        <v>105</v>
      </c>
      <c r="I16" s="80"/>
      <c r="J16" s="166">
        <f>SUM(J11:J15)</f>
        <v>38272</v>
      </c>
      <c r="K16" s="167">
        <f>SUM(K11:K15)</f>
        <v>10695</v>
      </c>
      <c r="L16" s="168">
        <f>SUM(L11:L15)</f>
        <v>5371</v>
      </c>
      <c r="M16" s="169">
        <f>SUM(M11:M15)</f>
        <v>21767</v>
      </c>
    </row>
    <row r="17" spans="4:13" s="47" customFormat="1" ht="15" customHeight="1" thickBot="1">
      <c r="D17" s="62"/>
      <c r="F17" s="273"/>
      <c r="G17" s="288" t="s">
        <v>294</v>
      </c>
      <c r="H17" s="289"/>
      <c r="I17" s="289"/>
      <c r="J17" s="162">
        <f>J4+J16</f>
        <v>270325</v>
      </c>
      <c r="K17" s="170">
        <f>K16</f>
        <v>10695</v>
      </c>
      <c r="L17" s="171">
        <f>L10+L16</f>
        <v>27708</v>
      </c>
      <c r="M17" s="172">
        <f>M10+M16</f>
        <v>28975</v>
      </c>
    </row>
    <row r="18" spans="1:13" s="47" customFormat="1" ht="15" customHeight="1">
      <c r="A18" s="259" t="s">
        <v>111</v>
      </c>
      <c r="B18" s="259"/>
      <c r="C18" s="259"/>
      <c r="D18" s="49">
        <f>SUMIF('ごみ搬入量内訳'!$A$7:$C$42,'ごみ集計結果'!$A$1,'ごみ搬入量内訳'!$E$7:$E$42)</f>
        <v>206053</v>
      </c>
      <c r="F18" s="251" t="s">
        <v>112</v>
      </c>
      <c r="G18" s="252"/>
      <c r="H18" s="252"/>
      <c r="I18" s="253"/>
      <c r="J18" s="74">
        <f>SUMIF('資源化量内訳'!$A$7:$C$42,'ごみ集計結果'!$A$1,'資源化量内訳'!$L$7:$L$42)</f>
        <v>10747</v>
      </c>
      <c r="K18" s="82" t="s">
        <v>197</v>
      </c>
      <c r="L18" s="83" t="s">
        <v>197</v>
      </c>
      <c r="M18" s="76">
        <f>J18</f>
        <v>10747</v>
      </c>
    </row>
    <row r="19" spans="1:13" s="47" customFormat="1" ht="15" customHeight="1" thickBot="1">
      <c r="A19" s="290" t="s">
        <v>113</v>
      </c>
      <c r="B19" s="259"/>
      <c r="C19" s="259"/>
      <c r="D19" s="49">
        <f>SUMIF('ごみ搬入量内訳'!$A$7:$C$42,'ごみ集計結果'!$A$1,'ごみ搬入量内訳'!$F$7:$F$42)</f>
        <v>76413</v>
      </c>
      <c r="F19" s="248" t="s">
        <v>114</v>
      </c>
      <c r="G19" s="249"/>
      <c r="H19" s="249"/>
      <c r="I19" s="250"/>
      <c r="J19" s="173">
        <f>SUMIF('ごみ処理量内訳'!$A$7:$C$42,'ごみ集計結果'!$A$1,'ごみ処理量内訳'!$AC$7:$AC$42)</f>
        <v>1394</v>
      </c>
      <c r="K19" s="84" t="s">
        <v>197</v>
      </c>
      <c r="L19" s="85">
        <f>J19</f>
        <v>1394</v>
      </c>
      <c r="M19" s="86" t="s">
        <v>197</v>
      </c>
    </row>
    <row r="20" spans="1:13" s="47" customFormat="1" ht="15" customHeight="1" thickBot="1">
      <c r="A20" s="290" t="s">
        <v>115</v>
      </c>
      <c r="B20" s="259"/>
      <c r="C20" s="259"/>
      <c r="D20" s="49">
        <f>D15</f>
        <v>975</v>
      </c>
      <c r="F20" s="245" t="s">
        <v>136</v>
      </c>
      <c r="G20" s="246"/>
      <c r="H20" s="246"/>
      <c r="I20" s="247"/>
      <c r="J20" s="174">
        <f>J4+J11+J12+J13+J14+J15+J18+J19</f>
        <v>282466</v>
      </c>
      <c r="K20" s="175">
        <f>SUM(K17:K19)</f>
        <v>10695</v>
      </c>
      <c r="L20" s="176">
        <f>SUM(L17:L19)</f>
        <v>29102</v>
      </c>
      <c r="M20" s="177">
        <f>SUM(M17:M19)</f>
        <v>39722</v>
      </c>
    </row>
    <row r="21" spans="1:9" s="47" customFormat="1" ht="15" customHeight="1">
      <c r="A21" s="290" t="s">
        <v>120</v>
      </c>
      <c r="B21" s="259"/>
      <c r="C21" s="259"/>
      <c r="D21" s="49">
        <f>SUM(D18:D20)</f>
        <v>283441</v>
      </c>
      <c r="F21" s="181" t="s">
        <v>289</v>
      </c>
      <c r="G21" s="180"/>
      <c r="H21" s="180"/>
      <c r="I21" s="180"/>
    </row>
    <row r="22" spans="11:13" s="47" customFormat="1" ht="15" customHeight="1">
      <c r="K22" s="87"/>
      <c r="L22" s="88" t="s">
        <v>116</v>
      </c>
      <c r="M22" s="89" t="s">
        <v>117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収集ごみ（混合ごみ＋可燃ごみ＋不燃ごみ＋資源ごみ＋粗大ごみ＋その他）＝256,312t/年</v>
      </c>
      <c r="K23" s="89" t="s">
        <v>118</v>
      </c>
      <c r="L23" s="92">
        <f>SUMIF('資源化量内訳'!$A$7:$C$42,'ごみ集計結果'!$A$1,'資源化量内訳'!$M$7:M$42)+SUMIF('資源化量内訳'!$A$7:$C$42,'ごみ集計結果'!$A$1,'資源化量内訳'!$U$7:U$42)</f>
        <v>13371</v>
      </c>
      <c r="M23" s="49">
        <f>SUMIF('資源化量内訳'!$A$7:$C$42,'ごみ集計結果'!$A$1,'資源化量内訳'!BQ$7:BQ$42)</f>
        <v>8967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計画収集量（収集ごみ＋直接搬入ごみ）＝282,466t/年</v>
      </c>
      <c r="K24" s="89" t="s">
        <v>119</v>
      </c>
      <c r="L24" s="92">
        <f>SUMIF('資源化量内訳'!$A$7:$C$42,'ごみ集計結果'!$A$1,'資源化量内訳'!$N$7:N$42)+SUMIF('資源化量内訳'!$A$7:$C$42,'ごみ集計結果'!$A$1,'資源化量内訳'!V$7:V$42)</f>
        <v>9285</v>
      </c>
      <c r="M24" s="49">
        <f>SUMIF('資源化量内訳'!$A$7:$C$42,'ごみ集計結果'!$A$1,'資源化量内訳'!BR$7:BR$42)</f>
        <v>324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ごみ総排出量（計画収集量＋自家処理量）＝283,441t/年</v>
      </c>
      <c r="K25" s="89" t="s">
        <v>202</v>
      </c>
      <c r="L25" s="92">
        <f>SUMIF('資源化量内訳'!$A$7:$C$42,'ごみ集計結果'!$A$1,'資源化量内訳'!O$7:O$42)+SUMIF('資源化量内訳'!$A$7:$C$42,'ごみ集計結果'!$A$1,'資源化量内訳'!W$7:W$42)</f>
        <v>5549</v>
      </c>
      <c r="M25" s="49">
        <f>SUMIF('資源化量内訳'!$A$7:$C$42,'ごみ集計結果'!$A$1,'資源化量内訳'!BS$7:BS$42)</f>
        <v>408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ごみ処理量（直接最終処分量＋直接焼却量＋焼却以外の中間処理量＋直接資源化量）＝282,466t/年</v>
      </c>
      <c r="K26" s="89" t="s">
        <v>203</v>
      </c>
      <c r="L26" s="92">
        <f>SUMIF('資源化量内訳'!$A$7:$C$42,'ごみ集計結果'!$A$1,'資源化量内訳'!P$7:P$42)+SUMIF('資源化量内訳'!$A$7:$C$42,'ごみ集計結果'!$A$1,'資源化量内訳'!X$7:X$42)</f>
        <v>1184</v>
      </c>
      <c r="M26" s="49">
        <f>SUMIF('資源化量内訳'!$A$7:$C$42,'ごみ集計結果'!$A$1,'資源化量内訳'!BT$7:BT$42)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１人１日あたりごみ排出量（ごみ総排出量/総人口）＝884g/人日</v>
      </c>
      <c r="K27" s="89" t="s">
        <v>204</v>
      </c>
      <c r="L27" s="92">
        <f>SUMIF('資源化量内訳'!$A$7:$C$42,'ごみ集計結果'!$A$1,'資源化量内訳'!Q$7:Q$42)+SUMIF('資源化量内訳'!$A$7:$C$42,'ごみ集計結果'!$A$1,'資源化量内訳'!Y$7:Y$42)</f>
        <v>315</v>
      </c>
      <c r="M27" s="49">
        <f>SUMIF('資源化量内訳'!$A$7:$C$42,'ごみ集計結果'!$A$1,'資源化量内訳'!BU$7:BU$42)</f>
        <v>2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リサイクル率（[資源化量合計＋集団回収量]/[ごみ処理量＋集団回収量]）＝17.01％</v>
      </c>
      <c r="K28" s="89" t="s">
        <v>46</v>
      </c>
      <c r="L28" s="92">
        <f>SUMIF('資源化量内訳'!$A$7:$C$42,'ごみ集計結果'!$A$1,'資源化量内訳'!R$7:R$42)+SUMIF('資源化量内訳'!$A$7:$C$42,'ごみ集計結果'!$A$1,'資源化量内訳'!Z$7:Z$42)</f>
        <v>730</v>
      </c>
      <c r="M28" s="49">
        <f>SUMIF('資源化量内訳'!$A$7:$C$42,'ごみ集計結果'!$A$1,'資源化量内訳'!BV$7:BV$42)</f>
        <v>291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中間処理による減量化量（施設処理量-施設処理後資源化量-施設処理後残渣処分量）＝213,642t/年</v>
      </c>
      <c r="K29" s="89" t="s">
        <v>106</v>
      </c>
      <c r="L29" s="92">
        <f>SUMIF('資源化量内訳'!$A$7:$C$42,'ごみ集計結果'!$A$1,'資源化量内訳'!S$7:S$42)+SUMIF('資源化量内訳'!$A$7:$C$42,'ごみ集計結果'!$A$1,'資源化量内訳'!AA$7:AA$42)</f>
        <v>9288</v>
      </c>
      <c r="M29" s="49">
        <f>SUMIF('資源化量内訳'!$A$7:$C$42,'ごみ集計結果'!$A$1,'資源化量内訳'!BW$7:BW$42)</f>
        <v>37</v>
      </c>
    </row>
    <row r="30" spans="11:13" ht="15" customHeight="1">
      <c r="K30" s="89" t="s">
        <v>136</v>
      </c>
      <c r="L30" s="178">
        <f>SUM(L23:L29)</f>
        <v>39722</v>
      </c>
      <c r="M30" s="179">
        <f>SUM(M23:M29)</f>
        <v>10029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佐賀県のごみ処理フローシート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153</v>
      </c>
      <c r="B2" s="295"/>
      <c r="C2" s="295"/>
      <c r="D2" s="295"/>
      <c r="E2" s="101"/>
      <c r="F2" s="102" t="s">
        <v>258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259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56</v>
      </c>
      <c r="G3" s="112">
        <f>'ごみ集計結果'!J19</f>
        <v>1394</v>
      </c>
      <c r="H3" s="101"/>
      <c r="I3" s="104"/>
      <c r="J3" s="105"/>
      <c r="K3" s="101"/>
      <c r="L3" s="101"/>
      <c r="M3" s="105"/>
      <c r="N3" s="105"/>
      <c r="O3" s="101"/>
      <c r="P3" s="111" t="s">
        <v>66</v>
      </c>
      <c r="Q3" s="112">
        <f>G3+N5+Q9</f>
        <v>29102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260</v>
      </c>
      <c r="G5" s="107"/>
      <c r="H5" s="101"/>
      <c r="I5" s="115" t="s">
        <v>261</v>
      </c>
      <c r="J5" s="107"/>
      <c r="K5" s="101"/>
      <c r="L5" s="116" t="s">
        <v>262</v>
      </c>
      <c r="M5" s="153" t="s">
        <v>68</v>
      </c>
      <c r="N5" s="117">
        <f>'ごみ集計結果'!L10</f>
        <v>22337</v>
      </c>
      <c r="O5" s="101"/>
      <c r="P5" s="101"/>
      <c r="Q5" s="101"/>
    </row>
    <row r="6" spans="1:17" s="108" customFormat="1" ht="21.75" customHeight="1" thickBot="1">
      <c r="A6" s="114"/>
      <c r="B6" s="292" t="s">
        <v>263</v>
      </c>
      <c r="C6" s="292"/>
      <c r="D6" s="292"/>
      <c r="E6" s="101"/>
      <c r="F6" s="111" t="s">
        <v>57</v>
      </c>
      <c r="G6" s="112">
        <f>'ごみ集計結果'!J4</f>
        <v>232053</v>
      </c>
      <c r="H6" s="101"/>
      <c r="I6" s="111" t="s">
        <v>60</v>
      </c>
      <c r="J6" s="112">
        <f>G6+N8</f>
        <v>242748</v>
      </c>
      <c r="K6" s="101"/>
      <c r="L6" s="118" t="s">
        <v>264</v>
      </c>
      <c r="M6" s="155" t="s">
        <v>69</v>
      </c>
      <c r="N6" s="119">
        <f>'ごみ集計結果'!M10</f>
        <v>7208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265</v>
      </c>
      <c r="C8" s="121" t="s">
        <v>52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266</v>
      </c>
      <c r="M8" s="127" t="s">
        <v>59</v>
      </c>
      <c r="N8" s="122">
        <f>N10+N14+N18+N22+N26</f>
        <v>10695</v>
      </c>
      <c r="O8" s="101"/>
      <c r="P8" s="106" t="s">
        <v>267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67</v>
      </c>
      <c r="Q9" s="112">
        <f>N11+N15+N19+N23+N27</f>
        <v>5371</v>
      </c>
    </row>
    <row r="10" spans="1:17" s="108" customFormat="1" ht="21.75" customHeight="1" thickBot="1">
      <c r="A10" s="114"/>
      <c r="B10" s="120" t="s">
        <v>268</v>
      </c>
      <c r="C10" s="152" t="s">
        <v>47</v>
      </c>
      <c r="D10" s="122">
        <f>'ごみ集計結果'!D8</f>
        <v>215009</v>
      </c>
      <c r="E10" s="101"/>
      <c r="F10" s="101"/>
      <c r="G10" s="114"/>
      <c r="H10" s="101"/>
      <c r="I10" s="115" t="s">
        <v>269</v>
      </c>
      <c r="J10" s="107"/>
      <c r="K10" s="101"/>
      <c r="L10" s="116" t="s">
        <v>266</v>
      </c>
      <c r="M10" s="153" t="s">
        <v>70</v>
      </c>
      <c r="N10" s="117">
        <f>'ごみ集計結果'!K11</f>
        <v>7567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61</v>
      </c>
      <c r="J11" s="112">
        <f>'ごみ集計結果'!J11</f>
        <v>12980</v>
      </c>
      <c r="K11" s="101"/>
      <c r="L11" s="128" t="s">
        <v>267</v>
      </c>
      <c r="M11" s="157" t="s">
        <v>71</v>
      </c>
      <c r="N11" s="129">
        <f>'ごみ集計結果'!L11</f>
        <v>3710</v>
      </c>
      <c r="O11" s="101"/>
      <c r="P11" s="101"/>
      <c r="Q11" s="101"/>
    </row>
    <row r="12" spans="1:17" s="108" customFormat="1" ht="21.75" customHeight="1" thickBot="1">
      <c r="A12" s="114"/>
      <c r="B12" s="120" t="s">
        <v>270</v>
      </c>
      <c r="C12" s="152" t="s">
        <v>48</v>
      </c>
      <c r="D12" s="122">
        <f>'ごみ集計結果'!D9</f>
        <v>12050</v>
      </c>
      <c r="E12" s="101"/>
      <c r="F12" s="101"/>
      <c r="G12" s="114"/>
      <c r="H12" s="101"/>
      <c r="I12" s="104"/>
      <c r="J12" s="114"/>
      <c r="K12" s="101"/>
      <c r="L12" s="130" t="s">
        <v>264</v>
      </c>
      <c r="M12" s="156" t="s">
        <v>72</v>
      </c>
      <c r="N12" s="112">
        <f>'ごみ集計結果'!M11</f>
        <v>1694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271</v>
      </c>
      <c r="C14" s="152" t="s">
        <v>49</v>
      </c>
      <c r="D14" s="122">
        <f>'ごみ集計結果'!D10</f>
        <v>24084</v>
      </c>
      <c r="E14" s="101"/>
      <c r="F14" s="101"/>
      <c r="G14" s="114"/>
      <c r="H14" s="101"/>
      <c r="I14" s="102" t="s">
        <v>272</v>
      </c>
      <c r="J14" s="107"/>
      <c r="K14" s="101"/>
      <c r="L14" s="116" t="s">
        <v>266</v>
      </c>
      <c r="M14" s="153" t="s">
        <v>73</v>
      </c>
      <c r="N14" s="117">
        <f>'ごみ集計結果'!K12</f>
        <v>3128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62</v>
      </c>
      <c r="J15" s="112">
        <f>'ごみ集計結果'!J12</f>
        <v>25060</v>
      </c>
      <c r="K15" s="101"/>
      <c r="L15" s="128" t="s">
        <v>267</v>
      </c>
      <c r="M15" s="157" t="s">
        <v>74</v>
      </c>
      <c r="N15" s="129">
        <f>'ごみ集計結果'!L12</f>
        <v>1429</v>
      </c>
      <c r="O15" s="101"/>
    </row>
    <row r="16" spans="1:15" s="108" customFormat="1" ht="21.75" customHeight="1" thickBot="1">
      <c r="A16" s="114"/>
      <c r="B16" s="136" t="s">
        <v>273</v>
      </c>
      <c r="C16" s="152" t="s">
        <v>50</v>
      </c>
      <c r="D16" s="122">
        <f>'ごみ集計結果'!D11</f>
        <v>1185</v>
      </c>
      <c r="E16" s="101"/>
      <c r="H16" s="101"/>
      <c r="I16" s="104"/>
      <c r="J16" s="114"/>
      <c r="K16" s="101"/>
      <c r="L16" s="130" t="s">
        <v>264</v>
      </c>
      <c r="M16" s="156" t="s">
        <v>75</v>
      </c>
      <c r="N16" s="112">
        <f>'ごみ集計結果'!M12</f>
        <v>20073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274</v>
      </c>
      <c r="C18" s="152" t="s">
        <v>51</v>
      </c>
      <c r="D18" s="122">
        <f>'ごみ集計結果'!D12</f>
        <v>3984</v>
      </c>
      <c r="E18" s="101"/>
      <c r="F18" s="115" t="s">
        <v>275</v>
      </c>
      <c r="G18" s="103"/>
      <c r="H18" s="101"/>
      <c r="I18" s="115" t="s">
        <v>276</v>
      </c>
      <c r="J18" s="107"/>
      <c r="K18" s="101"/>
      <c r="L18" s="116" t="s">
        <v>266</v>
      </c>
      <c r="M18" s="153" t="s">
        <v>76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38272</v>
      </c>
      <c r="H19" s="101"/>
      <c r="I19" s="111" t="s">
        <v>63</v>
      </c>
      <c r="J19" s="112">
        <f>'ごみ集計結果'!J13</f>
        <v>0</v>
      </c>
      <c r="K19" s="101"/>
      <c r="L19" s="128" t="s">
        <v>267</v>
      </c>
      <c r="M19" s="157" t="s">
        <v>77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277</v>
      </c>
      <c r="C20" s="152" t="s">
        <v>53</v>
      </c>
      <c r="D20" s="122">
        <f>'ごみ集計結果'!D14</f>
        <v>26154</v>
      </c>
      <c r="E20" s="101"/>
      <c r="F20" s="101"/>
      <c r="G20" s="114"/>
      <c r="H20" s="101"/>
      <c r="I20" s="104"/>
      <c r="J20" s="114"/>
      <c r="K20" s="101"/>
      <c r="L20" s="130" t="s">
        <v>264</v>
      </c>
      <c r="M20" s="156" t="s">
        <v>78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278</v>
      </c>
      <c r="C22" s="127" t="s">
        <v>54</v>
      </c>
      <c r="D22" s="122">
        <f>'ごみ集計結果'!D15</f>
        <v>975</v>
      </c>
      <c r="E22" s="101"/>
      <c r="F22" s="101"/>
      <c r="G22" s="114"/>
      <c r="H22" s="101"/>
      <c r="I22" s="115" t="s">
        <v>279</v>
      </c>
      <c r="J22" s="107"/>
      <c r="K22" s="101"/>
      <c r="L22" s="116" t="s">
        <v>266</v>
      </c>
      <c r="M22" s="153" t="s">
        <v>79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64</v>
      </c>
      <c r="J23" s="112">
        <f>'ごみ集計結果'!J14</f>
        <v>0</v>
      </c>
      <c r="K23" s="101"/>
      <c r="L23" s="128" t="s">
        <v>267</v>
      </c>
      <c r="M23" s="157" t="s">
        <v>80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280</v>
      </c>
      <c r="C24" s="127" t="s">
        <v>55</v>
      </c>
      <c r="D24" s="122">
        <f>'ごみ集計結果'!M30</f>
        <v>10029</v>
      </c>
      <c r="E24" s="101"/>
      <c r="F24" s="101"/>
      <c r="G24" s="114"/>
      <c r="H24" s="101"/>
      <c r="I24" s="104"/>
      <c r="J24" s="105"/>
      <c r="K24" s="101"/>
      <c r="L24" s="130" t="s">
        <v>264</v>
      </c>
      <c r="M24" s="156" t="s">
        <v>282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281</v>
      </c>
      <c r="J26" s="107"/>
      <c r="K26" s="101"/>
      <c r="L26" s="142" t="s">
        <v>266</v>
      </c>
      <c r="M26" s="154" t="s">
        <v>283</v>
      </c>
      <c r="N26" s="117">
        <f>'ごみ集計結果'!K15</f>
        <v>0</v>
      </c>
      <c r="O26" s="141"/>
      <c r="P26" s="101" t="s">
        <v>40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65</v>
      </c>
      <c r="J27" s="112">
        <f>'ごみ集計結果'!J15</f>
        <v>232</v>
      </c>
      <c r="K27" s="101"/>
      <c r="L27" s="130" t="s">
        <v>267</v>
      </c>
      <c r="M27" s="156" t="s">
        <v>284</v>
      </c>
      <c r="N27" s="119">
        <f>'ごみ集計結果'!L15</f>
        <v>232</v>
      </c>
      <c r="O27" s="101"/>
      <c r="P27" s="293">
        <f>N12+N16+N20+N24+N6</f>
        <v>28975</v>
      </c>
      <c r="Q27" s="293"/>
    </row>
    <row r="28" spans="1:17" s="108" customFormat="1" ht="21.75" customHeight="1" thickBot="1">
      <c r="A28" s="101"/>
      <c r="B28" s="158" t="s">
        <v>42</v>
      </c>
      <c r="C28" s="143" t="s">
        <v>285</v>
      </c>
      <c r="D28" s="144">
        <f>'ごみ集計結果'!D3</f>
        <v>878361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43</v>
      </c>
      <c r="C29" s="160" t="s">
        <v>286</v>
      </c>
      <c r="D29" s="146">
        <f>'ごみ集計結果'!D4</f>
        <v>0</v>
      </c>
      <c r="E29" s="101"/>
      <c r="F29" s="115" t="s">
        <v>44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45</v>
      </c>
      <c r="Q29" s="125"/>
    </row>
    <row r="30" spans="1:17" s="108" customFormat="1" ht="21.75" customHeight="1" thickBot="1">
      <c r="A30" s="101"/>
      <c r="B30" s="159" t="s">
        <v>41</v>
      </c>
      <c r="C30" s="161" t="s">
        <v>287</v>
      </c>
      <c r="D30" s="147">
        <f>'ごみ集計結果'!D5</f>
        <v>878361</v>
      </c>
      <c r="E30" s="101"/>
      <c r="F30" s="111" t="s">
        <v>58</v>
      </c>
      <c r="G30" s="112">
        <f>'ごみ集計結果'!J18</f>
        <v>10747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39722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2006-06-30T04:36:06Z</dcterms:modified>
  <cp:category/>
  <cp:version/>
  <cp:contentType/>
  <cp:contentStatus/>
</cp:coreProperties>
</file>