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'ごみ処理概要'!$A$2:$AQ$42</definedName>
    <definedName name="_xlnm.Print_Area" localSheetId="2">'ごみ処理量内訳'!$A$2:$AJ$42</definedName>
    <definedName name="_xlnm.Print_Area" localSheetId="1">'ごみ搬入量内訳'!$A$2:$AH$42</definedName>
    <definedName name="_xlnm.Print_Area" localSheetId="3">'資源化量内訳'!$A$2:$BW$42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<sst xmlns="http://schemas.openxmlformats.org/spreadsheetml/2006/main" count="1029" uniqueCount="300">
  <si>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</si>
  <si>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</si>
  <si>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</si>
  <si>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</si>
  <si>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</si>
  <si>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</si>
  <si>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</si>
  <si>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</si>
  <si>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</si>
  <si>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</si>
  <si>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</si>
  <si>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</si>
  <si>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</si>
  <si>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</si>
  <si>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</si>
  <si>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</si>
  <si>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</si>
  <si>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</si>
  <si>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37207</t>
  </si>
  <si>
    <t>東かがわ市</t>
  </si>
  <si>
    <t>37428</t>
  </si>
  <si>
    <t>37429</t>
  </si>
  <si>
    <t>財田町</t>
  </si>
  <si>
    <t>香川県合計</t>
  </si>
  <si>
    <t>高速堆肥化
施設</t>
  </si>
  <si>
    <t>ごみ燃料化
施設</t>
  </si>
  <si>
    <t>その他の
施設</t>
  </si>
  <si>
    <t>（ｔ）</t>
  </si>
  <si>
    <t>（％）</t>
  </si>
  <si>
    <t>三野町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</si>
  <si>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</si>
  <si>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</si>
  <si>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</si>
  <si>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</si>
  <si>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</si>
  <si>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</si>
  <si>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</si>
  <si>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</si>
  <si>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</si>
  <si>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</si>
  <si>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</si>
  <si>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37321</t>
  </si>
  <si>
    <t>37322</t>
  </si>
  <si>
    <t>土庄町</t>
  </si>
  <si>
    <t>37323</t>
  </si>
  <si>
    <t>37341</t>
  </si>
  <si>
    <t>三木町</t>
  </si>
  <si>
    <t>37342</t>
  </si>
  <si>
    <t>牟礼町</t>
  </si>
  <si>
    <t>37343</t>
  </si>
  <si>
    <t>庵治町</t>
  </si>
  <si>
    <t>37361</t>
  </si>
  <si>
    <t>塩江町</t>
  </si>
  <si>
    <t>37362</t>
  </si>
  <si>
    <t>香川町</t>
  </si>
  <si>
    <t>37363</t>
  </si>
  <si>
    <t>香南町</t>
  </si>
  <si>
    <t>37364</t>
  </si>
  <si>
    <t>直島町</t>
  </si>
  <si>
    <t>37381</t>
  </si>
  <si>
    <t>綾上町</t>
  </si>
  <si>
    <t>37382</t>
  </si>
  <si>
    <t>綾南町</t>
  </si>
  <si>
    <t>37383</t>
  </si>
  <si>
    <t>37386</t>
  </si>
  <si>
    <t>宇多津町</t>
  </si>
  <si>
    <t>37401</t>
  </si>
  <si>
    <t>琴南町</t>
  </si>
  <si>
    <t>37402</t>
  </si>
  <si>
    <t>満濃町</t>
  </si>
  <si>
    <t>37403</t>
  </si>
  <si>
    <t>琴平町</t>
  </si>
  <si>
    <t>37404</t>
  </si>
  <si>
    <t>多度津町</t>
  </si>
  <si>
    <t>37405</t>
  </si>
  <si>
    <t>仲南町</t>
  </si>
  <si>
    <t>37421</t>
  </si>
  <si>
    <t>高瀬町</t>
  </si>
  <si>
    <t>37422</t>
  </si>
  <si>
    <t>37423</t>
  </si>
  <si>
    <t>37424</t>
  </si>
  <si>
    <t>大野原町</t>
  </si>
  <si>
    <t>37425</t>
  </si>
  <si>
    <t>豊中町</t>
  </si>
  <si>
    <t>37426</t>
  </si>
  <si>
    <t>詫間町</t>
  </si>
  <si>
    <t>37427</t>
  </si>
  <si>
    <t>仁尾町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</si>
  <si>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</si>
  <si>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</si>
  <si>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</si>
  <si>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</si>
  <si>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</si>
  <si>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</si>
  <si>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</si>
  <si>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</si>
  <si>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</si>
  <si>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</si>
  <si>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</si>
  <si>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</si>
  <si>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</si>
  <si>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</si>
  <si>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</si>
  <si>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</si>
  <si>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</si>
  <si>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</si>
  <si>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</si>
  <si>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</si>
  <si>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</si>
  <si>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</si>
  <si>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</si>
  <si>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</si>
  <si>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</si>
  <si>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</si>
  <si>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</si>
  <si>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</si>
  <si>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</si>
  <si>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</si>
  <si>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</si>
  <si>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</si>
  <si>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</si>
  <si>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</si>
  <si>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</si>
  <si>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</si>
  <si>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</si>
  <si>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</si>
  <si>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</si>
  <si>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</si>
  <si>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</si>
  <si>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</si>
  <si>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</si>
  <si>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</si>
  <si>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</si>
  <si>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</si>
  <si>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</si>
  <si>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</si>
  <si>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</si>
  <si>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</si>
  <si>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</si>
  <si>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</si>
  <si>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</si>
  <si>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</si>
  <si>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</si>
  <si>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</si>
  <si>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</si>
  <si>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</si>
  <si>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</si>
  <si>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</si>
  <si>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</si>
  <si>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</si>
  <si>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</si>
  <si>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</si>
  <si>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</si>
  <si>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</si>
  <si>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</si>
  <si>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</si>
  <si>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</si>
  <si>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</si>
  <si>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</si>
  <si>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</si>
  <si>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</si>
  <si>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</si>
  <si>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</si>
  <si>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</si>
  <si>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</si>
  <si>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</si>
  <si>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</si>
  <si>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</si>
  <si>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</si>
  <si>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</si>
  <si>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</si>
  <si>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</si>
  <si>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</si>
  <si>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</si>
  <si>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</si>
  <si>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</si>
  <si>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</si>
  <si>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</si>
  <si>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</si>
  <si>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</si>
  <si>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</si>
  <si>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</si>
  <si>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</si>
  <si>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</si>
  <si>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</si>
  <si>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</si>
  <si>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</si>
  <si>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</si>
  <si>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</si>
  <si>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</si>
  <si>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</si>
  <si>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</si>
  <si>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</si>
  <si>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さぬき市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</si>
  <si>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</si>
  <si>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</si>
  <si>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</si>
  <si>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</si>
  <si>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</si>
  <si>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</si>
  <si>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池田町</t>
  </si>
  <si>
    <t>香川県</t>
  </si>
  <si>
    <t>（平成16年度実績）</t>
  </si>
  <si>
    <t>山本町</t>
  </si>
  <si>
    <t>37206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</si>
  <si>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</si>
  <si>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</si>
  <si>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</si>
  <si>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</si>
  <si>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</si>
  <si>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</si>
  <si>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</si>
  <si>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</si>
  <si>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</si>
  <si>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</si>
  <si>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</si>
  <si>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</si>
  <si>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</si>
  <si>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</si>
  <si>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</si>
  <si>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</si>
  <si>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</si>
  <si>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</si>
  <si>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</si>
  <si>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</si>
  <si>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</si>
  <si>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</si>
  <si>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</si>
  <si>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</si>
  <si>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</si>
  <si>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</si>
  <si>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</si>
  <si>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</si>
  <si>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</si>
  <si>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</si>
  <si>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</si>
  <si>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</si>
  <si>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</si>
  <si>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</si>
  <si>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</si>
  <si>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</si>
  <si>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</si>
  <si>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</si>
  <si>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</si>
  <si>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</si>
  <si>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</si>
  <si>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</si>
  <si>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</si>
  <si>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</si>
  <si>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</si>
  <si>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</si>
  <si>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</si>
  <si>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</si>
  <si>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</si>
  <si>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</si>
  <si>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</si>
  <si>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t>豊浜町</t>
  </si>
  <si>
    <t>内海町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</si>
  <si>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</si>
  <si>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</si>
  <si>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</si>
  <si>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</si>
  <si>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</si>
  <si>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</si>
  <si>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</si>
  <si>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</si>
  <si>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</si>
  <si>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</si>
  <si>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</si>
  <si>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</si>
  <si>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</si>
  <si>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</si>
  <si>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</si>
  <si>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</si>
  <si>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</si>
  <si>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</si>
  <si>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</si>
  <si>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</si>
  <si>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</si>
  <si>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</si>
  <si>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</si>
  <si>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</si>
  <si>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</si>
  <si>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</si>
  <si>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</si>
  <si>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</si>
  <si>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</si>
  <si>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</si>
  <si>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</si>
  <si>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</si>
  <si>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合計：施設処理＋直接資源化量＋直接最終処分量</t>
  </si>
  <si>
    <t>ﾍﾟｯﾄﾎﾞﾄﾙ</t>
  </si>
  <si>
    <t>ﾌﾟﾗｽﾁｯｸ類</t>
  </si>
  <si>
    <t>国分寺町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</si>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</sst>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42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17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234</v>
      </c>
      <c r="B2" s="200" t="s">
        <v>235</v>
      </c>
      <c r="C2" s="203" t="s">
        <v>236</v>
      </c>
      <c r="D2" s="208" t="s">
        <v>296</v>
      </c>
      <c r="E2" s="198"/>
      <c r="F2" s="208" t="s">
        <v>297</v>
      </c>
      <c r="G2" s="198"/>
      <c r="H2" s="198"/>
      <c r="I2" s="199"/>
      <c r="J2" s="215" t="s">
        <v>182</v>
      </c>
      <c r="K2" s="216"/>
      <c r="L2" s="217"/>
      <c r="M2" s="203" t="s">
        <v>183</v>
      </c>
      <c r="N2" s="7" t="s">
        <v>298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299</v>
      </c>
      <c r="AF2" s="208" t="s">
        <v>0</v>
      </c>
      <c r="AG2" s="209"/>
      <c r="AH2" s="209"/>
      <c r="AI2" s="209"/>
      <c r="AJ2" s="209"/>
      <c r="AK2" s="209"/>
      <c r="AL2" s="210"/>
      <c r="AM2" s="211" t="s">
        <v>1</v>
      </c>
      <c r="AN2" s="208" t="s">
        <v>2</v>
      </c>
      <c r="AO2" s="213"/>
      <c r="AP2" s="213"/>
      <c r="AQ2" s="214"/>
    </row>
    <row r="3" spans="1:43" ht="22.5" customHeight="1">
      <c r="A3" s="195"/>
      <c r="B3" s="197"/>
      <c r="C3" s="191"/>
      <c r="D3" s="11"/>
      <c r="E3" s="203" t="s">
        <v>3</v>
      </c>
      <c r="F3" s="203" t="s">
        <v>4</v>
      </c>
      <c r="G3" s="203" t="s">
        <v>5</v>
      </c>
      <c r="H3" s="203" t="s">
        <v>6</v>
      </c>
      <c r="I3" s="12" t="s">
        <v>184</v>
      </c>
      <c r="J3" s="211" t="s">
        <v>11</v>
      </c>
      <c r="K3" s="211" t="s">
        <v>12</v>
      </c>
      <c r="L3" s="211" t="s">
        <v>13</v>
      </c>
      <c r="M3" s="218"/>
      <c r="N3" s="203" t="s">
        <v>7</v>
      </c>
      <c r="O3" s="203" t="s">
        <v>222</v>
      </c>
      <c r="P3" s="205" t="s">
        <v>185</v>
      </c>
      <c r="Q3" s="206"/>
      <c r="R3" s="206"/>
      <c r="S3" s="206"/>
      <c r="T3" s="206"/>
      <c r="U3" s="207"/>
      <c r="V3" s="14" t="s">
        <v>186</v>
      </c>
      <c r="W3" s="8"/>
      <c r="X3" s="8"/>
      <c r="Y3" s="8"/>
      <c r="Z3" s="8"/>
      <c r="AA3" s="8"/>
      <c r="AB3" s="8"/>
      <c r="AC3" s="15"/>
      <c r="AD3" s="12" t="s">
        <v>184</v>
      </c>
      <c r="AE3" s="212"/>
      <c r="AF3" s="203" t="s">
        <v>237</v>
      </c>
      <c r="AG3" s="203" t="s">
        <v>194</v>
      </c>
      <c r="AH3" s="203" t="s">
        <v>238</v>
      </c>
      <c r="AI3" s="203" t="s">
        <v>239</v>
      </c>
      <c r="AJ3" s="203" t="s">
        <v>240</v>
      </c>
      <c r="AK3" s="203" t="s">
        <v>241</v>
      </c>
      <c r="AL3" s="12" t="s">
        <v>187</v>
      </c>
      <c r="AM3" s="212"/>
      <c r="AN3" s="203" t="s">
        <v>242</v>
      </c>
      <c r="AO3" s="203" t="s">
        <v>243</v>
      </c>
      <c r="AP3" s="203" t="s">
        <v>244</v>
      </c>
      <c r="AQ3" s="12" t="s">
        <v>184</v>
      </c>
    </row>
    <row r="4" spans="1:43" ht="22.5" customHeight="1">
      <c r="A4" s="195"/>
      <c r="B4" s="197"/>
      <c r="C4" s="191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184</v>
      </c>
      <c r="Q4" s="6" t="s">
        <v>245</v>
      </c>
      <c r="R4" s="6" t="s">
        <v>246</v>
      </c>
      <c r="S4" s="6" t="s">
        <v>24</v>
      </c>
      <c r="T4" s="6" t="s">
        <v>25</v>
      </c>
      <c r="U4" s="6" t="s">
        <v>26</v>
      </c>
      <c r="V4" s="12" t="s">
        <v>184</v>
      </c>
      <c r="W4" s="6" t="s">
        <v>188</v>
      </c>
      <c r="X4" s="6" t="s">
        <v>217</v>
      </c>
      <c r="Y4" s="6" t="s">
        <v>189</v>
      </c>
      <c r="Z4" s="18" t="s">
        <v>224</v>
      </c>
      <c r="AA4" s="6" t="s">
        <v>190</v>
      </c>
      <c r="AB4" s="18" t="s">
        <v>255</v>
      </c>
      <c r="AC4" s="6" t="s">
        <v>218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191</v>
      </c>
      <c r="E6" s="21" t="s">
        <v>191</v>
      </c>
      <c r="F6" s="22" t="s">
        <v>27</v>
      </c>
      <c r="G6" s="22" t="s">
        <v>27</v>
      </c>
      <c r="H6" s="22" t="s">
        <v>27</v>
      </c>
      <c r="I6" s="22" t="s">
        <v>27</v>
      </c>
      <c r="J6" s="23" t="s">
        <v>192</v>
      </c>
      <c r="K6" s="23" t="s">
        <v>192</v>
      </c>
      <c r="L6" s="23" t="s">
        <v>192</v>
      </c>
      <c r="M6" s="22" t="s">
        <v>27</v>
      </c>
      <c r="N6" s="22" t="s">
        <v>27</v>
      </c>
      <c r="O6" s="22" t="s">
        <v>27</v>
      </c>
      <c r="P6" s="22" t="s">
        <v>27</v>
      </c>
      <c r="Q6" s="22" t="s">
        <v>27</v>
      </c>
      <c r="R6" s="22" t="s">
        <v>27</v>
      </c>
      <c r="S6" s="22" t="s">
        <v>27</v>
      </c>
      <c r="T6" s="22" t="s">
        <v>27</v>
      </c>
      <c r="U6" s="22" t="s">
        <v>27</v>
      </c>
      <c r="V6" s="22" t="s">
        <v>27</v>
      </c>
      <c r="W6" s="22" t="s">
        <v>27</v>
      </c>
      <c r="X6" s="22" t="s">
        <v>27</v>
      </c>
      <c r="Y6" s="22" t="s">
        <v>27</v>
      </c>
      <c r="Z6" s="22" t="s">
        <v>27</v>
      </c>
      <c r="AA6" s="22" t="s">
        <v>27</v>
      </c>
      <c r="AB6" s="22" t="s">
        <v>27</v>
      </c>
      <c r="AC6" s="22" t="s">
        <v>27</v>
      </c>
      <c r="AD6" s="22" t="s">
        <v>27</v>
      </c>
      <c r="AE6" s="22" t="s">
        <v>28</v>
      </c>
      <c r="AF6" s="22" t="s">
        <v>27</v>
      </c>
      <c r="AG6" s="22" t="s">
        <v>27</v>
      </c>
      <c r="AH6" s="22" t="s">
        <v>27</v>
      </c>
      <c r="AI6" s="22" t="s">
        <v>27</v>
      </c>
      <c r="AJ6" s="22" t="s">
        <v>27</v>
      </c>
      <c r="AK6" s="22" t="s">
        <v>27</v>
      </c>
      <c r="AL6" s="22" t="s">
        <v>27</v>
      </c>
      <c r="AM6" s="22" t="s">
        <v>28</v>
      </c>
      <c r="AN6" s="22" t="s">
        <v>27</v>
      </c>
      <c r="AO6" s="22" t="s">
        <v>27</v>
      </c>
      <c r="AP6" s="22" t="s">
        <v>27</v>
      </c>
      <c r="AQ6" s="22" t="s">
        <v>27</v>
      </c>
    </row>
    <row r="7" spans="1:43" ht="13.5" customHeight="1">
      <c r="A7" s="182" t="s">
        <v>30</v>
      </c>
      <c r="B7" s="182" t="s">
        <v>31</v>
      </c>
      <c r="C7" s="184" t="s">
        <v>32</v>
      </c>
      <c r="D7" s="188">
        <v>335406</v>
      </c>
      <c r="E7" s="188">
        <v>335406</v>
      </c>
      <c r="F7" s="188">
        <f>'ごみ搬入量内訳'!H7</f>
        <v>180888</v>
      </c>
      <c r="G7" s="188">
        <f>'ごみ搬入量内訳'!AG7</f>
        <v>4497</v>
      </c>
      <c r="H7" s="188">
        <f>'ごみ搬入量内訳'!AH7</f>
        <v>0</v>
      </c>
      <c r="I7" s="188">
        <f aca="true" t="shared" si="0" ref="I7:I16">SUM(F7:H7)</f>
        <v>185385</v>
      </c>
      <c r="J7" s="188">
        <f aca="true" t="shared" si="1" ref="J7:J38">I7/D7/365*1000000</f>
        <v>1514.2964335433508</v>
      </c>
      <c r="K7" s="188">
        <f>('ごみ搬入量内訳'!E7+'ごみ搬入量内訳'!AH7)/'ごみ処理概要'!D7/365*1000000</f>
        <v>751.0831893859325</v>
      </c>
      <c r="L7" s="188">
        <f>'ごみ搬入量内訳'!F7/'ごみ処理概要'!D7/365*1000000</f>
        <v>763.2132441574182</v>
      </c>
      <c r="M7" s="188">
        <f>'資源化量内訳'!BP7</f>
        <v>0</v>
      </c>
      <c r="N7" s="188">
        <f>'ごみ処理量内訳'!E7</f>
        <v>103803</v>
      </c>
      <c r="O7" s="188">
        <f>'ごみ処理量内訳'!L7</f>
        <v>35358</v>
      </c>
      <c r="P7" s="188">
        <f aca="true" t="shared" si="2" ref="P7:P16">SUM(Q7:U7)</f>
        <v>46179</v>
      </c>
      <c r="Q7" s="188">
        <f>'ごみ処理量内訳'!G7</f>
        <v>11119</v>
      </c>
      <c r="R7" s="188">
        <f>'ごみ処理量内訳'!H7</f>
        <v>35056</v>
      </c>
      <c r="S7" s="188">
        <f>'ごみ処理量内訳'!I7</f>
        <v>0</v>
      </c>
      <c r="T7" s="188">
        <f>'ごみ処理量内訳'!J7</f>
        <v>0</v>
      </c>
      <c r="U7" s="188">
        <f>'ごみ処理量内訳'!K7</f>
        <v>4</v>
      </c>
      <c r="V7" s="188">
        <f aca="true" t="shared" si="3" ref="V7:V16">SUM(W7:AC7)</f>
        <v>45</v>
      </c>
      <c r="W7" s="188">
        <f>'資源化量内訳'!M7</f>
        <v>0</v>
      </c>
      <c r="X7" s="188">
        <f>'資源化量内訳'!N7</f>
        <v>0</v>
      </c>
      <c r="Y7" s="188">
        <f>'資源化量内訳'!O7</f>
        <v>0</v>
      </c>
      <c r="Z7" s="188">
        <f>'資源化量内訳'!P7</f>
        <v>0</v>
      </c>
      <c r="AA7" s="188">
        <f>'資源化量内訳'!Q7</f>
        <v>0</v>
      </c>
      <c r="AB7" s="188">
        <f>'資源化量内訳'!R7</f>
        <v>0</v>
      </c>
      <c r="AC7" s="188">
        <f>'資源化量内訳'!S7</f>
        <v>45</v>
      </c>
      <c r="AD7" s="188">
        <f aca="true" t="shared" si="4" ref="AD7:AD16">N7+O7+P7+V7</f>
        <v>185385</v>
      </c>
      <c r="AE7" s="189">
        <f aca="true" t="shared" si="5" ref="AE7:AE16">(N7+P7+V7)/AD7*100</f>
        <v>80.92725948701352</v>
      </c>
      <c r="AF7" s="188">
        <f>'資源化量内訳'!AB7</f>
        <v>2583</v>
      </c>
      <c r="AG7" s="188">
        <f>'資源化量内訳'!AJ7</f>
        <v>2060</v>
      </c>
      <c r="AH7" s="188">
        <f>'資源化量内訳'!AR7</f>
        <v>28879</v>
      </c>
      <c r="AI7" s="188">
        <f>'資源化量内訳'!AZ7</f>
        <v>0</v>
      </c>
      <c r="AJ7" s="188">
        <f>'資源化量内訳'!BH7</f>
        <v>0</v>
      </c>
      <c r="AK7" s="188" t="s">
        <v>294</v>
      </c>
      <c r="AL7" s="188">
        <f aca="true" t="shared" si="6" ref="AL7:AL16">SUM(AF7:AJ7)</f>
        <v>33522</v>
      </c>
      <c r="AM7" s="189">
        <f aca="true" t="shared" si="7" ref="AM7:AM16">(V7+AL7+M7)/(M7+AD7)*100</f>
        <v>18.106642932276074</v>
      </c>
      <c r="AN7" s="188">
        <f>'ごみ処理量内訳'!AC7</f>
        <v>35358</v>
      </c>
      <c r="AO7" s="188">
        <f>'ごみ処理量内訳'!AD7</f>
        <v>11696</v>
      </c>
      <c r="AP7" s="188">
        <f>'ごみ処理量内訳'!AE7</f>
        <v>7815</v>
      </c>
      <c r="AQ7" s="188">
        <f aca="true" t="shared" si="8" ref="AQ7:AQ16">SUM(AN7:AP7)</f>
        <v>54869</v>
      </c>
    </row>
    <row r="8" spans="1:43" ht="13.5" customHeight="1">
      <c r="A8" s="182" t="s">
        <v>30</v>
      </c>
      <c r="B8" s="182" t="s">
        <v>33</v>
      </c>
      <c r="C8" s="184" t="s">
        <v>34</v>
      </c>
      <c r="D8" s="188">
        <v>109963</v>
      </c>
      <c r="E8" s="188">
        <v>109963</v>
      </c>
      <c r="F8" s="188">
        <f>'ごみ搬入量内訳'!H8</f>
        <v>42078</v>
      </c>
      <c r="G8" s="188">
        <f>'ごみ搬入量内訳'!AG8</f>
        <v>3009</v>
      </c>
      <c r="H8" s="188">
        <f>'ごみ搬入量内訳'!AH8</f>
        <v>0</v>
      </c>
      <c r="I8" s="188">
        <f t="shared" si="0"/>
        <v>45087</v>
      </c>
      <c r="J8" s="188">
        <f t="shared" si="1"/>
        <v>1123.3417367410882</v>
      </c>
      <c r="K8" s="188">
        <f>('ごみ搬入量内訳'!E8+'ごみ搬入量内訳'!AH8)/'ごみ処理概要'!D8/365*1000000</f>
        <v>895.2949180041754</v>
      </c>
      <c r="L8" s="188">
        <f>'ごみ搬入量内訳'!F8/'ごみ処理概要'!D8/365*1000000</f>
        <v>228.04681873691263</v>
      </c>
      <c r="M8" s="188">
        <f>'資源化量内訳'!BP8</f>
        <v>21</v>
      </c>
      <c r="N8" s="188">
        <f>'ごみ処理量内訳'!E8</f>
        <v>32335</v>
      </c>
      <c r="O8" s="188">
        <f>'ごみ処理量内訳'!L8</f>
        <v>290</v>
      </c>
      <c r="P8" s="188">
        <f t="shared" si="2"/>
        <v>7494</v>
      </c>
      <c r="Q8" s="188">
        <f>'ごみ処理量内訳'!G8</f>
        <v>5916</v>
      </c>
      <c r="R8" s="188">
        <f>'ごみ処理量内訳'!H8</f>
        <v>1578</v>
      </c>
      <c r="S8" s="188">
        <f>'ごみ処理量内訳'!I8</f>
        <v>0</v>
      </c>
      <c r="T8" s="188">
        <f>'ごみ処理量内訳'!J8</f>
        <v>0</v>
      </c>
      <c r="U8" s="188">
        <f>'ごみ処理量内訳'!K8</f>
        <v>0</v>
      </c>
      <c r="V8" s="188">
        <f t="shared" si="3"/>
        <v>4968</v>
      </c>
      <c r="W8" s="188">
        <f>'資源化量内訳'!M8</f>
        <v>4502</v>
      </c>
      <c r="X8" s="188">
        <f>'資源化量内訳'!N8</f>
        <v>31</v>
      </c>
      <c r="Y8" s="188">
        <f>'資源化量内訳'!O8</f>
        <v>252</v>
      </c>
      <c r="Z8" s="188">
        <f>'資源化量内訳'!P8</f>
        <v>43</v>
      </c>
      <c r="AA8" s="188">
        <f>'資源化量内訳'!Q8</f>
        <v>71</v>
      </c>
      <c r="AB8" s="188">
        <f>'資源化量内訳'!R8</f>
        <v>55</v>
      </c>
      <c r="AC8" s="188">
        <f>'資源化量内訳'!S8</f>
        <v>14</v>
      </c>
      <c r="AD8" s="188">
        <f t="shared" si="4"/>
        <v>45087</v>
      </c>
      <c r="AE8" s="189">
        <f t="shared" si="5"/>
        <v>99.35679907733936</v>
      </c>
      <c r="AF8" s="188">
        <f>'資源化量内訳'!AB8</f>
        <v>0</v>
      </c>
      <c r="AG8" s="188">
        <f>'資源化量内訳'!AJ8</f>
        <v>1196</v>
      </c>
      <c r="AH8" s="188">
        <f>'資源化量内訳'!AR8</f>
        <v>998</v>
      </c>
      <c r="AI8" s="188">
        <f>'資源化量内訳'!AZ8</f>
        <v>0</v>
      </c>
      <c r="AJ8" s="188">
        <f>'資源化量内訳'!BH8</f>
        <v>0</v>
      </c>
      <c r="AK8" s="188" t="s">
        <v>294</v>
      </c>
      <c r="AL8" s="188">
        <f t="shared" si="6"/>
        <v>2194</v>
      </c>
      <c r="AM8" s="189">
        <f t="shared" si="7"/>
        <v>15.924004611155448</v>
      </c>
      <c r="AN8" s="188">
        <f>'ごみ処理量内訳'!AC8</f>
        <v>290</v>
      </c>
      <c r="AO8" s="188">
        <f>'ごみ処理量内訳'!AD8</f>
        <v>4500</v>
      </c>
      <c r="AP8" s="188">
        <f>'ごみ処理量内訳'!AE8</f>
        <v>1920</v>
      </c>
      <c r="AQ8" s="188">
        <f t="shared" si="8"/>
        <v>6710</v>
      </c>
    </row>
    <row r="9" spans="1:43" ht="13.5" customHeight="1">
      <c r="A9" s="182" t="s">
        <v>30</v>
      </c>
      <c r="B9" s="182" t="s">
        <v>35</v>
      </c>
      <c r="C9" s="184" t="s">
        <v>36</v>
      </c>
      <c r="D9" s="188">
        <v>57456</v>
      </c>
      <c r="E9" s="188">
        <v>57456</v>
      </c>
      <c r="F9" s="188">
        <f>'ごみ搬入量内訳'!H9</f>
        <v>22272</v>
      </c>
      <c r="G9" s="188">
        <f>'ごみ搬入量内訳'!AG9</f>
        <v>2612</v>
      </c>
      <c r="H9" s="188">
        <f>'ごみ搬入量内訳'!AH9</f>
        <v>0</v>
      </c>
      <c r="I9" s="188">
        <f t="shared" si="0"/>
        <v>24884</v>
      </c>
      <c r="J9" s="188">
        <f t="shared" si="1"/>
        <v>1186.5661108631548</v>
      </c>
      <c r="K9" s="188">
        <f>('ごみ搬入量内訳'!E9+'ごみ搬入量内訳'!AH9)/'ごみ処理概要'!D9/365*1000000</f>
        <v>879.5294934444178</v>
      </c>
      <c r="L9" s="188">
        <f>'ごみ搬入量内訳'!F9/'ごみ処理概要'!D9/365*1000000</f>
        <v>307.0366174187371</v>
      </c>
      <c r="M9" s="188">
        <f>'資源化量内訳'!BP9</f>
        <v>755</v>
      </c>
      <c r="N9" s="188">
        <f>'ごみ処理量内訳'!E9</f>
        <v>19848</v>
      </c>
      <c r="O9" s="188">
        <f>'ごみ処理量内訳'!L9</f>
        <v>400</v>
      </c>
      <c r="P9" s="188">
        <f t="shared" si="2"/>
        <v>2791</v>
      </c>
      <c r="Q9" s="188">
        <f>'ごみ処理量内訳'!G9</f>
        <v>0</v>
      </c>
      <c r="R9" s="188">
        <f>'ごみ処理量内訳'!H9</f>
        <v>2791</v>
      </c>
      <c r="S9" s="188">
        <f>'ごみ処理量内訳'!I9</f>
        <v>0</v>
      </c>
      <c r="T9" s="188">
        <f>'ごみ処理量内訳'!J9</f>
        <v>0</v>
      </c>
      <c r="U9" s="188">
        <f>'ごみ処理量内訳'!K9</f>
        <v>0</v>
      </c>
      <c r="V9" s="188">
        <f t="shared" si="3"/>
        <v>1845</v>
      </c>
      <c r="W9" s="188">
        <f>'資源化量内訳'!M9</f>
        <v>1845</v>
      </c>
      <c r="X9" s="188">
        <f>'資源化量内訳'!N9</f>
        <v>0</v>
      </c>
      <c r="Y9" s="188">
        <f>'資源化量内訳'!O9</f>
        <v>0</v>
      </c>
      <c r="Z9" s="188">
        <f>'資源化量内訳'!P9</f>
        <v>0</v>
      </c>
      <c r="AA9" s="188">
        <f>'資源化量内訳'!Q9</f>
        <v>0</v>
      </c>
      <c r="AB9" s="188">
        <f>'資源化量内訳'!R9</f>
        <v>0</v>
      </c>
      <c r="AC9" s="188">
        <f>'資源化量内訳'!S9</f>
        <v>0</v>
      </c>
      <c r="AD9" s="188">
        <f t="shared" si="4"/>
        <v>24884</v>
      </c>
      <c r="AE9" s="189">
        <f t="shared" si="5"/>
        <v>98.39254139205916</v>
      </c>
      <c r="AF9" s="188">
        <f>'資源化量内訳'!AB9</f>
        <v>0</v>
      </c>
      <c r="AG9" s="188">
        <f>'資源化量内訳'!AJ9</f>
        <v>0</v>
      </c>
      <c r="AH9" s="188">
        <f>'資源化量内訳'!AR9</f>
        <v>1382</v>
      </c>
      <c r="AI9" s="188">
        <f>'資源化量内訳'!AZ9</f>
        <v>0</v>
      </c>
      <c r="AJ9" s="188">
        <f>'資源化量内訳'!BH9</f>
        <v>0</v>
      </c>
      <c r="AK9" s="188" t="s">
        <v>294</v>
      </c>
      <c r="AL9" s="188">
        <f t="shared" si="6"/>
        <v>1382</v>
      </c>
      <c r="AM9" s="189">
        <f t="shared" si="7"/>
        <v>15.53102695112914</v>
      </c>
      <c r="AN9" s="188">
        <f>'ごみ処理量内訳'!AC9</f>
        <v>400</v>
      </c>
      <c r="AO9" s="188">
        <f>'ごみ処理量内訳'!AD9</f>
        <v>2608</v>
      </c>
      <c r="AP9" s="188">
        <f>'ごみ処理量内訳'!AE9</f>
        <v>676</v>
      </c>
      <c r="AQ9" s="188">
        <f t="shared" si="8"/>
        <v>3684</v>
      </c>
    </row>
    <row r="10" spans="1:43" ht="13.5" customHeight="1">
      <c r="A10" s="182" t="s">
        <v>30</v>
      </c>
      <c r="B10" s="182" t="s">
        <v>37</v>
      </c>
      <c r="C10" s="184" t="s">
        <v>38</v>
      </c>
      <c r="D10" s="188">
        <v>35993</v>
      </c>
      <c r="E10" s="188">
        <v>35993</v>
      </c>
      <c r="F10" s="188">
        <f>'ごみ搬入量内訳'!H10</f>
        <v>10935</v>
      </c>
      <c r="G10" s="188">
        <f>'ごみ搬入量内訳'!AG10</f>
        <v>96</v>
      </c>
      <c r="H10" s="188">
        <f>'ごみ搬入量内訳'!AH10</f>
        <v>0</v>
      </c>
      <c r="I10" s="188">
        <f t="shared" si="0"/>
        <v>11031</v>
      </c>
      <c r="J10" s="188">
        <f t="shared" si="1"/>
        <v>839.6609843085927</v>
      </c>
      <c r="K10" s="188">
        <f>('ごみ搬入量内訳'!E10+'ごみ搬入量内訳'!AH10)/'ごみ処理概要'!D10/365*1000000</f>
        <v>680.1170242767905</v>
      </c>
      <c r="L10" s="188">
        <f>'ごみ搬入量内訳'!F10/'ごみ処理概要'!D10/365*1000000</f>
        <v>159.54396003180224</v>
      </c>
      <c r="M10" s="188">
        <f>'資源化量内訳'!BP10</f>
        <v>0</v>
      </c>
      <c r="N10" s="188">
        <f>'ごみ処理量内訳'!E10</f>
        <v>6892</v>
      </c>
      <c r="O10" s="188">
        <f>'ごみ処理量内訳'!L10</f>
        <v>1400</v>
      </c>
      <c r="P10" s="188">
        <f t="shared" si="2"/>
        <v>2739</v>
      </c>
      <c r="Q10" s="188">
        <f>'ごみ処理量内訳'!G10</f>
        <v>0</v>
      </c>
      <c r="R10" s="188">
        <f>'ごみ処理量内訳'!H10</f>
        <v>2739</v>
      </c>
      <c r="S10" s="188">
        <f>'ごみ処理量内訳'!I10</f>
        <v>0</v>
      </c>
      <c r="T10" s="188">
        <f>'ごみ処理量内訳'!J10</f>
        <v>0</v>
      </c>
      <c r="U10" s="188">
        <f>'ごみ処理量内訳'!K10</f>
        <v>0</v>
      </c>
      <c r="V10" s="188">
        <f t="shared" si="3"/>
        <v>0</v>
      </c>
      <c r="W10" s="188">
        <f>'資源化量内訳'!M10</f>
        <v>0</v>
      </c>
      <c r="X10" s="188">
        <f>'資源化量内訳'!N10</f>
        <v>0</v>
      </c>
      <c r="Y10" s="188">
        <f>'資源化量内訳'!O10</f>
        <v>0</v>
      </c>
      <c r="Z10" s="188">
        <f>'資源化量内訳'!P10</f>
        <v>0</v>
      </c>
      <c r="AA10" s="188">
        <f>'資源化量内訳'!Q10</f>
        <v>0</v>
      </c>
      <c r="AB10" s="188">
        <f>'資源化量内訳'!R10</f>
        <v>0</v>
      </c>
      <c r="AC10" s="188">
        <f>'資源化量内訳'!S10</f>
        <v>0</v>
      </c>
      <c r="AD10" s="188">
        <f t="shared" si="4"/>
        <v>11031</v>
      </c>
      <c r="AE10" s="189">
        <f t="shared" si="5"/>
        <v>87.3084942434956</v>
      </c>
      <c r="AF10" s="188">
        <f>'資源化量内訳'!AB10</f>
        <v>0</v>
      </c>
      <c r="AG10" s="188">
        <f>'資源化量内訳'!AJ10</f>
        <v>0</v>
      </c>
      <c r="AH10" s="188">
        <f>'資源化量内訳'!AR10</f>
        <v>2739</v>
      </c>
      <c r="AI10" s="188">
        <f>'資源化量内訳'!AZ10</f>
        <v>0</v>
      </c>
      <c r="AJ10" s="188">
        <f>'資源化量内訳'!BH10</f>
        <v>0</v>
      </c>
      <c r="AK10" s="188" t="s">
        <v>294</v>
      </c>
      <c r="AL10" s="188">
        <f t="shared" si="6"/>
        <v>2739</v>
      </c>
      <c r="AM10" s="189">
        <f t="shared" si="7"/>
        <v>24.830024476475387</v>
      </c>
      <c r="AN10" s="188">
        <f>'ごみ処理量内訳'!AC10</f>
        <v>1400</v>
      </c>
      <c r="AO10" s="188">
        <f>'ごみ処理量内訳'!AD10</f>
        <v>880</v>
      </c>
      <c r="AP10" s="188">
        <f>'ごみ処理量内訳'!AE10</f>
        <v>0</v>
      </c>
      <c r="AQ10" s="188">
        <f t="shared" si="8"/>
        <v>2280</v>
      </c>
    </row>
    <row r="11" spans="1:43" ht="13.5" customHeight="1">
      <c r="A11" s="182" t="s">
        <v>30</v>
      </c>
      <c r="B11" s="182" t="s">
        <v>39</v>
      </c>
      <c r="C11" s="184" t="s">
        <v>40</v>
      </c>
      <c r="D11" s="188">
        <v>44000</v>
      </c>
      <c r="E11" s="188">
        <v>44000</v>
      </c>
      <c r="F11" s="188">
        <f>'ごみ搬入量内訳'!H11</f>
        <v>17242</v>
      </c>
      <c r="G11" s="188">
        <f>'ごみ搬入量内訳'!AG11</f>
        <v>0</v>
      </c>
      <c r="H11" s="188">
        <f>'ごみ搬入量内訳'!AH11</f>
        <v>0</v>
      </c>
      <c r="I11" s="188">
        <f t="shared" si="0"/>
        <v>17242</v>
      </c>
      <c r="J11" s="188">
        <f t="shared" si="1"/>
        <v>1073.59900373599</v>
      </c>
      <c r="K11" s="188">
        <f>('ごみ搬入量内訳'!E11+'ごみ搬入量内訳'!AH11)/'ごみ処理概要'!D11/365*1000000</f>
        <v>887.6089663760896</v>
      </c>
      <c r="L11" s="188">
        <f>'ごみ搬入量内訳'!F11/'ごみ処理概要'!D11/365*1000000</f>
        <v>185.99003735990036</v>
      </c>
      <c r="M11" s="188">
        <f>'資源化量内訳'!BP11</f>
        <v>968</v>
      </c>
      <c r="N11" s="188">
        <f>'ごみ処理量内訳'!E11</f>
        <v>14804</v>
      </c>
      <c r="O11" s="188">
        <f>'ごみ処理量内訳'!L11</f>
        <v>0</v>
      </c>
      <c r="P11" s="188">
        <f t="shared" si="2"/>
        <v>1322</v>
      </c>
      <c r="Q11" s="188">
        <f>'ごみ処理量内訳'!G11</f>
        <v>1322</v>
      </c>
      <c r="R11" s="188">
        <f>'ごみ処理量内訳'!H11</f>
        <v>0</v>
      </c>
      <c r="S11" s="188">
        <f>'ごみ処理量内訳'!I11</f>
        <v>0</v>
      </c>
      <c r="T11" s="188">
        <f>'ごみ処理量内訳'!J11</f>
        <v>0</v>
      </c>
      <c r="U11" s="188">
        <f>'ごみ処理量内訳'!K11</f>
        <v>0</v>
      </c>
      <c r="V11" s="188">
        <f t="shared" si="3"/>
        <v>1116</v>
      </c>
      <c r="W11" s="188">
        <f>'資源化量内訳'!M11</f>
        <v>257</v>
      </c>
      <c r="X11" s="188">
        <f>'資源化量内訳'!N11</f>
        <v>222</v>
      </c>
      <c r="Y11" s="188">
        <f>'資源化量内訳'!O11</f>
        <v>451</v>
      </c>
      <c r="Z11" s="188">
        <f>'資源化量内訳'!P11</f>
        <v>155</v>
      </c>
      <c r="AA11" s="188">
        <f>'資源化量内訳'!Q11</f>
        <v>0</v>
      </c>
      <c r="AB11" s="188">
        <f>'資源化量内訳'!R11</f>
        <v>0</v>
      </c>
      <c r="AC11" s="188">
        <f>'資源化量内訳'!S11</f>
        <v>31</v>
      </c>
      <c r="AD11" s="188">
        <f t="shared" si="4"/>
        <v>17242</v>
      </c>
      <c r="AE11" s="189">
        <f t="shared" si="5"/>
        <v>100</v>
      </c>
      <c r="AF11" s="188">
        <f>'資源化量内訳'!AB11</f>
        <v>0</v>
      </c>
      <c r="AG11" s="188">
        <f>'資源化量内訳'!AJ11</f>
        <v>274</v>
      </c>
      <c r="AH11" s="188">
        <f>'資源化量内訳'!AR11</f>
        <v>0</v>
      </c>
      <c r="AI11" s="188">
        <f>'資源化量内訳'!AZ11</f>
        <v>0</v>
      </c>
      <c r="AJ11" s="188">
        <f>'資源化量内訳'!BH11</f>
        <v>0</v>
      </c>
      <c r="AK11" s="188" t="s">
        <v>294</v>
      </c>
      <c r="AL11" s="188">
        <f t="shared" si="6"/>
        <v>274</v>
      </c>
      <c r="AM11" s="189">
        <f t="shared" si="7"/>
        <v>12.948929159802306</v>
      </c>
      <c r="AN11" s="188">
        <f>'ごみ処理量内訳'!AC11</f>
        <v>0</v>
      </c>
      <c r="AO11" s="188">
        <f>'ごみ処理量内訳'!AD11</f>
        <v>2551</v>
      </c>
      <c r="AP11" s="188">
        <f>'ごみ処理量内訳'!AE11</f>
        <v>362</v>
      </c>
      <c r="AQ11" s="188">
        <f t="shared" si="8"/>
        <v>2913</v>
      </c>
    </row>
    <row r="12" spans="1:43" ht="13.5" customHeight="1">
      <c r="A12" s="182" t="s">
        <v>30</v>
      </c>
      <c r="B12" s="182" t="s">
        <v>204</v>
      </c>
      <c r="C12" s="184" t="s">
        <v>193</v>
      </c>
      <c r="D12" s="188">
        <v>57174</v>
      </c>
      <c r="E12" s="188">
        <v>56666</v>
      </c>
      <c r="F12" s="188">
        <f>'ごみ搬入量内訳'!H12</f>
        <v>22450</v>
      </c>
      <c r="G12" s="188">
        <f>'ごみ搬入量内訳'!AG12</f>
        <v>0</v>
      </c>
      <c r="H12" s="188">
        <f>'ごみ搬入量内訳'!AH12</f>
        <v>201</v>
      </c>
      <c r="I12" s="188">
        <f>SUM(F12:H12)</f>
        <v>22651</v>
      </c>
      <c r="J12" s="188">
        <f t="shared" si="1"/>
        <v>1085.4152979776707</v>
      </c>
      <c r="K12" s="188">
        <f>('ごみ搬入量内訳'!E12+'ごみ搬入量内訳'!AH12)/'ごみ処理概要'!D12/365*1000000</f>
        <v>923.2091797641518</v>
      </c>
      <c r="L12" s="188">
        <f>'ごみ搬入量内訳'!F12/'ごみ処理概要'!D12/365*1000000</f>
        <v>162.20611821351883</v>
      </c>
      <c r="M12" s="188">
        <f>'資源化量内訳'!BP12</f>
        <v>766</v>
      </c>
      <c r="N12" s="188">
        <f>'ごみ処理量内訳'!E12</f>
        <v>18999</v>
      </c>
      <c r="O12" s="188">
        <f>'ごみ処理量内訳'!L12</f>
        <v>0</v>
      </c>
      <c r="P12" s="188">
        <f>SUM(Q12:U12)</f>
        <v>1673</v>
      </c>
      <c r="Q12" s="188">
        <f>'ごみ処理量内訳'!G12</f>
        <v>0</v>
      </c>
      <c r="R12" s="188">
        <f>'ごみ処理量内訳'!H12</f>
        <v>1673</v>
      </c>
      <c r="S12" s="188">
        <f>'ごみ処理量内訳'!I12</f>
        <v>0</v>
      </c>
      <c r="T12" s="188">
        <f>'ごみ処理量内訳'!J12</f>
        <v>0</v>
      </c>
      <c r="U12" s="188">
        <f>'ごみ処理量内訳'!K12</f>
        <v>0</v>
      </c>
      <c r="V12" s="188">
        <f>SUM(W12:AC12)</f>
        <v>1778</v>
      </c>
      <c r="W12" s="188">
        <f>'資源化量内訳'!M12</f>
        <v>1065</v>
      </c>
      <c r="X12" s="188">
        <f>'資源化量内訳'!N12</f>
        <v>701</v>
      </c>
      <c r="Y12" s="188">
        <f>'資源化量内訳'!O12</f>
        <v>0</v>
      </c>
      <c r="Z12" s="188">
        <f>'資源化量内訳'!P12</f>
        <v>0</v>
      </c>
      <c r="AA12" s="188">
        <f>'資源化量内訳'!Q12</f>
        <v>0</v>
      </c>
      <c r="AB12" s="188">
        <f>'資源化量内訳'!R12</f>
        <v>12</v>
      </c>
      <c r="AC12" s="188">
        <f>'資源化量内訳'!S12</f>
        <v>0</v>
      </c>
      <c r="AD12" s="188">
        <f>N12+O12+P12+V12</f>
        <v>22450</v>
      </c>
      <c r="AE12" s="189">
        <f>(N12+P12+V12)/AD12*100</f>
        <v>100</v>
      </c>
      <c r="AF12" s="188">
        <f>'資源化量内訳'!AB12</f>
        <v>3828</v>
      </c>
      <c r="AG12" s="188">
        <f>'資源化量内訳'!AJ12</f>
        <v>0</v>
      </c>
      <c r="AH12" s="188">
        <f>'資源化量内訳'!AR12</f>
        <v>731</v>
      </c>
      <c r="AI12" s="188">
        <f>'資源化量内訳'!AZ12</f>
        <v>0</v>
      </c>
      <c r="AJ12" s="188">
        <f>'資源化量内訳'!BH12</f>
        <v>0</v>
      </c>
      <c r="AK12" s="188" t="s">
        <v>294</v>
      </c>
      <c r="AL12" s="188">
        <f>SUM(AF12:AJ12)</f>
        <v>4559</v>
      </c>
      <c r="AM12" s="189">
        <f>(V12+AL12+M12)/(M12+AD12)*100</f>
        <v>30.59527911784976</v>
      </c>
      <c r="AN12" s="188">
        <f>'ごみ処理量内訳'!AC12</f>
        <v>0</v>
      </c>
      <c r="AO12" s="188">
        <f>'ごみ処理量内訳'!AD12</f>
        <v>0</v>
      </c>
      <c r="AP12" s="188">
        <f>'ごみ処理量内訳'!AE12</f>
        <v>0</v>
      </c>
      <c r="AQ12" s="188">
        <f>SUM(AN12:AP12)</f>
        <v>0</v>
      </c>
    </row>
    <row r="13" spans="1:43" ht="13.5" customHeight="1">
      <c r="A13" s="182" t="s">
        <v>30</v>
      </c>
      <c r="B13" s="182" t="s">
        <v>18</v>
      </c>
      <c r="C13" s="184" t="s">
        <v>19</v>
      </c>
      <c r="D13" s="188">
        <v>36574</v>
      </c>
      <c r="E13" s="188">
        <v>36574</v>
      </c>
      <c r="F13" s="188">
        <f>'ごみ搬入量内訳'!H13</f>
        <v>15721</v>
      </c>
      <c r="G13" s="188">
        <f>'ごみ搬入量内訳'!AG13</f>
        <v>924</v>
      </c>
      <c r="H13" s="188">
        <f>'ごみ搬入量内訳'!AH13</f>
        <v>0</v>
      </c>
      <c r="I13" s="188">
        <f t="shared" si="0"/>
        <v>16645</v>
      </c>
      <c r="J13" s="188">
        <f t="shared" si="1"/>
        <v>1246.8622443820036</v>
      </c>
      <c r="K13" s="188">
        <f>('ごみ搬入量内訳'!E13+'ごみ搬入量内訳'!AH13)/'ごみ処理概要'!D13/365*1000000</f>
        <v>983.2570633678689</v>
      </c>
      <c r="L13" s="188">
        <f>'ごみ搬入量内訳'!F13/'ごみ処理概要'!D13/365*1000000</f>
        <v>263.6051810141346</v>
      </c>
      <c r="M13" s="188">
        <f>'資源化量内訳'!BP13</f>
        <v>222</v>
      </c>
      <c r="N13" s="188">
        <f>'ごみ処理量内訳'!E13</f>
        <v>14035</v>
      </c>
      <c r="O13" s="188">
        <f>'ごみ処理量内訳'!L13</f>
        <v>0</v>
      </c>
      <c r="P13" s="188">
        <f t="shared" si="2"/>
        <v>750</v>
      </c>
      <c r="Q13" s="188">
        <f>'ごみ処理量内訳'!G13</f>
        <v>0</v>
      </c>
      <c r="R13" s="188">
        <f>'ごみ処理量内訳'!H13</f>
        <v>750</v>
      </c>
      <c r="S13" s="188">
        <f>'ごみ処理量内訳'!I13</f>
        <v>0</v>
      </c>
      <c r="T13" s="188">
        <f>'ごみ処理量内訳'!J13</f>
        <v>0</v>
      </c>
      <c r="U13" s="188">
        <f>'ごみ処理量内訳'!K13</f>
        <v>0</v>
      </c>
      <c r="V13" s="188">
        <f t="shared" si="3"/>
        <v>1860</v>
      </c>
      <c r="W13" s="188">
        <f>'資源化量内訳'!M13</f>
        <v>1069</v>
      </c>
      <c r="X13" s="188">
        <f>'資源化量内訳'!N13</f>
        <v>476</v>
      </c>
      <c r="Y13" s="188">
        <f>'資源化量内訳'!O13</f>
        <v>315</v>
      </c>
      <c r="Z13" s="188">
        <f>'資源化量内訳'!P13</f>
        <v>0</v>
      </c>
      <c r="AA13" s="188">
        <f>'資源化量内訳'!Q13</f>
        <v>0</v>
      </c>
      <c r="AB13" s="188">
        <f>'資源化量内訳'!R13</f>
        <v>0</v>
      </c>
      <c r="AC13" s="188">
        <f>'資源化量内訳'!S13</f>
        <v>0</v>
      </c>
      <c r="AD13" s="188">
        <f t="shared" si="4"/>
        <v>16645</v>
      </c>
      <c r="AE13" s="189">
        <f t="shared" si="5"/>
        <v>100</v>
      </c>
      <c r="AF13" s="188">
        <f>'資源化量内訳'!AB13</f>
        <v>2812</v>
      </c>
      <c r="AG13" s="188">
        <f>'資源化量内訳'!AJ13</f>
        <v>0</v>
      </c>
      <c r="AH13" s="188">
        <f>'資源化量内訳'!AR13</f>
        <v>143</v>
      </c>
      <c r="AI13" s="188">
        <f>'資源化量内訳'!AZ13</f>
        <v>0</v>
      </c>
      <c r="AJ13" s="188">
        <f>'資源化量内訳'!BH13</f>
        <v>0</v>
      </c>
      <c r="AK13" s="188" t="s">
        <v>294</v>
      </c>
      <c r="AL13" s="188">
        <f t="shared" si="6"/>
        <v>2955</v>
      </c>
      <c r="AM13" s="189">
        <f t="shared" si="7"/>
        <v>29.863046184858007</v>
      </c>
      <c r="AN13" s="188">
        <f>'ごみ処理量内訳'!AC13</f>
        <v>0</v>
      </c>
      <c r="AO13" s="188">
        <f>'ごみ処理量内訳'!AD13</f>
        <v>0</v>
      </c>
      <c r="AP13" s="188">
        <f>'ごみ処理量内訳'!AE13</f>
        <v>0</v>
      </c>
      <c r="AQ13" s="188">
        <f t="shared" si="8"/>
        <v>0</v>
      </c>
    </row>
    <row r="14" spans="1:43" ht="13.5" customHeight="1">
      <c r="A14" s="182" t="s">
        <v>30</v>
      </c>
      <c r="B14" s="182" t="s">
        <v>41</v>
      </c>
      <c r="C14" s="184" t="s">
        <v>257</v>
      </c>
      <c r="D14" s="188">
        <v>12046</v>
      </c>
      <c r="E14" s="188">
        <v>12046</v>
      </c>
      <c r="F14" s="188">
        <f>'ごみ搬入量内訳'!H14</f>
        <v>9406</v>
      </c>
      <c r="G14" s="188">
        <f>'ごみ搬入量内訳'!AG14</f>
        <v>2145</v>
      </c>
      <c r="H14" s="188">
        <f>'ごみ搬入量内訳'!AH14</f>
        <v>0</v>
      </c>
      <c r="I14" s="188">
        <f t="shared" si="0"/>
        <v>11551</v>
      </c>
      <c r="J14" s="188">
        <f t="shared" si="1"/>
        <v>2627.143893613295</v>
      </c>
      <c r="K14" s="188">
        <f>('ごみ搬入量内訳'!E14+'ごみ搬入量内訳'!AH14)/'ごみ処理概要'!D14/365*1000000</f>
        <v>2219.8012641040395</v>
      </c>
      <c r="L14" s="188">
        <f>'ごみ搬入量内訳'!F14/'ごみ処理概要'!D14/365*1000000</f>
        <v>407.34262950925563</v>
      </c>
      <c r="M14" s="188">
        <f>'資源化量内訳'!BP14</f>
        <v>161</v>
      </c>
      <c r="N14" s="188">
        <f>'ごみ処理量内訳'!E14</f>
        <v>3726</v>
      </c>
      <c r="O14" s="188">
        <f>'ごみ処理量内訳'!L14</f>
        <v>7276</v>
      </c>
      <c r="P14" s="188">
        <f t="shared" si="2"/>
        <v>140</v>
      </c>
      <c r="Q14" s="188">
        <f>'ごみ処理量内訳'!G14</f>
        <v>0</v>
      </c>
      <c r="R14" s="188">
        <f>'ごみ処理量内訳'!H14</f>
        <v>140</v>
      </c>
      <c r="S14" s="188">
        <f>'ごみ処理量内訳'!I14</f>
        <v>0</v>
      </c>
      <c r="T14" s="188">
        <f>'ごみ処理量内訳'!J14</f>
        <v>0</v>
      </c>
      <c r="U14" s="188">
        <f>'ごみ処理量内訳'!K14</f>
        <v>0</v>
      </c>
      <c r="V14" s="188">
        <f t="shared" si="3"/>
        <v>409</v>
      </c>
      <c r="W14" s="188">
        <f>'資源化量内訳'!M14</f>
        <v>409</v>
      </c>
      <c r="X14" s="188">
        <f>'資源化量内訳'!N14</f>
        <v>0</v>
      </c>
      <c r="Y14" s="188">
        <f>'資源化量内訳'!O14</f>
        <v>0</v>
      </c>
      <c r="Z14" s="188">
        <f>'資源化量内訳'!P14</f>
        <v>0</v>
      </c>
      <c r="AA14" s="188">
        <f>'資源化量内訳'!Q14</f>
        <v>0</v>
      </c>
      <c r="AB14" s="188">
        <f>'資源化量内訳'!R14</f>
        <v>0</v>
      </c>
      <c r="AC14" s="188">
        <f>'資源化量内訳'!S14</f>
        <v>0</v>
      </c>
      <c r="AD14" s="188">
        <f t="shared" si="4"/>
        <v>11551</v>
      </c>
      <c r="AE14" s="189">
        <f t="shared" si="5"/>
        <v>37.009782702796294</v>
      </c>
      <c r="AF14" s="188">
        <f>'資源化量内訳'!AB14</f>
        <v>0</v>
      </c>
      <c r="AG14" s="188">
        <f>'資源化量内訳'!AJ14</f>
        <v>0</v>
      </c>
      <c r="AH14" s="188">
        <f>'資源化量内訳'!AR14</f>
        <v>140</v>
      </c>
      <c r="AI14" s="188">
        <f>'資源化量内訳'!AZ14</f>
        <v>0</v>
      </c>
      <c r="AJ14" s="188">
        <f>'資源化量内訳'!BH14</f>
        <v>0</v>
      </c>
      <c r="AK14" s="188" t="s">
        <v>294</v>
      </c>
      <c r="AL14" s="188">
        <f t="shared" si="6"/>
        <v>140</v>
      </c>
      <c r="AM14" s="189">
        <f t="shared" si="7"/>
        <v>6.062158469945355</v>
      </c>
      <c r="AN14" s="188">
        <f>'ごみ処理量内訳'!AC14</f>
        <v>7276</v>
      </c>
      <c r="AO14" s="188">
        <f>'ごみ処理量内訳'!AD14</f>
        <v>581</v>
      </c>
      <c r="AP14" s="188">
        <f>'ごみ処理量内訳'!AE14</f>
        <v>0</v>
      </c>
      <c r="AQ14" s="188">
        <f t="shared" si="8"/>
        <v>7857</v>
      </c>
    </row>
    <row r="15" spans="1:43" ht="13.5" customHeight="1">
      <c r="A15" s="182" t="s">
        <v>30</v>
      </c>
      <c r="B15" s="182" t="s">
        <v>42</v>
      </c>
      <c r="C15" s="184" t="s">
        <v>43</v>
      </c>
      <c r="D15" s="188">
        <v>16601</v>
      </c>
      <c r="E15" s="188">
        <v>16582</v>
      </c>
      <c r="F15" s="188">
        <f>'ごみ搬入量内訳'!H15</f>
        <v>9193</v>
      </c>
      <c r="G15" s="188">
        <f>'ごみ搬入量内訳'!AG15</f>
        <v>795</v>
      </c>
      <c r="H15" s="188">
        <f>'ごみ搬入量内訳'!AH15</f>
        <v>11</v>
      </c>
      <c r="I15" s="188">
        <f t="shared" si="0"/>
        <v>9999</v>
      </c>
      <c r="J15" s="188">
        <f t="shared" si="1"/>
        <v>1650.1729141584967</v>
      </c>
      <c r="K15" s="188">
        <f>('ごみ搬入量内訳'!E15+'ごみ搬入量内訳'!AH15)/'ごみ処理概要'!D15/365*1000000</f>
        <v>1337.2688392265525</v>
      </c>
      <c r="L15" s="188">
        <f>'ごみ搬入量内訳'!F15/'ごみ処理概要'!D15/365*1000000</f>
        <v>312.9040749319442</v>
      </c>
      <c r="M15" s="188">
        <f>'資源化量内訳'!BP15</f>
        <v>62</v>
      </c>
      <c r="N15" s="188">
        <f>'ごみ処理量内訳'!E15</f>
        <v>5359</v>
      </c>
      <c r="O15" s="188">
        <f>'ごみ処理量内訳'!L15</f>
        <v>3669</v>
      </c>
      <c r="P15" s="188">
        <f t="shared" si="2"/>
        <v>206</v>
      </c>
      <c r="Q15" s="188">
        <f>'ごみ処理量内訳'!G15</f>
        <v>0</v>
      </c>
      <c r="R15" s="188">
        <f>'ごみ処理量内訳'!H15</f>
        <v>206</v>
      </c>
      <c r="S15" s="188">
        <f>'ごみ処理量内訳'!I15</f>
        <v>0</v>
      </c>
      <c r="T15" s="188">
        <f>'ごみ処理量内訳'!J15</f>
        <v>0</v>
      </c>
      <c r="U15" s="188">
        <f>'ごみ処理量内訳'!K15</f>
        <v>0</v>
      </c>
      <c r="V15" s="188">
        <f t="shared" si="3"/>
        <v>754</v>
      </c>
      <c r="W15" s="188">
        <f>'資源化量内訳'!M15</f>
        <v>754</v>
      </c>
      <c r="X15" s="188">
        <f>'資源化量内訳'!N15</f>
        <v>0</v>
      </c>
      <c r="Y15" s="188">
        <f>'資源化量内訳'!O15</f>
        <v>0</v>
      </c>
      <c r="Z15" s="188">
        <f>'資源化量内訳'!P15</f>
        <v>0</v>
      </c>
      <c r="AA15" s="188">
        <f>'資源化量内訳'!Q15</f>
        <v>0</v>
      </c>
      <c r="AB15" s="188">
        <f>'資源化量内訳'!R15</f>
        <v>0</v>
      </c>
      <c r="AC15" s="188">
        <f>'資源化量内訳'!S15</f>
        <v>0</v>
      </c>
      <c r="AD15" s="188">
        <f t="shared" si="4"/>
        <v>9988</v>
      </c>
      <c r="AE15" s="189">
        <f t="shared" si="5"/>
        <v>63.265919102923505</v>
      </c>
      <c r="AF15" s="188">
        <f>'資源化量内訳'!AB15</f>
        <v>0</v>
      </c>
      <c r="AG15" s="188">
        <f>'資源化量内訳'!AJ15</f>
        <v>0</v>
      </c>
      <c r="AH15" s="188">
        <f>'資源化量内訳'!AR15</f>
        <v>206</v>
      </c>
      <c r="AI15" s="188">
        <f>'資源化量内訳'!AZ15</f>
        <v>0</v>
      </c>
      <c r="AJ15" s="188">
        <f>'資源化量内訳'!BH15</f>
        <v>0</v>
      </c>
      <c r="AK15" s="188" t="s">
        <v>294</v>
      </c>
      <c r="AL15" s="188">
        <f t="shared" si="6"/>
        <v>206</v>
      </c>
      <c r="AM15" s="189">
        <f t="shared" si="7"/>
        <v>10.16915422885572</v>
      </c>
      <c r="AN15" s="188">
        <f>'ごみ処理量内訳'!AC15</f>
        <v>3669</v>
      </c>
      <c r="AO15" s="188">
        <f>'ごみ処理量内訳'!AD15</f>
        <v>795</v>
      </c>
      <c r="AP15" s="188">
        <f>'ごみ処理量内訳'!AE15</f>
        <v>0</v>
      </c>
      <c r="AQ15" s="188">
        <f t="shared" si="8"/>
        <v>4464</v>
      </c>
    </row>
    <row r="16" spans="1:43" ht="13.5" customHeight="1">
      <c r="A16" s="182" t="s">
        <v>30</v>
      </c>
      <c r="B16" s="182" t="s">
        <v>44</v>
      </c>
      <c r="C16" s="184" t="s">
        <v>200</v>
      </c>
      <c r="D16" s="188">
        <v>5527</v>
      </c>
      <c r="E16" s="188">
        <v>5527</v>
      </c>
      <c r="F16" s="188">
        <f>'ごみ搬入量内訳'!H16</f>
        <v>1752</v>
      </c>
      <c r="G16" s="188">
        <f>'ごみ搬入量内訳'!AG16</f>
        <v>1423</v>
      </c>
      <c r="H16" s="188">
        <f>'ごみ搬入量内訳'!AH16</f>
        <v>0</v>
      </c>
      <c r="I16" s="188">
        <f t="shared" si="0"/>
        <v>3175</v>
      </c>
      <c r="J16" s="188">
        <f t="shared" si="1"/>
        <v>1573.842977562204</v>
      </c>
      <c r="K16" s="188">
        <f>('ごみ搬入量内訳'!E16+'ごみ搬入量内訳'!AH16)/'ごみ処理概要'!D16/365*1000000</f>
        <v>1352.7614128400803</v>
      </c>
      <c r="L16" s="188">
        <f>'ごみ搬入量内訳'!F16/'ごみ処理概要'!D16/365*1000000</f>
        <v>221.08156472212377</v>
      </c>
      <c r="M16" s="188">
        <f>'資源化量内訳'!BP16</f>
        <v>0</v>
      </c>
      <c r="N16" s="188">
        <f>'ごみ処理量内訳'!E16</f>
        <v>1228</v>
      </c>
      <c r="O16" s="188">
        <f>'ごみ処理量内訳'!L16</f>
        <v>1645</v>
      </c>
      <c r="P16" s="188">
        <f t="shared" si="2"/>
        <v>302</v>
      </c>
      <c r="Q16" s="188">
        <f>'ごみ処理量内訳'!G16</f>
        <v>0</v>
      </c>
      <c r="R16" s="188">
        <f>'ごみ処理量内訳'!H16</f>
        <v>302</v>
      </c>
      <c r="S16" s="188">
        <f>'ごみ処理量内訳'!I16</f>
        <v>0</v>
      </c>
      <c r="T16" s="188">
        <f>'ごみ処理量内訳'!J16</f>
        <v>0</v>
      </c>
      <c r="U16" s="188">
        <f>'ごみ処理量内訳'!K16</f>
        <v>0</v>
      </c>
      <c r="V16" s="188">
        <f t="shared" si="3"/>
        <v>0</v>
      </c>
      <c r="W16" s="188">
        <f>'資源化量内訳'!M16</f>
        <v>0</v>
      </c>
      <c r="X16" s="188">
        <f>'資源化量内訳'!N16</f>
        <v>0</v>
      </c>
      <c r="Y16" s="188">
        <f>'資源化量内訳'!O16</f>
        <v>0</v>
      </c>
      <c r="Z16" s="188">
        <f>'資源化量内訳'!P16</f>
        <v>0</v>
      </c>
      <c r="AA16" s="188">
        <f>'資源化量内訳'!Q16</f>
        <v>0</v>
      </c>
      <c r="AB16" s="188">
        <f>'資源化量内訳'!R16</f>
        <v>0</v>
      </c>
      <c r="AC16" s="188">
        <f>'資源化量内訳'!S16</f>
        <v>0</v>
      </c>
      <c r="AD16" s="188">
        <f t="shared" si="4"/>
        <v>3175</v>
      </c>
      <c r="AE16" s="189">
        <f t="shared" si="5"/>
        <v>48.188976377952756</v>
      </c>
      <c r="AF16" s="188">
        <f>'資源化量内訳'!AB16</f>
        <v>0</v>
      </c>
      <c r="AG16" s="188">
        <f>'資源化量内訳'!AJ16</f>
        <v>0</v>
      </c>
      <c r="AH16" s="188">
        <f>'資源化量内訳'!AR16</f>
        <v>302</v>
      </c>
      <c r="AI16" s="188">
        <f>'資源化量内訳'!AZ16</f>
        <v>0</v>
      </c>
      <c r="AJ16" s="188">
        <f>'資源化量内訳'!BH16</f>
        <v>0</v>
      </c>
      <c r="AK16" s="188" t="s">
        <v>294</v>
      </c>
      <c r="AL16" s="188">
        <f t="shared" si="6"/>
        <v>302</v>
      </c>
      <c r="AM16" s="189">
        <f t="shared" si="7"/>
        <v>9.511811023622046</v>
      </c>
      <c r="AN16" s="188">
        <f>'ごみ処理量内訳'!AC16</f>
        <v>1645</v>
      </c>
      <c r="AO16" s="188">
        <f>'ごみ処理量内訳'!AD16</f>
        <v>192</v>
      </c>
      <c r="AP16" s="188">
        <f>'ごみ処理量内訳'!AE16</f>
        <v>0</v>
      </c>
      <c r="AQ16" s="188">
        <f t="shared" si="8"/>
        <v>1837</v>
      </c>
    </row>
    <row r="17" spans="1:43" ht="13.5" customHeight="1">
      <c r="A17" s="182" t="s">
        <v>30</v>
      </c>
      <c r="B17" s="182" t="s">
        <v>45</v>
      </c>
      <c r="C17" s="184" t="s">
        <v>46</v>
      </c>
      <c r="D17" s="188">
        <v>29042</v>
      </c>
      <c r="E17" s="188">
        <v>25155</v>
      </c>
      <c r="F17" s="188">
        <f>'ごみ搬入量内訳'!H17</f>
        <v>9587</v>
      </c>
      <c r="G17" s="188">
        <f>'ごみ搬入量内訳'!AG17</f>
        <v>0</v>
      </c>
      <c r="H17" s="188">
        <f>'ごみ搬入量内訳'!AH17</f>
        <v>1481</v>
      </c>
      <c r="I17" s="188">
        <f aca="true" t="shared" si="9" ref="I17:I41">SUM(F17:H17)</f>
        <v>11068</v>
      </c>
      <c r="J17" s="188">
        <f t="shared" si="1"/>
        <v>1044.1184378222188</v>
      </c>
      <c r="K17" s="188">
        <f>('ごみ搬入量内訳'!E17+'ごみ搬入量内訳'!AH17)/'ごみ処理概要'!D17/365*1000000</f>
        <v>876.3878105681615</v>
      </c>
      <c r="L17" s="188">
        <f>'ごみ搬入量内訳'!F17/'ごみ処理概要'!D17/365*1000000</f>
        <v>167.7306272540572</v>
      </c>
      <c r="M17" s="188">
        <f>'資源化量内訳'!BP17</f>
        <v>62</v>
      </c>
      <c r="N17" s="188">
        <f>'ごみ処理量内訳'!E17</f>
        <v>7628</v>
      </c>
      <c r="O17" s="188">
        <f>'ごみ処理量内訳'!L17</f>
        <v>0</v>
      </c>
      <c r="P17" s="188">
        <f aca="true" t="shared" si="10" ref="P17:P41">SUM(Q17:U17)</f>
        <v>528</v>
      </c>
      <c r="Q17" s="188">
        <f>'ごみ処理量内訳'!G17</f>
        <v>0</v>
      </c>
      <c r="R17" s="188">
        <f>'ごみ処理量内訳'!H17</f>
        <v>528</v>
      </c>
      <c r="S17" s="188">
        <f>'ごみ処理量内訳'!I17</f>
        <v>0</v>
      </c>
      <c r="T17" s="188">
        <f>'ごみ処理量内訳'!J17</f>
        <v>0</v>
      </c>
      <c r="U17" s="188">
        <f>'ごみ処理量内訳'!K17</f>
        <v>0</v>
      </c>
      <c r="V17" s="188">
        <f aca="true" t="shared" si="11" ref="V17:V41">SUM(W17:AC17)</f>
        <v>1431</v>
      </c>
      <c r="W17" s="188">
        <f>'資源化量内訳'!M17</f>
        <v>1373</v>
      </c>
      <c r="X17" s="188">
        <f>'資源化量内訳'!N17</f>
        <v>0</v>
      </c>
      <c r="Y17" s="188">
        <f>'資源化量内訳'!O17</f>
        <v>0</v>
      </c>
      <c r="Z17" s="188">
        <f>'資源化量内訳'!P17</f>
        <v>0</v>
      </c>
      <c r="AA17" s="188">
        <f>'資源化量内訳'!Q17</f>
        <v>0</v>
      </c>
      <c r="AB17" s="188">
        <f>'資源化量内訳'!R17</f>
        <v>58</v>
      </c>
      <c r="AC17" s="188">
        <f>'資源化量内訳'!S17</f>
        <v>0</v>
      </c>
      <c r="AD17" s="188">
        <f aca="true" t="shared" si="12" ref="AD17:AD41">N17+O17+P17+V17</f>
        <v>9587</v>
      </c>
      <c r="AE17" s="189">
        <f aca="true" t="shared" si="13" ref="AE17:AE42">(N17+P17+V17)/AD17*100</f>
        <v>100</v>
      </c>
      <c r="AF17" s="188">
        <f>'資源化量内訳'!AB17</f>
        <v>1187</v>
      </c>
      <c r="AG17" s="188">
        <f>'資源化量内訳'!AJ17</f>
        <v>0</v>
      </c>
      <c r="AH17" s="188">
        <f>'資源化量内訳'!AR17</f>
        <v>528</v>
      </c>
      <c r="AI17" s="188">
        <f>'資源化量内訳'!AZ17</f>
        <v>0</v>
      </c>
      <c r="AJ17" s="188">
        <f>'資源化量内訳'!BH17</f>
        <v>0</v>
      </c>
      <c r="AK17" s="188" t="s">
        <v>294</v>
      </c>
      <c r="AL17" s="188">
        <f aca="true" t="shared" si="14" ref="AL17:AL41">SUM(AF17:AJ17)</f>
        <v>1715</v>
      </c>
      <c r="AM17" s="189">
        <f aca="true" t="shared" si="15" ref="AM17:AM41">(V17+AL17+M17)/(M17+AD17)*100</f>
        <v>33.24696859778216</v>
      </c>
      <c r="AN17" s="188">
        <f>'ごみ処理量内訳'!AC17</f>
        <v>0</v>
      </c>
      <c r="AO17" s="188">
        <f>'ごみ処理量内訳'!AD17</f>
        <v>292</v>
      </c>
      <c r="AP17" s="188">
        <f>'ごみ処理量内訳'!AE17</f>
        <v>0</v>
      </c>
      <c r="AQ17" s="188">
        <f aca="true" t="shared" si="16" ref="AQ17:AQ41">SUM(AN17:AP17)</f>
        <v>292</v>
      </c>
    </row>
    <row r="18" spans="1:43" ht="13.5" customHeight="1">
      <c r="A18" s="182" t="s">
        <v>30</v>
      </c>
      <c r="B18" s="182" t="s">
        <v>47</v>
      </c>
      <c r="C18" s="184" t="s">
        <v>48</v>
      </c>
      <c r="D18" s="188">
        <v>18142</v>
      </c>
      <c r="E18" s="188">
        <v>18142</v>
      </c>
      <c r="F18" s="188">
        <f>'ごみ搬入量内訳'!H18</f>
        <v>5147</v>
      </c>
      <c r="G18" s="188">
        <f>'ごみ搬入量内訳'!AG18</f>
        <v>1037</v>
      </c>
      <c r="H18" s="188">
        <f>'ごみ搬入量内訳'!AH18</f>
        <v>0</v>
      </c>
      <c r="I18" s="188">
        <f t="shared" si="9"/>
        <v>6184</v>
      </c>
      <c r="J18" s="188">
        <f t="shared" si="1"/>
        <v>933.8808154241351</v>
      </c>
      <c r="K18" s="188">
        <f>('ごみ搬入量内訳'!E18+'ごみ搬入量内訳'!AH18)/'ごみ処理概要'!D18/365*1000000</f>
        <v>686.970218202521</v>
      </c>
      <c r="L18" s="188">
        <f>'ごみ搬入量内訳'!F18/'ごみ処理概要'!D18/365*1000000</f>
        <v>246.91059722161398</v>
      </c>
      <c r="M18" s="188">
        <f>'資源化量内訳'!BP18</f>
        <v>0</v>
      </c>
      <c r="N18" s="188">
        <f>'ごみ処理量内訳'!E18</f>
        <v>5135</v>
      </c>
      <c r="O18" s="188">
        <f>'ごみ処理量内訳'!L18</f>
        <v>0</v>
      </c>
      <c r="P18" s="188">
        <f t="shared" si="10"/>
        <v>26</v>
      </c>
      <c r="Q18" s="188">
        <f>'ごみ処理量内訳'!G18</f>
        <v>26</v>
      </c>
      <c r="R18" s="188">
        <f>'ごみ処理量内訳'!H18</f>
        <v>0</v>
      </c>
      <c r="S18" s="188">
        <f>'ごみ処理量内訳'!I18</f>
        <v>0</v>
      </c>
      <c r="T18" s="188">
        <f>'ごみ処理量内訳'!J18</f>
        <v>0</v>
      </c>
      <c r="U18" s="188">
        <f>'ごみ処理量内訳'!K18</f>
        <v>0</v>
      </c>
      <c r="V18" s="188">
        <f t="shared" si="11"/>
        <v>1023</v>
      </c>
      <c r="W18" s="188">
        <f>'資源化量内訳'!M18</f>
        <v>595</v>
      </c>
      <c r="X18" s="188">
        <f>'資源化量内訳'!N18</f>
        <v>123</v>
      </c>
      <c r="Y18" s="188">
        <f>'資源化量内訳'!O18</f>
        <v>142</v>
      </c>
      <c r="Z18" s="188">
        <f>'資源化量内訳'!P18</f>
        <v>20</v>
      </c>
      <c r="AA18" s="188">
        <f>'資源化量内訳'!Q18</f>
        <v>0</v>
      </c>
      <c r="AB18" s="188">
        <f>'資源化量内訳'!R18</f>
        <v>43</v>
      </c>
      <c r="AC18" s="188">
        <f>'資源化量内訳'!S18</f>
        <v>100</v>
      </c>
      <c r="AD18" s="188">
        <f t="shared" si="12"/>
        <v>6184</v>
      </c>
      <c r="AE18" s="189">
        <f t="shared" si="13"/>
        <v>100</v>
      </c>
      <c r="AF18" s="188">
        <f>'資源化量内訳'!AB18</f>
        <v>990</v>
      </c>
      <c r="AG18" s="188">
        <f>'資源化量内訳'!AJ18</f>
        <v>0</v>
      </c>
      <c r="AH18" s="188">
        <f>'資源化量内訳'!AR18</f>
        <v>0</v>
      </c>
      <c r="AI18" s="188">
        <f>'資源化量内訳'!AZ18</f>
        <v>0</v>
      </c>
      <c r="AJ18" s="188">
        <f>'資源化量内訳'!BH18</f>
        <v>0</v>
      </c>
      <c r="AK18" s="188" t="s">
        <v>294</v>
      </c>
      <c r="AL18" s="188">
        <f t="shared" si="14"/>
        <v>990</v>
      </c>
      <c r="AM18" s="189">
        <f t="shared" si="15"/>
        <v>32.55174644243208</v>
      </c>
      <c r="AN18" s="188">
        <f>'ごみ処理量内訳'!AC18</f>
        <v>0</v>
      </c>
      <c r="AO18" s="188">
        <f>'ごみ処理量内訳'!AD18</f>
        <v>0</v>
      </c>
      <c r="AP18" s="188">
        <f>'ごみ処理量内訳'!AE18</f>
        <v>0</v>
      </c>
      <c r="AQ18" s="188">
        <f t="shared" si="16"/>
        <v>0</v>
      </c>
    </row>
    <row r="19" spans="1:43" ht="13.5" customHeight="1">
      <c r="A19" s="182" t="s">
        <v>30</v>
      </c>
      <c r="B19" s="182" t="s">
        <v>49</v>
      </c>
      <c r="C19" s="184" t="s">
        <v>50</v>
      </c>
      <c r="D19" s="188">
        <v>6284</v>
      </c>
      <c r="E19" s="188">
        <v>6116</v>
      </c>
      <c r="F19" s="188">
        <f>'ごみ搬入量内訳'!H19</f>
        <v>2390</v>
      </c>
      <c r="G19" s="188">
        <f>'ごみ搬入量内訳'!AG19</f>
        <v>0</v>
      </c>
      <c r="H19" s="188">
        <f>'ごみ搬入量内訳'!AH19</f>
        <v>50</v>
      </c>
      <c r="I19" s="188">
        <f t="shared" si="9"/>
        <v>2440</v>
      </c>
      <c r="J19" s="188">
        <f t="shared" si="1"/>
        <v>1063.801958441966</v>
      </c>
      <c r="K19" s="188">
        <f>('ごみ搬入量内訳'!E19+'ごみ搬入量内訳'!AH19)/'ごみ処理概要'!D19/365*1000000</f>
        <v>831.8582527488817</v>
      </c>
      <c r="L19" s="188">
        <f>'ごみ搬入量内訳'!F19/'ごみ処理概要'!D19/365*1000000</f>
        <v>231.9437056930844</v>
      </c>
      <c r="M19" s="188">
        <f>'資源化量内訳'!BP19</f>
        <v>0</v>
      </c>
      <c r="N19" s="188">
        <f>'ごみ処理量内訳'!E19</f>
        <v>1902</v>
      </c>
      <c r="O19" s="188">
        <f>'ごみ処理量内訳'!L19</f>
        <v>0</v>
      </c>
      <c r="P19" s="188">
        <f t="shared" si="10"/>
        <v>128</v>
      </c>
      <c r="Q19" s="188">
        <f>'ごみ処理量内訳'!G19</f>
        <v>128</v>
      </c>
      <c r="R19" s="188">
        <f>'ごみ処理量内訳'!H19</f>
        <v>0</v>
      </c>
      <c r="S19" s="188">
        <f>'ごみ処理量内訳'!I19</f>
        <v>0</v>
      </c>
      <c r="T19" s="188">
        <f>'ごみ処理量内訳'!J19</f>
        <v>0</v>
      </c>
      <c r="U19" s="188">
        <f>'ごみ処理量内訳'!K19</f>
        <v>0</v>
      </c>
      <c r="V19" s="188">
        <f t="shared" si="11"/>
        <v>360</v>
      </c>
      <c r="W19" s="188">
        <f>'資源化量内訳'!M19</f>
        <v>215</v>
      </c>
      <c r="X19" s="188">
        <f>'資源化量内訳'!N19</f>
        <v>62</v>
      </c>
      <c r="Y19" s="188">
        <f>'資源化量内訳'!O19</f>
        <v>60</v>
      </c>
      <c r="Z19" s="188">
        <f>'資源化量内訳'!P19</f>
        <v>7</v>
      </c>
      <c r="AA19" s="188">
        <f>'資源化量内訳'!Q19</f>
        <v>0</v>
      </c>
      <c r="AB19" s="188">
        <f>'資源化量内訳'!R19</f>
        <v>14</v>
      </c>
      <c r="AC19" s="188">
        <f>'資源化量内訳'!S19</f>
        <v>2</v>
      </c>
      <c r="AD19" s="188">
        <f t="shared" si="12"/>
        <v>2390</v>
      </c>
      <c r="AE19" s="189">
        <f t="shared" si="13"/>
        <v>100</v>
      </c>
      <c r="AF19" s="188">
        <f>'資源化量内訳'!AB19</f>
        <v>389</v>
      </c>
      <c r="AG19" s="188">
        <f>'資源化量内訳'!AJ19</f>
        <v>0</v>
      </c>
      <c r="AH19" s="188">
        <f>'資源化量内訳'!AR19</f>
        <v>0</v>
      </c>
      <c r="AI19" s="188">
        <f>'資源化量内訳'!AZ19</f>
        <v>0</v>
      </c>
      <c r="AJ19" s="188">
        <f>'資源化量内訳'!BH19</f>
        <v>0</v>
      </c>
      <c r="AK19" s="188" t="s">
        <v>294</v>
      </c>
      <c r="AL19" s="188">
        <f t="shared" si="14"/>
        <v>389</v>
      </c>
      <c r="AM19" s="189">
        <f t="shared" si="15"/>
        <v>31.33891213389121</v>
      </c>
      <c r="AN19" s="188">
        <f>'ごみ処理量内訳'!AC19</f>
        <v>0</v>
      </c>
      <c r="AO19" s="188">
        <f>'ごみ処理量内訳'!AD19</f>
        <v>389</v>
      </c>
      <c r="AP19" s="188">
        <f>'ごみ処理量内訳'!AE19</f>
        <v>0</v>
      </c>
      <c r="AQ19" s="188">
        <f t="shared" si="16"/>
        <v>389</v>
      </c>
    </row>
    <row r="20" spans="1:43" ht="13.5" customHeight="1">
      <c r="A20" s="182" t="s">
        <v>30</v>
      </c>
      <c r="B20" s="182" t="s">
        <v>51</v>
      </c>
      <c r="C20" s="184" t="s">
        <v>52</v>
      </c>
      <c r="D20" s="188">
        <v>3505</v>
      </c>
      <c r="E20" s="188">
        <v>3505</v>
      </c>
      <c r="F20" s="188">
        <f>'ごみ搬入量内訳'!H20</f>
        <v>973</v>
      </c>
      <c r="G20" s="188">
        <f>'ごみ搬入量内訳'!AG20</f>
        <v>0</v>
      </c>
      <c r="H20" s="188">
        <f>'ごみ搬入量内訳'!AH20</f>
        <v>0</v>
      </c>
      <c r="I20" s="188">
        <f t="shared" si="9"/>
        <v>973</v>
      </c>
      <c r="J20" s="188">
        <f t="shared" si="1"/>
        <v>760.5573251519355</v>
      </c>
      <c r="K20" s="188">
        <f>('ごみ搬入量内訳'!E20+'ごみ搬入量内訳'!AH20)/'ごみ処理概要'!D20/365*1000000</f>
        <v>568.2684228010864</v>
      </c>
      <c r="L20" s="188">
        <f>'ごみ搬入量内訳'!F20/'ごみ処理概要'!D20/365*1000000</f>
        <v>192.28890235084907</v>
      </c>
      <c r="M20" s="188">
        <f>'資源化量内訳'!BP20</f>
        <v>0</v>
      </c>
      <c r="N20" s="188">
        <f>'ごみ処理量内訳'!E20</f>
        <v>552</v>
      </c>
      <c r="O20" s="188">
        <f>'ごみ処理量内訳'!L20</f>
        <v>199</v>
      </c>
      <c r="P20" s="188">
        <f t="shared" si="10"/>
        <v>222</v>
      </c>
      <c r="Q20" s="188">
        <f>'ごみ処理量内訳'!G20</f>
        <v>0</v>
      </c>
      <c r="R20" s="188">
        <f>'ごみ処理量内訳'!H20</f>
        <v>222</v>
      </c>
      <c r="S20" s="188">
        <f>'ごみ処理量内訳'!I20</f>
        <v>0</v>
      </c>
      <c r="T20" s="188">
        <f>'ごみ処理量内訳'!J20</f>
        <v>0</v>
      </c>
      <c r="U20" s="188">
        <f>'ごみ処理量内訳'!K20</f>
        <v>0</v>
      </c>
      <c r="V20" s="188">
        <f t="shared" si="11"/>
        <v>0</v>
      </c>
      <c r="W20" s="188">
        <f>'資源化量内訳'!M20</f>
        <v>0</v>
      </c>
      <c r="X20" s="188">
        <f>'資源化量内訳'!N20</f>
        <v>0</v>
      </c>
      <c r="Y20" s="188">
        <f>'資源化量内訳'!O20</f>
        <v>0</v>
      </c>
      <c r="Z20" s="188">
        <f>'資源化量内訳'!P20</f>
        <v>0</v>
      </c>
      <c r="AA20" s="188">
        <f>'資源化量内訳'!Q20</f>
        <v>0</v>
      </c>
      <c r="AB20" s="188">
        <f>'資源化量内訳'!R20</f>
        <v>0</v>
      </c>
      <c r="AC20" s="188">
        <f>'資源化量内訳'!S20</f>
        <v>0</v>
      </c>
      <c r="AD20" s="188">
        <f t="shared" si="12"/>
        <v>973</v>
      </c>
      <c r="AE20" s="189">
        <f t="shared" si="13"/>
        <v>79.54779033915725</v>
      </c>
      <c r="AF20" s="188">
        <f>'資源化量内訳'!AB20</f>
        <v>0</v>
      </c>
      <c r="AG20" s="188">
        <f>'資源化量内訳'!AJ20</f>
        <v>0</v>
      </c>
      <c r="AH20" s="188">
        <f>'資源化量内訳'!AR20</f>
        <v>217</v>
      </c>
      <c r="AI20" s="188">
        <f>'資源化量内訳'!AZ20</f>
        <v>0</v>
      </c>
      <c r="AJ20" s="188">
        <f>'資源化量内訳'!BH20</f>
        <v>0</v>
      </c>
      <c r="AK20" s="188" t="s">
        <v>294</v>
      </c>
      <c r="AL20" s="188">
        <f t="shared" si="14"/>
        <v>217</v>
      </c>
      <c r="AM20" s="189">
        <f t="shared" si="15"/>
        <v>22.302158273381295</v>
      </c>
      <c r="AN20" s="188">
        <f>'ごみ処理量内訳'!AC20</f>
        <v>199</v>
      </c>
      <c r="AO20" s="188">
        <f>'ごみ処理量内訳'!AD20</f>
        <v>43</v>
      </c>
      <c r="AP20" s="188">
        <f>'ごみ処理量内訳'!AE20</f>
        <v>5</v>
      </c>
      <c r="AQ20" s="188">
        <f t="shared" si="16"/>
        <v>247</v>
      </c>
    </row>
    <row r="21" spans="1:43" ht="13.5" customHeight="1">
      <c r="A21" s="182" t="s">
        <v>30</v>
      </c>
      <c r="B21" s="182" t="s">
        <v>53</v>
      </c>
      <c r="C21" s="184" t="s">
        <v>54</v>
      </c>
      <c r="D21" s="188">
        <v>24351</v>
      </c>
      <c r="E21" s="188">
        <v>24351</v>
      </c>
      <c r="F21" s="188">
        <f>'ごみ搬入量内訳'!H21</f>
        <v>7937</v>
      </c>
      <c r="G21" s="188">
        <f>'ごみ搬入量内訳'!AG21</f>
        <v>377</v>
      </c>
      <c r="H21" s="188">
        <f>'ごみ搬入量内訳'!AH21</f>
        <v>0</v>
      </c>
      <c r="I21" s="188">
        <f t="shared" si="9"/>
        <v>8314</v>
      </c>
      <c r="J21" s="188">
        <f t="shared" si="1"/>
        <v>935.40643882308</v>
      </c>
      <c r="K21" s="188">
        <f>('ごみ搬入量内訳'!E21+'ごみ搬入量内訳'!AH21)/'ごみ処理概要'!D21/365*1000000</f>
        <v>723.3254745241258</v>
      </c>
      <c r="L21" s="188">
        <f>'ごみ搬入量内訳'!F21/'ごみ処理概要'!D21/365*1000000</f>
        <v>212.08096429895426</v>
      </c>
      <c r="M21" s="188">
        <f>'資源化量内訳'!BP21</f>
        <v>0</v>
      </c>
      <c r="N21" s="188">
        <f>'ごみ処理量内訳'!E21</f>
        <v>6747</v>
      </c>
      <c r="O21" s="188">
        <f>'ごみ処理量内訳'!L21</f>
        <v>245</v>
      </c>
      <c r="P21" s="188">
        <f t="shared" si="10"/>
        <v>281</v>
      </c>
      <c r="Q21" s="188">
        <f>'ごみ処理量内訳'!G21</f>
        <v>0</v>
      </c>
      <c r="R21" s="188">
        <f>'ごみ処理量内訳'!H21</f>
        <v>281</v>
      </c>
      <c r="S21" s="188">
        <f>'ごみ処理量内訳'!I21</f>
        <v>0</v>
      </c>
      <c r="T21" s="188">
        <f>'ごみ処理量内訳'!J21</f>
        <v>0</v>
      </c>
      <c r="U21" s="188">
        <f>'ごみ処理量内訳'!K21</f>
        <v>0</v>
      </c>
      <c r="V21" s="188">
        <f t="shared" si="11"/>
        <v>1041</v>
      </c>
      <c r="W21" s="188">
        <f>'資源化量内訳'!M21</f>
        <v>986</v>
      </c>
      <c r="X21" s="188">
        <f>'資源化量内訳'!N21</f>
        <v>0</v>
      </c>
      <c r="Y21" s="188">
        <f>'資源化量内訳'!O21</f>
        <v>0</v>
      </c>
      <c r="Z21" s="188">
        <f>'資源化量内訳'!P21</f>
        <v>0</v>
      </c>
      <c r="AA21" s="188">
        <f>'資源化量内訳'!Q21</f>
        <v>0</v>
      </c>
      <c r="AB21" s="188">
        <f>'資源化量内訳'!R21</f>
        <v>55</v>
      </c>
      <c r="AC21" s="188">
        <f>'資源化量内訳'!S21</f>
        <v>0</v>
      </c>
      <c r="AD21" s="188">
        <f t="shared" si="12"/>
        <v>8314</v>
      </c>
      <c r="AE21" s="189">
        <f t="shared" si="13"/>
        <v>97.05316333894636</v>
      </c>
      <c r="AF21" s="188">
        <f>'資源化量内訳'!AB21</f>
        <v>1293</v>
      </c>
      <c r="AG21" s="188">
        <f>'資源化量内訳'!AJ21</f>
        <v>0</v>
      </c>
      <c r="AH21" s="188">
        <f>'資源化量内訳'!AR21</f>
        <v>281</v>
      </c>
      <c r="AI21" s="188">
        <f>'資源化量内訳'!AZ21</f>
        <v>0</v>
      </c>
      <c r="AJ21" s="188">
        <f>'資源化量内訳'!BH21</f>
        <v>0</v>
      </c>
      <c r="AK21" s="188" t="s">
        <v>294</v>
      </c>
      <c r="AL21" s="188">
        <f t="shared" si="14"/>
        <v>1574</v>
      </c>
      <c r="AM21" s="189">
        <f t="shared" si="15"/>
        <v>31.452970892470532</v>
      </c>
      <c r="AN21" s="188">
        <f>'ごみ処理量内訳'!AC21</f>
        <v>245</v>
      </c>
      <c r="AO21" s="188">
        <f>'ごみ処理量内訳'!AD21</f>
        <v>0</v>
      </c>
      <c r="AP21" s="188">
        <f>'ごみ処理量内訳'!AE21</f>
        <v>0</v>
      </c>
      <c r="AQ21" s="188">
        <f t="shared" si="16"/>
        <v>245</v>
      </c>
    </row>
    <row r="22" spans="1:43" ht="13.5" customHeight="1">
      <c r="A22" s="182" t="s">
        <v>30</v>
      </c>
      <c r="B22" s="182" t="s">
        <v>55</v>
      </c>
      <c r="C22" s="184" t="s">
        <v>56</v>
      </c>
      <c r="D22" s="188">
        <v>7944</v>
      </c>
      <c r="E22" s="188">
        <v>7944</v>
      </c>
      <c r="F22" s="188">
        <f>'ごみ搬入量内訳'!H22</f>
        <v>1825</v>
      </c>
      <c r="G22" s="188">
        <f>'ごみ搬入量内訳'!AG22</f>
        <v>79</v>
      </c>
      <c r="H22" s="188">
        <f>'ごみ搬入量内訳'!AH22</f>
        <v>0</v>
      </c>
      <c r="I22" s="188">
        <f t="shared" si="9"/>
        <v>1904</v>
      </c>
      <c r="J22" s="188">
        <f t="shared" si="1"/>
        <v>656.6513539985377</v>
      </c>
      <c r="K22" s="188">
        <f>('ごみ搬入量内訳'!E22+'ごみ搬入量内訳'!AH22)/'ごみ処理概要'!D22/365*1000000</f>
        <v>529.3906661700396</v>
      </c>
      <c r="L22" s="188">
        <f>'ごみ搬入量内訳'!F22/'ごみ処理概要'!D22/365*1000000</f>
        <v>127.26068782849812</v>
      </c>
      <c r="M22" s="188">
        <f>'資源化量内訳'!BP22</f>
        <v>0</v>
      </c>
      <c r="N22" s="188">
        <f>'ごみ処理量内訳'!E22</f>
        <v>1191</v>
      </c>
      <c r="O22" s="188">
        <f>'ごみ処理量内訳'!L22</f>
        <v>264</v>
      </c>
      <c r="P22" s="188">
        <f t="shared" si="10"/>
        <v>449</v>
      </c>
      <c r="Q22" s="188">
        <f>'ごみ処理量内訳'!G22</f>
        <v>0</v>
      </c>
      <c r="R22" s="188">
        <f>'ごみ処理量内訳'!H22</f>
        <v>449</v>
      </c>
      <c r="S22" s="188">
        <f>'ごみ処理量内訳'!I22</f>
        <v>0</v>
      </c>
      <c r="T22" s="188">
        <f>'ごみ処理量内訳'!J22</f>
        <v>0</v>
      </c>
      <c r="U22" s="188">
        <f>'ごみ処理量内訳'!K22</f>
        <v>0</v>
      </c>
      <c r="V22" s="188">
        <f t="shared" si="11"/>
        <v>0</v>
      </c>
      <c r="W22" s="188">
        <f>'資源化量内訳'!M22</f>
        <v>0</v>
      </c>
      <c r="X22" s="188">
        <f>'資源化量内訳'!N22</f>
        <v>0</v>
      </c>
      <c r="Y22" s="188">
        <f>'資源化量内訳'!O22</f>
        <v>0</v>
      </c>
      <c r="Z22" s="188">
        <f>'資源化量内訳'!P22</f>
        <v>0</v>
      </c>
      <c r="AA22" s="188">
        <f>'資源化量内訳'!Q22</f>
        <v>0</v>
      </c>
      <c r="AB22" s="188">
        <f>'資源化量内訳'!R22</f>
        <v>0</v>
      </c>
      <c r="AC22" s="188">
        <f>'資源化量内訳'!S22</f>
        <v>0</v>
      </c>
      <c r="AD22" s="188">
        <f t="shared" si="12"/>
        <v>1904</v>
      </c>
      <c r="AE22" s="189">
        <f t="shared" si="13"/>
        <v>86.1344537815126</v>
      </c>
      <c r="AF22" s="188">
        <f>'資源化量内訳'!AB22</f>
        <v>0</v>
      </c>
      <c r="AG22" s="188">
        <f>'資源化量内訳'!AJ22</f>
        <v>0</v>
      </c>
      <c r="AH22" s="188">
        <f>'資源化量内訳'!AR22</f>
        <v>449</v>
      </c>
      <c r="AI22" s="188">
        <f>'資源化量内訳'!AZ22</f>
        <v>0</v>
      </c>
      <c r="AJ22" s="188">
        <f>'資源化量内訳'!BH22</f>
        <v>0</v>
      </c>
      <c r="AK22" s="188" t="s">
        <v>294</v>
      </c>
      <c r="AL22" s="188">
        <f t="shared" si="14"/>
        <v>449</v>
      </c>
      <c r="AM22" s="189">
        <f t="shared" si="15"/>
        <v>23.581932773109244</v>
      </c>
      <c r="AN22" s="188">
        <f>'ごみ処理量内訳'!AC22</f>
        <v>264</v>
      </c>
      <c r="AO22" s="188">
        <f>'ごみ処理量内訳'!AD22</f>
        <v>152</v>
      </c>
      <c r="AP22" s="188">
        <f>'ごみ処理量内訳'!AE22</f>
        <v>0</v>
      </c>
      <c r="AQ22" s="188">
        <f t="shared" si="16"/>
        <v>416</v>
      </c>
    </row>
    <row r="23" spans="1:43" ht="13.5" customHeight="1">
      <c r="A23" s="182" t="s">
        <v>30</v>
      </c>
      <c r="B23" s="182" t="s">
        <v>57</v>
      </c>
      <c r="C23" s="184" t="s">
        <v>58</v>
      </c>
      <c r="D23" s="188">
        <v>3526</v>
      </c>
      <c r="E23" s="188">
        <v>3526</v>
      </c>
      <c r="F23" s="188">
        <f>'ごみ搬入量内訳'!H23</f>
        <v>1186</v>
      </c>
      <c r="G23" s="188">
        <f>'ごみ搬入量内訳'!AG23</f>
        <v>1483</v>
      </c>
      <c r="H23" s="188">
        <f>'ごみ搬入量内訳'!AH23</f>
        <v>0</v>
      </c>
      <c r="I23" s="188">
        <f t="shared" si="9"/>
        <v>2669</v>
      </c>
      <c r="J23" s="188">
        <f t="shared" si="1"/>
        <v>2073.8311874995147</v>
      </c>
      <c r="K23" s="188">
        <f>('ごみ搬入量内訳'!E23+'ごみ搬入量内訳'!AH23)/'ごみ処理概要'!D23/365*1000000</f>
        <v>1216.0156644573772</v>
      </c>
      <c r="L23" s="188">
        <f>'ごみ搬入量内訳'!F23/'ごみ処理概要'!D23/365*1000000</f>
        <v>857.8155230421371</v>
      </c>
      <c r="M23" s="188">
        <f>'資源化量内訳'!BP23</f>
        <v>0</v>
      </c>
      <c r="N23" s="188">
        <f>'ごみ処理量内訳'!E23</f>
        <v>2026</v>
      </c>
      <c r="O23" s="188">
        <f>'ごみ処理量内訳'!L23</f>
        <v>427</v>
      </c>
      <c r="P23" s="188">
        <f t="shared" si="10"/>
        <v>89</v>
      </c>
      <c r="Q23" s="188">
        <f>'ごみ処理量内訳'!G23</f>
        <v>0</v>
      </c>
      <c r="R23" s="188">
        <f>'ごみ処理量内訳'!H23</f>
        <v>89</v>
      </c>
      <c r="S23" s="188">
        <f>'ごみ処理量内訳'!I23</f>
        <v>0</v>
      </c>
      <c r="T23" s="188">
        <f>'ごみ処理量内訳'!J23</f>
        <v>0</v>
      </c>
      <c r="U23" s="188">
        <f>'ごみ処理量内訳'!K23</f>
        <v>0</v>
      </c>
      <c r="V23" s="188">
        <f t="shared" si="11"/>
        <v>127</v>
      </c>
      <c r="W23" s="188">
        <f>'資源化量内訳'!M23</f>
        <v>127</v>
      </c>
      <c r="X23" s="188">
        <f>'資源化量内訳'!N23</f>
        <v>0</v>
      </c>
      <c r="Y23" s="188">
        <f>'資源化量内訳'!O23</f>
        <v>0</v>
      </c>
      <c r="Z23" s="188">
        <f>'資源化量内訳'!P23</f>
        <v>0</v>
      </c>
      <c r="AA23" s="188">
        <f>'資源化量内訳'!Q23</f>
        <v>0</v>
      </c>
      <c r="AB23" s="188">
        <f>'資源化量内訳'!R23</f>
        <v>0</v>
      </c>
      <c r="AC23" s="188">
        <f>'資源化量内訳'!S23</f>
        <v>0</v>
      </c>
      <c r="AD23" s="188">
        <f t="shared" si="12"/>
        <v>2669</v>
      </c>
      <c r="AE23" s="189">
        <f t="shared" si="13"/>
        <v>84.00149868864743</v>
      </c>
      <c r="AF23" s="188">
        <f>'資源化量内訳'!AB23</f>
        <v>77</v>
      </c>
      <c r="AG23" s="188">
        <f>'資源化量内訳'!AJ23</f>
        <v>0</v>
      </c>
      <c r="AH23" s="188">
        <f>'資源化量内訳'!AR23</f>
        <v>89</v>
      </c>
      <c r="AI23" s="188">
        <f>'資源化量内訳'!AZ23</f>
        <v>0</v>
      </c>
      <c r="AJ23" s="188">
        <f>'資源化量内訳'!BH23</f>
        <v>0</v>
      </c>
      <c r="AK23" s="188" t="s">
        <v>294</v>
      </c>
      <c r="AL23" s="188">
        <f t="shared" si="14"/>
        <v>166</v>
      </c>
      <c r="AM23" s="189">
        <f t="shared" si="15"/>
        <v>10.977894342450355</v>
      </c>
      <c r="AN23" s="188">
        <f>'ごみ処理量内訳'!AC23</f>
        <v>427</v>
      </c>
      <c r="AO23" s="188">
        <f>'ごみ処理量内訳'!AD23</f>
        <v>0</v>
      </c>
      <c r="AP23" s="188">
        <f>'ごみ処理量内訳'!AE23</f>
        <v>0</v>
      </c>
      <c r="AQ23" s="188">
        <f t="shared" si="16"/>
        <v>427</v>
      </c>
    </row>
    <row r="24" spans="1:43" ht="13.5" customHeight="1">
      <c r="A24" s="182" t="s">
        <v>30</v>
      </c>
      <c r="B24" s="182" t="s">
        <v>59</v>
      </c>
      <c r="C24" s="184" t="s">
        <v>60</v>
      </c>
      <c r="D24" s="188">
        <v>6655</v>
      </c>
      <c r="E24" s="188">
        <v>6367</v>
      </c>
      <c r="F24" s="188">
        <f>'ごみ搬入量内訳'!H24</f>
        <v>1026</v>
      </c>
      <c r="G24" s="188">
        <f>'ごみ搬入量内訳'!AG24</f>
        <v>10</v>
      </c>
      <c r="H24" s="188">
        <f>'ごみ搬入量内訳'!AH24</f>
        <v>46</v>
      </c>
      <c r="I24" s="188">
        <f t="shared" si="9"/>
        <v>1082</v>
      </c>
      <c r="J24" s="188">
        <f t="shared" si="1"/>
        <v>445.4370490824697</v>
      </c>
      <c r="K24" s="188">
        <f>('ごみ搬入量内訳'!E24+'ごみ搬入量内訳'!AH24)/'ごみ処理概要'!D24/365*1000000</f>
        <v>445.4370490824697</v>
      </c>
      <c r="L24" s="188">
        <f>'ごみ搬入量内訳'!F24/'ごみ処理概要'!D24/365*1000000</f>
        <v>0</v>
      </c>
      <c r="M24" s="188">
        <f>'資源化量内訳'!BP24</f>
        <v>0</v>
      </c>
      <c r="N24" s="188">
        <f>'ごみ処理量内訳'!E24</f>
        <v>525</v>
      </c>
      <c r="O24" s="188">
        <f>'ごみ処理量内訳'!L24</f>
        <v>264</v>
      </c>
      <c r="P24" s="188">
        <f t="shared" si="10"/>
        <v>247</v>
      </c>
      <c r="Q24" s="188">
        <f>'ごみ処理量内訳'!G24</f>
        <v>159</v>
      </c>
      <c r="R24" s="188">
        <f>'ごみ処理量内訳'!H24</f>
        <v>88</v>
      </c>
      <c r="S24" s="188">
        <f>'ごみ処理量内訳'!I24</f>
        <v>0</v>
      </c>
      <c r="T24" s="188">
        <f>'ごみ処理量内訳'!J24</f>
        <v>0</v>
      </c>
      <c r="U24" s="188">
        <f>'ごみ処理量内訳'!K24</f>
        <v>0</v>
      </c>
      <c r="V24" s="188">
        <f t="shared" si="11"/>
        <v>0</v>
      </c>
      <c r="W24" s="188">
        <f>'資源化量内訳'!M24</f>
        <v>0</v>
      </c>
      <c r="X24" s="188">
        <f>'資源化量内訳'!N24</f>
        <v>0</v>
      </c>
      <c r="Y24" s="188">
        <f>'資源化量内訳'!O24</f>
        <v>0</v>
      </c>
      <c r="Z24" s="188">
        <f>'資源化量内訳'!P24</f>
        <v>0</v>
      </c>
      <c r="AA24" s="188">
        <f>'資源化量内訳'!Q24</f>
        <v>0</v>
      </c>
      <c r="AB24" s="188">
        <f>'資源化量内訳'!R24</f>
        <v>0</v>
      </c>
      <c r="AC24" s="188">
        <f>'資源化量内訳'!S24</f>
        <v>0</v>
      </c>
      <c r="AD24" s="188">
        <f t="shared" si="12"/>
        <v>1036</v>
      </c>
      <c r="AE24" s="189">
        <f t="shared" si="13"/>
        <v>74.5173745173745</v>
      </c>
      <c r="AF24" s="188">
        <f>'資源化量内訳'!AB24</f>
        <v>0</v>
      </c>
      <c r="AG24" s="188">
        <f>'資源化量内訳'!AJ24</f>
        <v>29</v>
      </c>
      <c r="AH24" s="188">
        <f>'資源化量内訳'!AR24</f>
        <v>88</v>
      </c>
      <c r="AI24" s="188">
        <f>'資源化量内訳'!AZ24</f>
        <v>0</v>
      </c>
      <c r="AJ24" s="188">
        <f>'資源化量内訳'!BH24</f>
        <v>0</v>
      </c>
      <c r="AK24" s="188" t="s">
        <v>294</v>
      </c>
      <c r="AL24" s="188">
        <f t="shared" si="14"/>
        <v>117</v>
      </c>
      <c r="AM24" s="189">
        <f t="shared" si="15"/>
        <v>11.293436293436294</v>
      </c>
      <c r="AN24" s="188">
        <f>'ごみ処理量内訳'!AC24</f>
        <v>264</v>
      </c>
      <c r="AO24" s="188">
        <f>'ごみ処理量内訳'!AD24</f>
        <v>75</v>
      </c>
      <c r="AP24" s="188">
        <f>'ごみ処理量内訳'!AE24</f>
        <v>101</v>
      </c>
      <c r="AQ24" s="188">
        <f t="shared" si="16"/>
        <v>440</v>
      </c>
    </row>
    <row r="25" spans="1:43" ht="13.5" customHeight="1">
      <c r="A25" s="182" t="s">
        <v>30</v>
      </c>
      <c r="B25" s="182" t="s">
        <v>61</v>
      </c>
      <c r="C25" s="184" t="s">
        <v>62</v>
      </c>
      <c r="D25" s="188">
        <v>19267</v>
      </c>
      <c r="E25" s="188">
        <v>19267</v>
      </c>
      <c r="F25" s="188">
        <f>'ごみ搬入量内訳'!H25</f>
        <v>3825</v>
      </c>
      <c r="G25" s="188">
        <f>'ごみ搬入量内訳'!AG25</f>
        <v>47</v>
      </c>
      <c r="H25" s="188">
        <f>'ごみ搬入量内訳'!AH25</f>
        <v>0</v>
      </c>
      <c r="I25" s="188">
        <f t="shared" si="9"/>
        <v>3872</v>
      </c>
      <c r="J25" s="188">
        <f t="shared" si="1"/>
        <v>550.5900855391184</v>
      </c>
      <c r="K25" s="188">
        <f>('ごみ搬入量内訳'!E25+'ごみ搬入量内訳'!AH25)/'ごみ処理概要'!D25/365*1000000</f>
        <v>550.5900855391184</v>
      </c>
      <c r="L25" s="188">
        <f>'ごみ搬入量内訳'!F25/'ごみ処理概要'!D25/365*1000000</f>
        <v>0</v>
      </c>
      <c r="M25" s="188">
        <f>'資源化量内訳'!BP25</f>
        <v>75</v>
      </c>
      <c r="N25" s="188">
        <f>'ごみ処理量内訳'!E25</f>
        <v>2828</v>
      </c>
      <c r="O25" s="188">
        <f>'ごみ処理量内訳'!L25</f>
        <v>158</v>
      </c>
      <c r="P25" s="188">
        <f t="shared" si="10"/>
        <v>886</v>
      </c>
      <c r="Q25" s="188">
        <f>'ごみ処理量内訳'!G25</f>
        <v>581</v>
      </c>
      <c r="R25" s="188">
        <f>'ごみ処理量内訳'!H25</f>
        <v>305</v>
      </c>
      <c r="S25" s="188">
        <f>'ごみ処理量内訳'!I25</f>
        <v>0</v>
      </c>
      <c r="T25" s="188">
        <f>'ごみ処理量内訳'!J25</f>
        <v>0</v>
      </c>
      <c r="U25" s="188">
        <f>'ごみ処理量内訳'!K25</f>
        <v>0</v>
      </c>
      <c r="V25" s="188">
        <f t="shared" si="11"/>
        <v>0</v>
      </c>
      <c r="W25" s="188">
        <f>'資源化量内訳'!M25</f>
        <v>0</v>
      </c>
      <c r="X25" s="188">
        <f>'資源化量内訳'!N25</f>
        <v>0</v>
      </c>
      <c r="Y25" s="188">
        <f>'資源化量内訳'!O25</f>
        <v>0</v>
      </c>
      <c r="Z25" s="188">
        <f>'資源化量内訳'!P25</f>
        <v>0</v>
      </c>
      <c r="AA25" s="188">
        <f>'資源化量内訳'!Q25</f>
        <v>0</v>
      </c>
      <c r="AB25" s="188">
        <f>'資源化量内訳'!R25</f>
        <v>0</v>
      </c>
      <c r="AC25" s="188">
        <f>'資源化量内訳'!S25</f>
        <v>0</v>
      </c>
      <c r="AD25" s="188">
        <f t="shared" si="12"/>
        <v>3872</v>
      </c>
      <c r="AE25" s="189">
        <f t="shared" si="13"/>
        <v>95.9194214876033</v>
      </c>
      <c r="AF25" s="188">
        <f>'資源化量内訳'!AB25</f>
        <v>0</v>
      </c>
      <c r="AG25" s="188">
        <f>'資源化量内訳'!AJ25</f>
        <v>108</v>
      </c>
      <c r="AH25" s="188">
        <f>'資源化量内訳'!AR25</f>
        <v>305</v>
      </c>
      <c r="AI25" s="188">
        <f>'資源化量内訳'!AZ25</f>
        <v>0</v>
      </c>
      <c r="AJ25" s="188">
        <f>'資源化量内訳'!BH25</f>
        <v>0</v>
      </c>
      <c r="AK25" s="188" t="s">
        <v>294</v>
      </c>
      <c r="AL25" s="188">
        <f t="shared" si="14"/>
        <v>413</v>
      </c>
      <c r="AM25" s="189">
        <f t="shared" si="15"/>
        <v>12.36382062325817</v>
      </c>
      <c r="AN25" s="188">
        <f>'ごみ処理量内訳'!AC25</f>
        <v>158</v>
      </c>
      <c r="AO25" s="188">
        <f>'ごみ処理量内訳'!AD25</f>
        <v>408</v>
      </c>
      <c r="AP25" s="188">
        <f>'ごみ処理量内訳'!AE25</f>
        <v>369</v>
      </c>
      <c r="AQ25" s="188">
        <f t="shared" si="16"/>
        <v>935</v>
      </c>
    </row>
    <row r="26" spans="1:43" ht="13.5" customHeight="1">
      <c r="A26" s="182" t="s">
        <v>30</v>
      </c>
      <c r="B26" s="182" t="s">
        <v>63</v>
      </c>
      <c r="C26" s="184" t="s">
        <v>293</v>
      </c>
      <c r="D26" s="188">
        <v>24195</v>
      </c>
      <c r="E26" s="188">
        <v>24175</v>
      </c>
      <c r="F26" s="188">
        <f>'ごみ搬入量内訳'!H26</f>
        <v>8461</v>
      </c>
      <c r="G26" s="188">
        <f>'ごみ搬入量内訳'!AG26</f>
        <v>147</v>
      </c>
      <c r="H26" s="188">
        <f>'ごみ搬入量内訳'!AH26</f>
        <v>20</v>
      </c>
      <c r="I26" s="188">
        <f t="shared" si="9"/>
        <v>8628</v>
      </c>
      <c r="J26" s="188">
        <f t="shared" si="1"/>
        <v>976.9934351884092</v>
      </c>
      <c r="K26" s="188">
        <f>('ごみ搬入量内訳'!E26+'ごみ搬入量内訳'!AH26)/'ごみ処理概要'!D26/365*1000000</f>
        <v>680.5436422673087</v>
      </c>
      <c r="L26" s="188">
        <f>'ごみ搬入量内訳'!F26/'ごみ処理概要'!D26/365*1000000</f>
        <v>296.44979292110054</v>
      </c>
      <c r="M26" s="188">
        <f>'資源化量内訳'!BP26</f>
        <v>0</v>
      </c>
      <c r="N26" s="188">
        <f>'ごみ処理量内訳'!E26</f>
        <v>6413</v>
      </c>
      <c r="O26" s="188">
        <f>'ごみ処理量内訳'!L26</f>
        <v>0</v>
      </c>
      <c r="P26" s="188">
        <f t="shared" si="10"/>
        <v>1194</v>
      </c>
      <c r="Q26" s="188">
        <f>'ごみ処理量内訳'!G26</f>
        <v>769</v>
      </c>
      <c r="R26" s="188">
        <f>'ごみ処理量内訳'!H26</f>
        <v>425</v>
      </c>
      <c r="S26" s="188">
        <f>'ごみ処理量内訳'!I26</f>
        <v>0</v>
      </c>
      <c r="T26" s="188">
        <f>'ごみ処理量内訳'!J26</f>
        <v>0</v>
      </c>
      <c r="U26" s="188">
        <f>'ごみ処理量内訳'!K26</f>
        <v>0</v>
      </c>
      <c r="V26" s="188">
        <f t="shared" si="11"/>
        <v>1001</v>
      </c>
      <c r="W26" s="188">
        <f>'資源化量内訳'!M26</f>
        <v>938</v>
      </c>
      <c r="X26" s="188">
        <f>'資源化量内訳'!N26</f>
        <v>0</v>
      </c>
      <c r="Y26" s="188">
        <f>'資源化量内訳'!O26</f>
        <v>0</v>
      </c>
      <c r="Z26" s="188">
        <f>'資源化量内訳'!P26</f>
        <v>0</v>
      </c>
      <c r="AA26" s="188">
        <f>'資源化量内訳'!Q26</f>
        <v>0</v>
      </c>
      <c r="AB26" s="188">
        <f>'資源化量内訳'!R26</f>
        <v>63</v>
      </c>
      <c r="AC26" s="188">
        <f>'資源化量内訳'!S26</f>
        <v>0</v>
      </c>
      <c r="AD26" s="188">
        <f t="shared" si="12"/>
        <v>8608</v>
      </c>
      <c r="AE26" s="189">
        <f t="shared" si="13"/>
        <v>100</v>
      </c>
      <c r="AF26" s="188">
        <f>'資源化量内訳'!AB26</f>
        <v>0</v>
      </c>
      <c r="AG26" s="188">
        <f>'資源化量内訳'!AJ26</f>
        <v>142</v>
      </c>
      <c r="AH26" s="188">
        <f>'資源化量内訳'!AR26</f>
        <v>425</v>
      </c>
      <c r="AI26" s="188">
        <f>'資源化量内訳'!AZ26</f>
        <v>0</v>
      </c>
      <c r="AJ26" s="188">
        <f>'資源化量内訳'!BH26</f>
        <v>0</v>
      </c>
      <c r="AK26" s="188" t="s">
        <v>294</v>
      </c>
      <c r="AL26" s="188">
        <f t="shared" si="14"/>
        <v>567</v>
      </c>
      <c r="AM26" s="189">
        <f t="shared" si="15"/>
        <v>18.21561338289963</v>
      </c>
      <c r="AN26" s="188">
        <f>'ごみ処理量内訳'!AC26</f>
        <v>0</v>
      </c>
      <c r="AO26" s="188">
        <f>'ごみ処理量内訳'!AD26</f>
        <v>904</v>
      </c>
      <c r="AP26" s="188">
        <f>'ごみ処理量内訳'!AE26</f>
        <v>488</v>
      </c>
      <c r="AQ26" s="188">
        <f t="shared" si="16"/>
        <v>1392</v>
      </c>
    </row>
    <row r="27" spans="1:43" ht="13.5" customHeight="1">
      <c r="A27" s="182" t="s">
        <v>30</v>
      </c>
      <c r="B27" s="182" t="s">
        <v>64</v>
      </c>
      <c r="C27" s="184" t="s">
        <v>65</v>
      </c>
      <c r="D27" s="188">
        <v>17055</v>
      </c>
      <c r="E27" s="188">
        <v>17055</v>
      </c>
      <c r="F27" s="188">
        <f>'ごみ搬入量内訳'!H27</f>
        <v>8114</v>
      </c>
      <c r="G27" s="188">
        <f>'ごみ搬入量内訳'!AG27</f>
        <v>222</v>
      </c>
      <c r="H27" s="188">
        <f>'ごみ搬入量内訳'!AH27</f>
        <v>0</v>
      </c>
      <c r="I27" s="188">
        <f t="shared" si="9"/>
        <v>8336</v>
      </c>
      <c r="J27" s="188">
        <f t="shared" si="1"/>
        <v>1339.1003321245125</v>
      </c>
      <c r="K27" s="188">
        <f>('ごみ搬入量内訳'!E27+'ごみ搬入量内訳'!AH27)/'ごみ処理概要'!D27/365*1000000</f>
        <v>882.2383666060249</v>
      </c>
      <c r="L27" s="188">
        <f>'ごみ搬入量内訳'!F27/'ごみ処理概要'!D27/365*1000000</f>
        <v>456.86196551848775</v>
      </c>
      <c r="M27" s="188">
        <f>'資源化量内訳'!BP27</f>
        <v>0</v>
      </c>
      <c r="N27" s="188">
        <f>'ごみ処理量内訳'!E27</f>
        <v>6813</v>
      </c>
      <c r="O27" s="188">
        <f>'ごみ処理量内訳'!L27</f>
        <v>109</v>
      </c>
      <c r="P27" s="188">
        <f t="shared" si="10"/>
        <v>0</v>
      </c>
      <c r="Q27" s="188">
        <f>'ごみ処理量内訳'!G27</f>
        <v>0</v>
      </c>
      <c r="R27" s="188">
        <f>'ごみ処理量内訳'!H27</f>
        <v>0</v>
      </c>
      <c r="S27" s="188">
        <f>'ごみ処理量内訳'!I27</f>
        <v>0</v>
      </c>
      <c r="T27" s="188">
        <f>'ごみ処理量内訳'!J27</f>
        <v>0</v>
      </c>
      <c r="U27" s="188">
        <f>'ごみ処理量内訳'!K27</f>
        <v>0</v>
      </c>
      <c r="V27" s="188">
        <f t="shared" si="11"/>
        <v>1414</v>
      </c>
      <c r="W27" s="188">
        <f>'資源化量内訳'!M27</f>
        <v>933</v>
      </c>
      <c r="X27" s="188">
        <f>'資源化量内訳'!N27</f>
        <v>80</v>
      </c>
      <c r="Y27" s="188">
        <f>'資源化量内訳'!O27</f>
        <v>156</v>
      </c>
      <c r="Z27" s="188">
        <f>'資源化量内訳'!P27</f>
        <v>45</v>
      </c>
      <c r="AA27" s="188">
        <f>'資源化量内訳'!Q27</f>
        <v>197</v>
      </c>
      <c r="AB27" s="188">
        <f>'資源化量内訳'!R27</f>
        <v>0</v>
      </c>
      <c r="AC27" s="188">
        <f>'資源化量内訳'!S27</f>
        <v>3</v>
      </c>
      <c r="AD27" s="188">
        <f t="shared" si="12"/>
        <v>8336</v>
      </c>
      <c r="AE27" s="189">
        <f t="shared" si="13"/>
        <v>98.69241842610364</v>
      </c>
      <c r="AF27" s="188">
        <f>'資源化量内訳'!AB27</f>
        <v>0</v>
      </c>
      <c r="AG27" s="188">
        <f>'資源化量内訳'!AJ27</f>
        <v>0</v>
      </c>
      <c r="AH27" s="188">
        <f>'資源化量内訳'!AR27</f>
        <v>0</v>
      </c>
      <c r="AI27" s="188">
        <f>'資源化量内訳'!AZ27</f>
        <v>0</v>
      </c>
      <c r="AJ27" s="188">
        <f>'資源化量内訳'!BH27</f>
        <v>0</v>
      </c>
      <c r="AK27" s="188" t="s">
        <v>294</v>
      </c>
      <c r="AL27" s="188">
        <f t="shared" si="14"/>
        <v>0</v>
      </c>
      <c r="AM27" s="189">
        <f t="shared" si="15"/>
        <v>16.962571976967368</v>
      </c>
      <c r="AN27" s="188">
        <f>'ごみ処理量内訳'!AC27</f>
        <v>109</v>
      </c>
      <c r="AO27" s="188">
        <f>'ごみ処理量内訳'!AD27</f>
        <v>832</v>
      </c>
      <c r="AP27" s="188">
        <f>'ごみ処理量内訳'!AE27</f>
        <v>0</v>
      </c>
      <c r="AQ27" s="188">
        <f t="shared" si="16"/>
        <v>941</v>
      </c>
    </row>
    <row r="28" spans="1:43" ht="13.5" customHeight="1">
      <c r="A28" s="182" t="s">
        <v>30</v>
      </c>
      <c r="B28" s="182" t="s">
        <v>66</v>
      </c>
      <c r="C28" s="184" t="s">
        <v>67</v>
      </c>
      <c r="D28" s="188">
        <v>2993</v>
      </c>
      <c r="E28" s="188">
        <v>2993</v>
      </c>
      <c r="F28" s="188">
        <f>'ごみ搬入量内訳'!H28</f>
        <v>411</v>
      </c>
      <c r="G28" s="188">
        <f>'ごみ搬入量内訳'!AG28</f>
        <v>0</v>
      </c>
      <c r="H28" s="188">
        <f>'ごみ搬入量内訳'!AH28</f>
        <v>5</v>
      </c>
      <c r="I28" s="188">
        <f t="shared" si="9"/>
        <v>416</v>
      </c>
      <c r="J28" s="188">
        <f t="shared" si="1"/>
        <v>380.79720260516547</v>
      </c>
      <c r="K28" s="188">
        <f>('ごみ搬入量内訳'!E28+'ごみ搬入量内訳'!AH28)/'ごみ処理概要'!D28/365*1000000</f>
        <v>380.79720260516547</v>
      </c>
      <c r="L28" s="188">
        <f>'ごみ搬入量内訳'!F28/'ごみ処理概要'!D28/365*1000000</f>
        <v>0</v>
      </c>
      <c r="M28" s="188">
        <f>'資源化量内訳'!BP28</f>
        <v>0</v>
      </c>
      <c r="N28" s="188">
        <f>'ごみ処理量内訳'!E28</f>
        <v>190</v>
      </c>
      <c r="O28" s="188">
        <f>'ごみ処理量内訳'!L28</f>
        <v>90</v>
      </c>
      <c r="P28" s="188">
        <f t="shared" si="10"/>
        <v>4</v>
      </c>
      <c r="Q28" s="188">
        <f>'ごみ処理量内訳'!G28</f>
        <v>4</v>
      </c>
      <c r="R28" s="188">
        <f>'ごみ処理量内訳'!H28</f>
        <v>0</v>
      </c>
      <c r="S28" s="188">
        <f>'ごみ処理量内訳'!I28</f>
        <v>0</v>
      </c>
      <c r="T28" s="188">
        <f>'ごみ処理量内訳'!J28</f>
        <v>0</v>
      </c>
      <c r="U28" s="188">
        <f>'ごみ処理量内訳'!K28</f>
        <v>0</v>
      </c>
      <c r="V28" s="188">
        <f t="shared" si="11"/>
        <v>127</v>
      </c>
      <c r="W28" s="188">
        <f>'資源化量内訳'!M28</f>
        <v>83</v>
      </c>
      <c r="X28" s="188">
        <f>'資源化量内訳'!N28</f>
        <v>10</v>
      </c>
      <c r="Y28" s="188">
        <f>'資源化量内訳'!O28</f>
        <v>26</v>
      </c>
      <c r="Z28" s="188">
        <f>'資源化量内訳'!P28</f>
        <v>3</v>
      </c>
      <c r="AA28" s="188">
        <f>'資源化量内訳'!Q28</f>
        <v>2</v>
      </c>
      <c r="AB28" s="188">
        <f>'資源化量内訳'!R28</f>
        <v>2</v>
      </c>
      <c r="AC28" s="188">
        <f>'資源化量内訳'!S28</f>
        <v>1</v>
      </c>
      <c r="AD28" s="188">
        <f t="shared" si="12"/>
        <v>411</v>
      </c>
      <c r="AE28" s="189">
        <f t="shared" si="13"/>
        <v>78.1021897810219</v>
      </c>
      <c r="AF28" s="188">
        <f>'資源化量内訳'!AB28</f>
        <v>0</v>
      </c>
      <c r="AG28" s="188">
        <f>'資源化量内訳'!AJ28</f>
        <v>4</v>
      </c>
      <c r="AH28" s="188">
        <f>'資源化量内訳'!AR28</f>
        <v>0</v>
      </c>
      <c r="AI28" s="188">
        <f>'資源化量内訳'!AZ28</f>
        <v>0</v>
      </c>
      <c r="AJ28" s="188">
        <f>'資源化量内訳'!BH28</f>
        <v>0</v>
      </c>
      <c r="AK28" s="188" t="s">
        <v>294</v>
      </c>
      <c r="AL28" s="188">
        <f t="shared" si="14"/>
        <v>4</v>
      </c>
      <c r="AM28" s="189">
        <f t="shared" si="15"/>
        <v>31.873479318734795</v>
      </c>
      <c r="AN28" s="188">
        <f>'ごみ処理量内訳'!AC28</f>
        <v>90</v>
      </c>
      <c r="AO28" s="188">
        <f>'ごみ処理量内訳'!AD28</f>
        <v>26</v>
      </c>
      <c r="AP28" s="188">
        <f>'ごみ処理量内訳'!AE28</f>
        <v>0</v>
      </c>
      <c r="AQ28" s="188">
        <f t="shared" si="16"/>
        <v>116</v>
      </c>
    </row>
    <row r="29" spans="1:43" ht="13.5" customHeight="1">
      <c r="A29" s="182" t="s">
        <v>30</v>
      </c>
      <c r="B29" s="182" t="s">
        <v>68</v>
      </c>
      <c r="C29" s="184" t="s">
        <v>69</v>
      </c>
      <c r="D29" s="188">
        <v>12762</v>
      </c>
      <c r="E29" s="188">
        <v>12762</v>
      </c>
      <c r="F29" s="188">
        <f>'ごみ搬入量内訳'!H29</f>
        <v>2533</v>
      </c>
      <c r="G29" s="188">
        <f>'ごみ搬入量内訳'!AG29</f>
        <v>16</v>
      </c>
      <c r="H29" s="188">
        <f>'ごみ搬入量内訳'!AH29</f>
        <v>0</v>
      </c>
      <c r="I29" s="188">
        <f t="shared" si="9"/>
        <v>2549</v>
      </c>
      <c r="J29" s="188">
        <f t="shared" si="1"/>
        <v>547.2152988430979</v>
      </c>
      <c r="K29" s="188">
        <f>('ごみ搬入量内訳'!E29+'ごみ搬入量内訳'!AH29)/'ごみ処理概要'!D29/365*1000000</f>
        <v>454.25954191918214</v>
      </c>
      <c r="L29" s="188">
        <f>'ごみ搬入量内訳'!F29/'ごみ処理概要'!D29/365*1000000</f>
        <v>92.95575692391583</v>
      </c>
      <c r="M29" s="188">
        <f>'資源化量内訳'!BP29</f>
        <v>0</v>
      </c>
      <c r="N29" s="188">
        <f>'ごみ処理量内訳'!E29</f>
        <v>1394</v>
      </c>
      <c r="O29" s="188">
        <f>'ごみ処理量内訳'!L29</f>
        <v>591</v>
      </c>
      <c r="P29" s="188">
        <f t="shared" si="10"/>
        <v>564</v>
      </c>
      <c r="Q29" s="188">
        <f>'ごみ処理量内訳'!G29</f>
        <v>0</v>
      </c>
      <c r="R29" s="188">
        <f>'ごみ処理量内訳'!H29</f>
        <v>564</v>
      </c>
      <c r="S29" s="188">
        <f>'ごみ処理量内訳'!I29</f>
        <v>0</v>
      </c>
      <c r="T29" s="188">
        <f>'ごみ処理量内訳'!J29</f>
        <v>0</v>
      </c>
      <c r="U29" s="188">
        <f>'ごみ処理量内訳'!K29</f>
        <v>0</v>
      </c>
      <c r="V29" s="188">
        <f t="shared" si="11"/>
        <v>0</v>
      </c>
      <c r="W29" s="188">
        <f>'資源化量内訳'!M29</f>
        <v>0</v>
      </c>
      <c r="X29" s="188">
        <f>'資源化量内訳'!N29</f>
        <v>0</v>
      </c>
      <c r="Y29" s="188">
        <f>'資源化量内訳'!O29</f>
        <v>0</v>
      </c>
      <c r="Z29" s="188">
        <f>'資源化量内訳'!P29</f>
        <v>0</v>
      </c>
      <c r="AA29" s="188">
        <f>'資源化量内訳'!Q29</f>
        <v>0</v>
      </c>
      <c r="AB29" s="188">
        <f>'資源化量内訳'!R29</f>
        <v>0</v>
      </c>
      <c r="AC29" s="188">
        <f>'資源化量内訳'!S29</f>
        <v>0</v>
      </c>
      <c r="AD29" s="188">
        <f t="shared" si="12"/>
        <v>2549</v>
      </c>
      <c r="AE29" s="189">
        <f t="shared" si="13"/>
        <v>76.81443703413103</v>
      </c>
      <c r="AF29" s="188">
        <f>'資源化量内訳'!AB29</f>
        <v>0</v>
      </c>
      <c r="AG29" s="188">
        <f>'資源化量内訳'!AJ29</f>
        <v>0</v>
      </c>
      <c r="AH29" s="188">
        <f>'資源化量内訳'!AR29</f>
        <v>564</v>
      </c>
      <c r="AI29" s="188">
        <f>'資源化量内訳'!AZ29</f>
        <v>0</v>
      </c>
      <c r="AJ29" s="188">
        <f>'資源化量内訳'!BH29</f>
        <v>0</v>
      </c>
      <c r="AK29" s="188" t="s">
        <v>294</v>
      </c>
      <c r="AL29" s="188">
        <f t="shared" si="14"/>
        <v>564</v>
      </c>
      <c r="AM29" s="189">
        <f t="shared" si="15"/>
        <v>22.126324048646527</v>
      </c>
      <c r="AN29" s="188">
        <f>'ごみ処理量内訳'!AC29</f>
        <v>591</v>
      </c>
      <c r="AO29" s="188">
        <f>'ごみ処理量内訳'!AD29</f>
        <v>186</v>
      </c>
      <c r="AP29" s="188">
        <f>'ごみ処理量内訳'!AE29</f>
        <v>0</v>
      </c>
      <c r="AQ29" s="188">
        <f t="shared" si="16"/>
        <v>777</v>
      </c>
    </row>
    <row r="30" spans="1:43" ht="13.5" customHeight="1">
      <c r="A30" s="182" t="s">
        <v>30</v>
      </c>
      <c r="B30" s="182" t="s">
        <v>70</v>
      </c>
      <c r="C30" s="184" t="s">
        <v>71</v>
      </c>
      <c r="D30" s="188">
        <v>11044</v>
      </c>
      <c r="E30" s="188">
        <v>11044</v>
      </c>
      <c r="F30" s="188">
        <f>'ごみ搬入量内訳'!H30</f>
        <v>5492</v>
      </c>
      <c r="G30" s="188">
        <f>'ごみ搬入量内訳'!AG30</f>
        <v>14</v>
      </c>
      <c r="H30" s="188">
        <f>'ごみ搬入量内訳'!AH30</f>
        <v>0</v>
      </c>
      <c r="I30" s="188">
        <f t="shared" si="9"/>
        <v>5506</v>
      </c>
      <c r="J30" s="188">
        <f t="shared" si="1"/>
        <v>1365.8938343760697</v>
      </c>
      <c r="K30" s="188">
        <f>('ごみ搬入量内訳'!E30+'ごみ搬入量内訳'!AH30)/'ごみ処理概要'!D30/365*1000000</f>
        <v>990.8063883941197</v>
      </c>
      <c r="L30" s="188">
        <f>'ごみ搬入量内訳'!F30/'ごみ処理概要'!D30/365*1000000</f>
        <v>375.0874459819501</v>
      </c>
      <c r="M30" s="188">
        <f>'資源化量内訳'!BP30</f>
        <v>0</v>
      </c>
      <c r="N30" s="188">
        <f>'ごみ処理量内訳'!E30</f>
        <v>4106</v>
      </c>
      <c r="O30" s="188">
        <f>'ごみ処理量内訳'!L30</f>
        <v>830</v>
      </c>
      <c r="P30" s="188">
        <f t="shared" si="10"/>
        <v>98</v>
      </c>
      <c r="Q30" s="188">
        <f>'ごみ処理量内訳'!G30</f>
        <v>0</v>
      </c>
      <c r="R30" s="188">
        <f>'ごみ処理量内訳'!H30</f>
        <v>98</v>
      </c>
      <c r="S30" s="188">
        <f>'ごみ処理量内訳'!I30</f>
        <v>0</v>
      </c>
      <c r="T30" s="188">
        <f>'ごみ処理量内訳'!J30</f>
        <v>0</v>
      </c>
      <c r="U30" s="188">
        <f>'ごみ処理量内訳'!K30</f>
        <v>0</v>
      </c>
      <c r="V30" s="188">
        <f t="shared" si="11"/>
        <v>472</v>
      </c>
      <c r="W30" s="188">
        <f>'資源化量内訳'!M30</f>
        <v>445</v>
      </c>
      <c r="X30" s="188">
        <f>'資源化量内訳'!N30</f>
        <v>27</v>
      </c>
      <c r="Y30" s="188">
        <f>'資源化量内訳'!O30</f>
        <v>0</v>
      </c>
      <c r="Z30" s="188">
        <f>'資源化量内訳'!P30</f>
        <v>0</v>
      </c>
      <c r="AA30" s="188">
        <f>'資源化量内訳'!Q30</f>
        <v>0</v>
      </c>
      <c r="AB30" s="188">
        <f>'資源化量内訳'!R30</f>
        <v>0</v>
      </c>
      <c r="AC30" s="188">
        <f>'資源化量内訳'!S30</f>
        <v>0</v>
      </c>
      <c r="AD30" s="188">
        <f t="shared" si="12"/>
        <v>5506</v>
      </c>
      <c r="AE30" s="189">
        <f t="shared" si="13"/>
        <v>84.92553577915002</v>
      </c>
      <c r="AF30" s="188">
        <f>'資源化量内訳'!AB30</f>
        <v>0</v>
      </c>
      <c r="AG30" s="188">
        <f>'資源化量内訳'!AJ30</f>
        <v>0</v>
      </c>
      <c r="AH30" s="188">
        <f>'資源化量内訳'!AR30</f>
        <v>92</v>
      </c>
      <c r="AI30" s="188">
        <f>'資源化量内訳'!AZ30</f>
        <v>0</v>
      </c>
      <c r="AJ30" s="188">
        <f>'資源化量内訳'!BH30</f>
        <v>0</v>
      </c>
      <c r="AK30" s="188" t="s">
        <v>294</v>
      </c>
      <c r="AL30" s="188">
        <f t="shared" si="14"/>
        <v>92</v>
      </c>
      <c r="AM30" s="189">
        <f t="shared" si="15"/>
        <v>10.243370868143844</v>
      </c>
      <c r="AN30" s="188">
        <f>'ごみ処理量内訳'!AC30</f>
        <v>830</v>
      </c>
      <c r="AO30" s="188">
        <f>'ごみ処理量内訳'!AD30</f>
        <v>523</v>
      </c>
      <c r="AP30" s="188">
        <f>'ごみ処理量内訳'!AE30</f>
        <v>6</v>
      </c>
      <c r="AQ30" s="188">
        <f t="shared" si="16"/>
        <v>1359</v>
      </c>
    </row>
    <row r="31" spans="1:43" ht="13.5" customHeight="1">
      <c r="A31" s="182" t="s">
        <v>30</v>
      </c>
      <c r="B31" s="182" t="s">
        <v>72</v>
      </c>
      <c r="C31" s="184" t="s">
        <v>73</v>
      </c>
      <c r="D31" s="188">
        <v>23813</v>
      </c>
      <c r="E31" s="188">
        <v>23813</v>
      </c>
      <c r="F31" s="188">
        <f>'ごみ搬入量内訳'!H31</f>
        <v>7520</v>
      </c>
      <c r="G31" s="188">
        <f>'ごみ搬入量内訳'!AG31</f>
        <v>13</v>
      </c>
      <c r="H31" s="188">
        <f>'ごみ搬入量内訳'!AH31</f>
        <v>0</v>
      </c>
      <c r="I31" s="188">
        <f t="shared" si="9"/>
        <v>7533</v>
      </c>
      <c r="J31" s="188">
        <f t="shared" si="1"/>
        <v>866.6844229783546</v>
      </c>
      <c r="K31" s="188">
        <f>('ごみ搬入量内訳'!E31+'ごみ搬入量内訳'!AH31)/'ごみ処理概要'!D31/365*1000000</f>
        <v>771.7667741057752</v>
      </c>
      <c r="L31" s="188">
        <f>'ごみ搬入量内訳'!F31/'ごみ処理概要'!D31/365*1000000</f>
        <v>94.91764887257968</v>
      </c>
      <c r="M31" s="188">
        <f>'資源化量内訳'!BP31</f>
        <v>185</v>
      </c>
      <c r="N31" s="188">
        <f>'ごみ処理量内訳'!E31</f>
        <v>5041</v>
      </c>
      <c r="O31" s="188">
        <f>'ごみ処理量内訳'!L31</f>
        <v>8</v>
      </c>
      <c r="P31" s="188">
        <f t="shared" si="10"/>
        <v>1087</v>
      </c>
      <c r="Q31" s="188">
        <f>'ごみ処理量内訳'!G31</f>
        <v>960</v>
      </c>
      <c r="R31" s="188">
        <f>'ごみ処理量内訳'!H31</f>
        <v>127</v>
      </c>
      <c r="S31" s="188">
        <f>'ごみ処理量内訳'!I31</f>
        <v>0</v>
      </c>
      <c r="T31" s="188">
        <f>'ごみ処理量内訳'!J31</f>
        <v>0</v>
      </c>
      <c r="U31" s="188">
        <f>'ごみ処理量内訳'!K31</f>
        <v>0</v>
      </c>
      <c r="V31" s="188">
        <f t="shared" si="11"/>
        <v>1397</v>
      </c>
      <c r="W31" s="188">
        <f>'資源化量内訳'!M31</f>
        <v>1037</v>
      </c>
      <c r="X31" s="188">
        <f>'資源化量内訳'!N31</f>
        <v>57</v>
      </c>
      <c r="Y31" s="188">
        <f>'資源化量内訳'!O31</f>
        <v>245</v>
      </c>
      <c r="Z31" s="188">
        <f>'資源化量内訳'!P31</f>
        <v>0</v>
      </c>
      <c r="AA31" s="188">
        <f>'資源化量内訳'!Q31</f>
        <v>1</v>
      </c>
      <c r="AB31" s="188">
        <f>'資源化量内訳'!R31</f>
        <v>49</v>
      </c>
      <c r="AC31" s="188">
        <f>'資源化量内訳'!S31</f>
        <v>8</v>
      </c>
      <c r="AD31" s="188">
        <f t="shared" si="12"/>
        <v>7533</v>
      </c>
      <c r="AE31" s="189">
        <f t="shared" si="13"/>
        <v>99.8938006106465</v>
      </c>
      <c r="AF31" s="188">
        <f>'資源化量内訳'!AB31</f>
        <v>0</v>
      </c>
      <c r="AG31" s="188">
        <f>'資源化量内訳'!AJ31</f>
        <v>198</v>
      </c>
      <c r="AH31" s="188">
        <f>'資源化量内訳'!AR31</f>
        <v>127</v>
      </c>
      <c r="AI31" s="188">
        <f>'資源化量内訳'!AZ31</f>
        <v>0</v>
      </c>
      <c r="AJ31" s="188">
        <f>'資源化量内訳'!BH31</f>
        <v>0</v>
      </c>
      <c r="AK31" s="188" t="s">
        <v>294</v>
      </c>
      <c r="AL31" s="188">
        <f t="shared" si="14"/>
        <v>325</v>
      </c>
      <c r="AM31" s="189">
        <f t="shared" si="15"/>
        <v>24.708473697849183</v>
      </c>
      <c r="AN31" s="188">
        <f>'ごみ処理量内訳'!AC31</f>
        <v>8</v>
      </c>
      <c r="AO31" s="188">
        <f>'ごみ処理量内訳'!AD31</f>
        <v>709</v>
      </c>
      <c r="AP31" s="188">
        <f>'ごみ処理量内訳'!AE31</f>
        <v>244</v>
      </c>
      <c r="AQ31" s="188">
        <f t="shared" si="16"/>
        <v>961</v>
      </c>
    </row>
    <row r="32" spans="1:43" ht="13.5" customHeight="1">
      <c r="A32" s="182" t="s">
        <v>30</v>
      </c>
      <c r="B32" s="182" t="s">
        <v>74</v>
      </c>
      <c r="C32" s="184" t="s">
        <v>75</v>
      </c>
      <c r="D32" s="188">
        <v>4620</v>
      </c>
      <c r="E32" s="188">
        <v>4620</v>
      </c>
      <c r="F32" s="188">
        <f>'ごみ搬入量内訳'!H32</f>
        <v>700</v>
      </c>
      <c r="G32" s="188">
        <f>'ごみ搬入量内訳'!AG32</f>
        <v>25</v>
      </c>
      <c r="H32" s="188">
        <f>'ごみ搬入量内訳'!AH32</f>
        <v>0</v>
      </c>
      <c r="I32" s="188">
        <f t="shared" si="9"/>
        <v>725</v>
      </c>
      <c r="J32" s="188">
        <f t="shared" si="1"/>
        <v>429.93536144221076</v>
      </c>
      <c r="K32" s="188">
        <f>('ごみ搬入量内訳'!E32+'ごみ搬入量内訳'!AH32)/'ごみ処理概要'!D32/365*1000000</f>
        <v>375.37804661092326</v>
      </c>
      <c r="L32" s="188">
        <f>'ごみ搬入量内訳'!F32/'ごみ処理概要'!D32/365*1000000</f>
        <v>54.557314831287435</v>
      </c>
      <c r="M32" s="188">
        <f>'資源化量内訳'!BP32</f>
        <v>0</v>
      </c>
      <c r="N32" s="188">
        <f>'ごみ処理量内訳'!E32</f>
        <v>356</v>
      </c>
      <c r="O32" s="188">
        <f>'ごみ処理量内訳'!L32</f>
        <v>150</v>
      </c>
      <c r="P32" s="188">
        <f t="shared" si="10"/>
        <v>7</v>
      </c>
      <c r="Q32" s="188">
        <f>'ごみ処理量内訳'!G32</f>
        <v>0</v>
      </c>
      <c r="R32" s="188">
        <f>'ごみ処理量内訳'!H32</f>
        <v>7</v>
      </c>
      <c r="S32" s="188">
        <f>'ごみ処理量内訳'!I32</f>
        <v>0</v>
      </c>
      <c r="T32" s="188">
        <f>'ごみ処理量内訳'!J32</f>
        <v>0</v>
      </c>
      <c r="U32" s="188">
        <f>'ごみ処理量内訳'!K32</f>
        <v>0</v>
      </c>
      <c r="V32" s="188">
        <f t="shared" si="11"/>
        <v>212</v>
      </c>
      <c r="W32" s="188">
        <f>'資源化量内訳'!M32</f>
        <v>151</v>
      </c>
      <c r="X32" s="188">
        <f>'資源化量内訳'!N32</f>
        <v>15</v>
      </c>
      <c r="Y32" s="188">
        <f>'資源化量内訳'!O32</f>
        <v>32</v>
      </c>
      <c r="Z32" s="188">
        <f>'資源化量内訳'!P32</f>
        <v>4</v>
      </c>
      <c r="AA32" s="188">
        <f>'資源化量内訳'!Q32</f>
        <v>6</v>
      </c>
      <c r="AB32" s="188">
        <f>'資源化量内訳'!R32</f>
        <v>4</v>
      </c>
      <c r="AC32" s="188">
        <f>'資源化量内訳'!S32</f>
        <v>0</v>
      </c>
      <c r="AD32" s="188">
        <f t="shared" si="12"/>
        <v>725</v>
      </c>
      <c r="AE32" s="189">
        <f t="shared" si="13"/>
        <v>79.3103448275862</v>
      </c>
      <c r="AF32" s="188">
        <f>'資源化量内訳'!AB32</f>
        <v>0</v>
      </c>
      <c r="AG32" s="188">
        <f>'資源化量内訳'!AJ32</f>
        <v>0</v>
      </c>
      <c r="AH32" s="188">
        <f>'資源化量内訳'!AR32</f>
        <v>7</v>
      </c>
      <c r="AI32" s="188">
        <f>'資源化量内訳'!AZ32</f>
        <v>0</v>
      </c>
      <c r="AJ32" s="188">
        <f>'資源化量内訳'!BH32</f>
        <v>0</v>
      </c>
      <c r="AK32" s="188" t="s">
        <v>294</v>
      </c>
      <c r="AL32" s="188">
        <f t="shared" si="14"/>
        <v>7</v>
      </c>
      <c r="AM32" s="189">
        <f t="shared" si="15"/>
        <v>30.20689655172414</v>
      </c>
      <c r="AN32" s="188">
        <f>'ごみ処理量内訳'!AC32</f>
        <v>150</v>
      </c>
      <c r="AO32" s="188">
        <f>'ごみ処理量内訳'!AD32</f>
        <v>45</v>
      </c>
      <c r="AP32" s="188">
        <f>'ごみ処理量内訳'!AE32</f>
        <v>0</v>
      </c>
      <c r="AQ32" s="188">
        <f t="shared" si="16"/>
        <v>195</v>
      </c>
    </row>
    <row r="33" spans="1:43" ht="13.5" customHeight="1">
      <c r="A33" s="182" t="s">
        <v>30</v>
      </c>
      <c r="B33" s="182" t="s">
        <v>76</v>
      </c>
      <c r="C33" s="184" t="s">
        <v>77</v>
      </c>
      <c r="D33" s="188">
        <v>16655</v>
      </c>
      <c r="E33" s="188">
        <v>16655</v>
      </c>
      <c r="F33" s="188">
        <f>'ごみ搬入量内訳'!H33</f>
        <v>4548</v>
      </c>
      <c r="G33" s="188">
        <f>'ごみ搬入量内訳'!AG33</f>
        <v>0</v>
      </c>
      <c r="H33" s="188">
        <f>'ごみ搬入量内訳'!AH33</f>
        <v>0</v>
      </c>
      <c r="I33" s="188">
        <f t="shared" si="9"/>
        <v>4548</v>
      </c>
      <c r="J33" s="188">
        <f t="shared" si="1"/>
        <v>748.1401364516806</v>
      </c>
      <c r="K33" s="188">
        <f>('ごみ搬入量内訳'!E33+'ごみ搬入量内訳'!AH33)/'ごみ処理概要'!D33/365*1000000</f>
        <v>502.5435613148382</v>
      </c>
      <c r="L33" s="188">
        <f>'ごみ搬入量内訳'!F33/'ごみ処理概要'!D33/365*1000000</f>
        <v>245.59657513684235</v>
      </c>
      <c r="M33" s="188">
        <f>'資源化量内訳'!BP33</f>
        <v>618</v>
      </c>
      <c r="N33" s="188">
        <f>'ごみ処理量内訳'!E33</f>
        <v>4067</v>
      </c>
      <c r="O33" s="188">
        <f>'ごみ処理量内訳'!L33</f>
        <v>0</v>
      </c>
      <c r="P33" s="188">
        <f t="shared" si="10"/>
        <v>425</v>
      </c>
      <c r="Q33" s="188">
        <f>'ごみ処理量内訳'!G33</f>
        <v>361</v>
      </c>
      <c r="R33" s="188">
        <f>'ごみ処理量内訳'!H33</f>
        <v>64</v>
      </c>
      <c r="S33" s="188">
        <f>'ごみ処理量内訳'!I33</f>
        <v>0</v>
      </c>
      <c r="T33" s="188">
        <f>'ごみ処理量内訳'!J33</f>
        <v>0</v>
      </c>
      <c r="U33" s="188">
        <f>'ごみ処理量内訳'!K33</f>
        <v>0</v>
      </c>
      <c r="V33" s="188">
        <f t="shared" si="11"/>
        <v>56</v>
      </c>
      <c r="W33" s="188">
        <f>'資源化量内訳'!M33</f>
        <v>0</v>
      </c>
      <c r="X33" s="188">
        <f>'資源化量内訳'!N33</f>
        <v>52</v>
      </c>
      <c r="Y33" s="188">
        <f>'資源化量内訳'!O33</f>
        <v>0</v>
      </c>
      <c r="Z33" s="188">
        <f>'資源化量内訳'!P33</f>
        <v>0</v>
      </c>
      <c r="AA33" s="188">
        <f>'資源化量内訳'!Q33</f>
        <v>0</v>
      </c>
      <c r="AB33" s="188">
        <f>'資源化量内訳'!R33</f>
        <v>0</v>
      </c>
      <c r="AC33" s="188">
        <f>'資源化量内訳'!S33</f>
        <v>4</v>
      </c>
      <c r="AD33" s="188">
        <f t="shared" si="12"/>
        <v>4548</v>
      </c>
      <c r="AE33" s="189">
        <f t="shared" si="13"/>
        <v>100</v>
      </c>
      <c r="AF33" s="188">
        <f>'資源化量内訳'!AB33</f>
        <v>0</v>
      </c>
      <c r="AG33" s="188">
        <f>'資源化量内訳'!AJ33</f>
        <v>75</v>
      </c>
      <c r="AH33" s="188">
        <f>'資源化量内訳'!AR33</f>
        <v>64</v>
      </c>
      <c r="AI33" s="188">
        <f>'資源化量内訳'!AZ33</f>
        <v>0</v>
      </c>
      <c r="AJ33" s="188">
        <f>'資源化量内訳'!BH33</f>
        <v>0</v>
      </c>
      <c r="AK33" s="188" t="s">
        <v>294</v>
      </c>
      <c r="AL33" s="188">
        <f t="shared" si="14"/>
        <v>139</v>
      </c>
      <c r="AM33" s="189">
        <f t="shared" si="15"/>
        <v>15.737514518002325</v>
      </c>
      <c r="AN33" s="188">
        <f>'ごみ処理量内訳'!AC33</f>
        <v>0</v>
      </c>
      <c r="AO33" s="188">
        <f>'ごみ処理量内訳'!AD33</f>
        <v>701</v>
      </c>
      <c r="AP33" s="188">
        <f>'ごみ処理量内訳'!AE33</f>
        <v>99</v>
      </c>
      <c r="AQ33" s="188">
        <f t="shared" si="16"/>
        <v>800</v>
      </c>
    </row>
    <row r="34" spans="1:43" ht="13.5" customHeight="1">
      <c r="A34" s="182" t="s">
        <v>30</v>
      </c>
      <c r="B34" s="182" t="s">
        <v>78</v>
      </c>
      <c r="C34" s="184" t="s">
        <v>203</v>
      </c>
      <c r="D34" s="188">
        <v>7500</v>
      </c>
      <c r="E34" s="188">
        <v>7500</v>
      </c>
      <c r="F34" s="188">
        <f>'ごみ搬入量内訳'!H34</f>
        <v>1874</v>
      </c>
      <c r="G34" s="188">
        <f>'ごみ搬入量内訳'!AG34</f>
        <v>1182</v>
      </c>
      <c r="H34" s="188">
        <f>'ごみ搬入量内訳'!AH34</f>
        <v>0</v>
      </c>
      <c r="I34" s="188">
        <f t="shared" si="9"/>
        <v>3056</v>
      </c>
      <c r="J34" s="188">
        <f t="shared" si="1"/>
        <v>1116.3470319634703</v>
      </c>
      <c r="K34" s="188">
        <f>('ごみ搬入量内訳'!E34+'ごみ搬入量内訳'!AH34)/'ごみ処理概要'!D34/365*1000000</f>
        <v>684.566210045662</v>
      </c>
      <c r="L34" s="188">
        <f>'ごみ搬入量内訳'!F34/'ごみ処理概要'!D34/365*1000000</f>
        <v>431.7808219178082</v>
      </c>
      <c r="M34" s="188">
        <f>'資源化量内訳'!BP34</f>
        <v>259</v>
      </c>
      <c r="N34" s="188">
        <f>'ごみ処理量内訳'!E34</f>
        <v>2156</v>
      </c>
      <c r="O34" s="188">
        <f>'ごみ処理量内訳'!L34</f>
        <v>524</v>
      </c>
      <c r="P34" s="188">
        <f t="shared" si="10"/>
        <v>303</v>
      </c>
      <c r="Q34" s="188">
        <f>'ごみ処理量内訳'!G34</f>
        <v>303</v>
      </c>
      <c r="R34" s="188">
        <f>'ごみ処理量内訳'!H34</f>
        <v>0</v>
      </c>
      <c r="S34" s="188">
        <f>'ごみ処理量内訳'!I34</f>
        <v>0</v>
      </c>
      <c r="T34" s="188">
        <f>'ごみ処理量内訳'!J34</f>
        <v>0</v>
      </c>
      <c r="U34" s="188">
        <f>'ごみ処理量内訳'!K34</f>
        <v>0</v>
      </c>
      <c r="V34" s="188">
        <f t="shared" si="11"/>
        <v>73</v>
      </c>
      <c r="W34" s="188">
        <f>'資源化量内訳'!M34</f>
        <v>0</v>
      </c>
      <c r="X34" s="188">
        <f>'資源化量内訳'!N34</f>
        <v>5</v>
      </c>
      <c r="Y34" s="188">
        <f>'資源化量内訳'!O34</f>
        <v>57</v>
      </c>
      <c r="Z34" s="188">
        <f>'資源化量内訳'!P34</f>
        <v>11</v>
      </c>
      <c r="AA34" s="188">
        <f>'資源化量内訳'!Q34</f>
        <v>0</v>
      </c>
      <c r="AB34" s="188">
        <f>'資源化量内訳'!R34</f>
        <v>0</v>
      </c>
      <c r="AC34" s="188">
        <f>'資源化量内訳'!S34</f>
        <v>0</v>
      </c>
      <c r="AD34" s="188">
        <f t="shared" si="12"/>
        <v>3056</v>
      </c>
      <c r="AE34" s="189">
        <f t="shared" si="13"/>
        <v>82.85340314136126</v>
      </c>
      <c r="AF34" s="188">
        <f>'資源化量内訳'!AB34</f>
        <v>0</v>
      </c>
      <c r="AG34" s="188">
        <f>'資源化量内訳'!AJ34</f>
        <v>63</v>
      </c>
      <c r="AH34" s="188">
        <f>'資源化量内訳'!AR34</f>
        <v>0</v>
      </c>
      <c r="AI34" s="188">
        <f>'資源化量内訳'!AZ34</f>
        <v>0</v>
      </c>
      <c r="AJ34" s="188">
        <f>'資源化量内訳'!BH34</f>
        <v>0</v>
      </c>
      <c r="AK34" s="188" t="s">
        <v>294</v>
      </c>
      <c r="AL34" s="188">
        <f t="shared" si="14"/>
        <v>63</v>
      </c>
      <c r="AM34" s="189">
        <f t="shared" si="15"/>
        <v>11.91553544494721</v>
      </c>
      <c r="AN34" s="188">
        <f>'ごみ処理量内訳'!AC34</f>
        <v>524</v>
      </c>
      <c r="AO34" s="188">
        <f>'ごみ処理量内訳'!AD34</f>
        <v>381</v>
      </c>
      <c r="AP34" s="188">
        <f>'ごみ処理量内訳'!AE34</f>
        <v>83</v>
      </c>
      <c r="AQ34" s="188">
        <f t="shared" si="16"/>
        <v>988</v>
      </c>
    </row>
    <row r="35" spans="1:43" ht="13.5" customHeight="1">
      <c r="A35" s="182" t="s">
        <v>30</v>
      </c>
      <c r="B35" s="182" t="s">
        <v>79</v>
      </c>
      <c r="C35" s="184" t="s">
        <v>29</v>
      </c>
      <c r="D35" s="188">
        <v>9719</v>
      </c>
      <c r="E35" s="188">
        <v>9719</v>
      </c>
      <c r="F35" s="188">
        <f>'ごみ搬入量内訳'!H35</f>
        <v>1886</v>
      </c>
      <c r="G35" s="188">
        <f>'ごみ搬入量内訳'!AG35</f>
        <v>0</v>
      </c>
      <c r="H35" s="188">
        <f>'ごみ搬入量内訳'!AH35</f>
        <v>0</v>
      </c>
      <c r="I35" s="188">
        <f t="shared" si="9"/>
        <v>1886</v>
      </c>
      <c r="J35" s="188">
        <f t="shared" si="1"/>
        <v>531.6517427380628</v>
      </c>
      <c r="K35" s="188">
        <f>('ごみ搬入量内訳'!E35+'ごみ搬入量内訳'!AH35)/'ごみ処理概要'!D35/365*1000000</f>
        <v>352.3672738189706</v>
      </c>
      <c r="L35" s="188">
        <f>'ごみ搬入量内訳'!F35/'ごみ処理概要'!D35/365*1000000</f>
        <v>179.28446891909223</v>
      </c>
      <c r="M35" s="188">
        <f>'資源化量内訳'!BP35</f>
        <v>327</v>
      </c>
      <c r="N35" s="188">
        <f>'ごみ処理量内訳'!E35</f>
        <v>1454</v>
      </c>
      <c r="O35" s="188">
        <f>'ごみ処理量内訳'!L35</f>
        <v>0</v>
      </c>
      <c r="P35" s="188">
        <f t="shared" si="10"/>
        <v>330</v>
      </c>
      <c r="Q35" s="188">
        <f>'ごみ処理量内訳'!G35</f>
        <v>200</v>
      </c>
      <c r="R35" s="188">
        <f>'ごみ処理量内訳'!H35</f>
        <v>130</v>
      </c>
      <c r="S35" s="188">
        <f>'ごみ処理量内訳'!I35</f>
        <v>0</v>
      </c>
      <c r="T35" s="188">
        <f>'ごみ処理量内訳'!J35</f>
        <v>0</v>
      </c>
      <c r="U35" s="188">
        <f>'ごみ処理量内訳'!K35</f>
        <v>0</v>
      </c>
      <c r="V35" s="188">
        <f t="shared" si="11"/>
        <v>102</v>
      </c>
      <c r="W35" s="188">
        <f>'資源化量内訳'!M35</f>
        <v>90</v>
      </c>
      <c r="X35" s="188">
        <f>'資源化量内訳'!N35</f>
        <v>0</v>
      </c>
      <c r="Y35" s="188">
        <f>'資源化量内訳'!O35</f>
        <v>0</v>
      </c>
      <c r="Z35" s="188">
        <f>'資源化量内訳'!P35</f>
        <v>0</v>
      </c>
      <c r="AA35" s="188">
        <f>'資源化量内訳'!Q35</f>
        <v>0</v>
      </c>
      <c r="AB35" s="188">
        <f>'資源化量内訳'!R35</f>
        <v>12</v>
      </c>
      <c r="AC35" s="188">
        <f>'資源化量内訳'!S35</f>
        <v>0</v>
      </c>
      <c r="AD35" s="188">
        <f t="shared" si="12"/>
        <v>1886</v>
      </c>
      <c r="AE35" s="189">
        <f t="shared" si="13"/>
        <v>100</v>
      </c>
      <c r="AF35" s="188">
        <f>'資源化量内訳'!AB35</f>
        <v>0</v>
      </c>
      <c r="AG35" s="188">
        <f>'資源化量内訳'!AJ35</f>
        <v>41</v>
      </c>
      <c r="AH35" s="188">
        <f>'資源化量内訳'!AR35</f>
        <v>130</v>
      </c>
      <c r="AI35" s="188">
        <f>'資源化量内訳'!AZ35</f>
        <v>0</v>
      </c>
      <c r="AJ35" s="188">
        <f>'資源化量内訳'!BH35</f>
        <v>0</v>
      </c>
      <c r="AK35" s="188" t="s">
        <v>294</v>
      </c>
      <c r="AL35" s="188">
        <f t="shared" si="14"/>
        <v>171</v>
      </c>
      <c r="AM35" s="189">
        <f t="shared" si="15"/>
        <v>27.11251694532309</v>
      </c>
      <c r="AN35" s="188">
        <f>'ごみ処理量内訳'!AC35</f>
        <v>0</v>
      </c>
      <c r="AO35" s="188">
        <f>'ごみ処理量内訳'!AD35</f>
        <v>256</v>
      </c>
      <c r="AP35" s="188">
        <f>'ごみ処理量内訳'!AE35</f>
        <v>55</v>
      </c>
      <c r="AQ35" s="188">
        <f t="shared" si="16"/>
        <v>311</v>
      </c>
    </row>
    <row r="36" spans="1:43" ht="13.5" customHeight="1">
      <c r="A36" s="182" t="s">
        <v>30</v>
      </c>
      <c r="B36" s="182" t="s">
        <v>80</v>
      </c>
      <c r="C36" s="184" t="s">
        <v>81</v>
      </c>
      <c r="D36" s="188">
        <v>12763</v>
      </c>
      <c r="E36" s="188">
        <v>12763</v>
      </c>
      <c r="F36" s="188">
        <f>'ごみ搬入量内訳'!H36</f>
        <v>2215</v>
      </c>
      <c r="G36" s="188">
        <f>'ごみ搬入量内訳'!AG36</f>
        <v>411</v>
      </c>
      <c r="H36" s="188">
        <f>'ごみ搬入量内訳'!AH36</f>
        <v>0</v>
      </c>
      <c r="I36" s="188">
        <f t="shared" si="9"/>
        <v>2626</v>
      </c>
      <c r="J36" s="188">
        <f t="shared" si="1"/>
        <v>563.701367072413</v>
      </c>
      <c r="K36" s="188">
        <f>('ごみ搬入量内訳'!E36+'ごみ搬入量内訳'!AH36)/'ごみ処理概要'!D36/365*1000000</f>
        <v>491.78973037429466</v>
      </c>
      <c r="L36" s="188">
        <f>'ごみ搬入量内訳'!F36/'ごみ処理概要'!D36/365*1000000</f>
        <v>71.91163669811817</v>
      </c>
      <c r="M36" s="188">
        <f>'資源化量内訳'!BP36</f>
        <v>498</v>
      </c>
      <c r="N36" s="188">
        <f>'ごみ処理量内訳'!E36</f>
        <v>1551</v>
      </c>
      <c r="O36" s="188">
        <f>'ごみ処理量内訳'!L36</f>
        <v>411</v>
      </c>
      <c r="P36" s="188">
        <f t="shared" si="10"/>
        <v>455</v>
      </c>
      <c r="Q36" s="188">
        <f>'ごみ処理量内訳'!G36</f>
        <v>455</v>
      </c>
      <c r="R36" s="188">
        <f>'ごみ処理量内訳'!H36</f>
        <v>0</v>
      </c>
      <c r="S36" s="188">
        <f>'ごみ処理量内訳'!I36</f>
        <v>0</v>
      </c>
      <c r="T36" s="188">
        <f>'ごみ処理量内訳'!J36</f>
        <v>0</v>
      </c>
      <c r="U36" s="188">
        <f>'ごみ処理量内訳'!K36</f>
        <v>0</v>
      </c>
      <c r="V36" s="188">
        <f t="shared" si="11"/>
        <v>209</v>
      </c>
      <c r="W36" s="188">
        <f>'資源化量内訳'!M36</f>
        <v>0</v>
      </c>
      <c r="X36" s="188">
        <f>'資源化量内訳'!N36</f>
        <v>116</v>
      </c>
      <c r="Y36" s="188">
        <f>'資源化量内訳'!O36</f>
        <v>74</v>
      </c>
      <c r="Z36" s="188">
        <f>'資源化量内訳'!P36</f>
        <v>16</v>
      </c>
      <c r="AA36" s="188">
        <f>'資源化量内訳'!Q36</f>
        <v>0</v>
      </c>
      <c r="AB36" s="188">
        <f>'資源化量内訳'!R36</f>
        <v>0</v>
      </c>
      <c r="AC36" s="188">
        <f>'資源化量内訳'!S36</f>
        <v>3</v>
      </c>
      <c r="AD36" s="188">
        <f t="shared" si="12"/>
        <v>2626</v>
      </c>
      <c r="AE36" s="189">
        <f t="shared" si="13"/>
        <v>84.34881949733435</v>
      </c>
      <c r="AF36" s="188">
        <f>'資源化量内訳'!AB36</f>
        <v>0</v>
      </c>
      <c r="AG36" s="188">
        <f>'資源化量内訳'!AJ36</f>
        <v>94</v>
      </c>
      <c r="AH36" s="188">
        <f>'資源化量内訳'!AR36</f>
        <v>0</v>
      </c>
      <c r="AI36" s="188">
        <f>'資源化量内訳'!AZ36</f>
        <v>0</v>
      </c>
      <c r="AJ36" s="188">
        <f>'資源化量内訳'!BH36</f>
        <v>0</v>
      </c>
      <c r="AK36" s="188" t="s">
        <v>294</v>
      </c>
      <c r="AL36" s="188">
        <f t="shared" si="14"/>
        <v>94</v>
      </c>
      <c r="AM36" s="189">
        <f t="shared" si="15"/>
        <v>25.640204865556974</v>
      </c>
      <c r="AN36" s="188">
        <f>'ごみ処理量内訳'!AC36</f>
        <v>411</v>
      </c>
      <c r="AO36" s="188">
        <f>'ごみ処理量内訳'!AD36</f>
        <v>294</v>
      </c>
      <c r="AP36" s="188">
        <f>'ごみ処理量内訳'!AE36</f>
        <v>125</v>
      </c>
      <c r="AQ36" s="188">
        <f t="shared" si="16"/>
        <v>830</v>
      </c>
    </row>
    <row r="37" spans="1:43" ht="13.5" customHeight="1">
      <c r="A37" s="182" t="s">
        <v>30</v>
      </c>
      <c r="B37" s="182" t="s">
        <v>82</v>
      </c>
      <c r="C37" s="184" t="s">
        <v>83</v>
      </c>
      <c r="D37" s="188">
        <v>11665</v>
      </c>
      <c r="E37" s="188">
        <v>11665</v>
      </c>
      <c r="F37" s="188">
        <f>'ごみ搬入量内訳'!H37</f>
        <v>1995</v>
      </c>
      <c r="G37" s="188">
        <f>'ごみ搬入量内訳'!AG37</f>
        <v>0</v>
      </c>
      <c r="H37" s="188">
        <f>'ごみ搬入量内訳'!AH37</f>
        <v>0</v>
      </c>
      <c r="I37" s="188">
        <f t="shared" si="9"/>
        <v>1995</v>
      </c>
      <c r="J37" s="188">
        <f t="shared" si="1"/>
        <v>468.56008784033725</v>
      </c>
      <c r="K37" s="188">
        <f>('ごみ搬入量内訳'!E37+'ごみ搬入量内訳'!AH37)/'ごみ処理概要'!D37/365*1000000</f>
        <v>439.67142077048186</v>
      </c>
      <c r="L37" s="188">
        <f>'ごみ搬入量内訳'!F37/'ごみ処理概要'!D37/365*1000000</f>
        <v>28.888667069855384</v>
      </c>
      <c r="M37" s="188">
        <f>'資源化量内訳'!BP37</f>
        <v>485</v>
      </c>
      <c r="N37" s="188">
        <f>'ごみ処理量内訳'!E37</f>
        <v>1511</v>
      </c>
      <c r="O37" s="188">
        <f>'ごみ処理量内訳'!L37</f>
        <v>0</v>
      </c>
      <c r="P37" s="188">
        <f t="shared" si="10"/>
        <v>279</v>
      </c>
      <c r="Q37" s="188">
        <f>'ごみ処理量内訳'!G37</f>
        <v>279</v>
      </c>
      <c r="R37" s="188">
        <f>'ごみ処理量内訳'!H37</f>
        <v>0</v>
      </c>
      <c r="S37" s="188">
        <f>'ごみ処理量内訳'!I37</f>
        <v>0</v>
      </c>
      <c r="T37" s="188">
        <f>'ごみ処理量内訳'!J37</f>
        <v>0</v>
      </c>
      <c r="U37" s="188">
        <f>'ごみ処理量内訳'!K37</f>
        <v>0</v>
      </c>
      <c r="V37" s="188">
        <f t="shared" si="11"/>
        <v>205</v>
      </c>
      <c r="W37" s="188">
        <f>'資源化量内訳'!M37</f>
        <v>0</v>
      </c>
      <c r="X37" s="188">
        <f>'資源化量内訳'!N37</f>
        <v>107</v>
      </c>
      <c r="Y37" s="188">
        <f>'資源化量内訳'!O37</f>
        <v>81</v>
      </c>
      <c r="Z37" s="188">
        <f>'資源化量内訳'!P37</f>
        <v>17</v>
      </c>
      <c r="AA37" s="188">
        <f>'資源化量内訳'!Q37</f>
        <v>0</v>
      </c>
      <c r="AB37" s="188">
        <f>'資源化量内訳'!R37</f>
        <v>0</v>
      </c>
      <c r="AC37" s="188">
        <f>'資源化量内訳'!S37</f>
        <v>0</v>
      </c>
      <c r="AD37" s="188">
        <f t="shared" si="12"/>
        <v>1995</v>
      </c>
      <c r="AE37" s="189">
        <f t="shared" si="13"/>
        <v>100</v>
      </c>
      <c r="AF37" s="188">
        <f>'資源化量内訳'!AB37</f>
        <v>0</v>
      </c>
      <c r="AG37" s="188">
        <f>'資源化量内訳'!AJ37</f>
        <v>57</v>
      </c>
      <c r="AH37" s="188">
        <f>'資源化量内訳'!AR37</f>
        <v>0</v>
      </c>
      <c r="AI37" s="188">
        <f>'資源化量内訳'!AZ37</f>
        <v>0</v>
      </c>
      <c r="AJ37" s="188">
        <f>'資源化量内訳'!BH37</f>
        <v>0</v>
      </c>
      <c r="AK37" s="188" t="s">
        <v>294</v>
      </c>
      <c r="AL37" s="188">
        <f t="shared" si="14"/>
        <v>57</v>
      </c>
      <c r="AM37" s="189">
        <f t="shared" si="15"/>
        <v>30.120967741935484</v>
      </c>
      <c r="AN37" s="188">
        <f>'ごみ処理量内訳'!AC37</f>
        <v>0</v>
      </c>
      <c r="AO37" s="188">
        <f>'ごみ処理量内訳'!AD37</f>
        <v>273</v>
      </c>
      <c r="AP37" s="188">
        <f>'ごみ処理量内訳'!AE37</f>
        <v>76</v>
      </c>
      <c r="AQ37" s="188">
        <f t="shared" si="16"/>
        <v>349</v>
      </c>
    </row>
    <row r="38" spans="1:43" ht="13.5" customHeight="1">
      <c r="A38" s="182" t="s">
        <v>30</v>
      </c>
      <c r="B38" s="182" t="s">
        <v>84</v>
      </c>
      <c r="C38" s="184" t="s">
        <v>85</v>
      </c>
      <c r="D38" s="188">
        <v>15050</v>
      </c>
      <c r="E38" s="188">
        <v>15050</v>
      </c>
      <c r="F38" s="188">
        <f>'ごみ搬入量内訳'!H38</f>
        <v>3837</v>
      </c>
      <c r="G38" s="188">
        <f>'ごみ搬入量内訳'!AG38</f>
        <v>0</v>
      </c>
      <c r="H38" s="188">
        <f>'ごみ搬入量内訳'!AH38</f>
        <v>0</v>
      </c>
      <c r="I38" s="188">
        <f t="shared" si="9"/>
        <v>3837</v>
      </c>
      <c r="J38" s="188">
        <f t="shared" si="1"/>
        <v>698.4936057889228</v>
      </c>
      <c r="K38" s="188">
        <f>('ごみ搬入量内訳'!E38+'ごみ搬入量内訳'!AH38)/'ごみ処理概要'!D38/365*1000000</f>
        <v>591.999271833614</v>
      </c>
      <c r="L38" s="188">
        <f>'ごみ搬入量内訳'!F38/'ごみ処理概要'!D38/365*1000000</f>
        <v>106.4943339553088</v>
      </c>
      <c r="M38" s="188">
        <f>'資源化量内訳'!BP38</f>
        <v>668</v>
      </c>
      <c r="N38" s="188">
        <f>'ごみ処理量内訳'!E38</f>
        <v>2892</v>
      </c>
      <c r="O38" s="188">
        <f>'ごみ処理量内訳'!L38</f>
        <v>116</v>
      </c>
      <c r="P38" s="188">
        <f t="shared" si="10"/>
        <v>829</v>
      </c>
      <c r="Q38" s="188">
        <f>'ごみ処理量内訳'!G38</f>
        <v>571</v>
      </c>
      <c r="R38" s="188">
        <f>'ごみ処理量内訳'!H38</f>
        <v>258</v>
      </c>
      <c r="S38" s="188">
        <f>'ごみ処理量内訳'!I38</f>
        <v>0</v>
      </c>
      <c r="T38" s="188">
        <f>'ごみ処理量内訳'!J38</f>
        <v>0</v>
      </c>
      <c r="U38" s="188">
        <f>'ごみ処理量内訳'!K38</f>
        <v>0</v>
      </c>
      <c r="V38" s="188">
        <f t="shared" si="11"/>
        <v>0</v>
      </c>
      <c r="W38" s="188">
        <f>'資源化量内訳'!M38</f>
        <v>0</v>
      </c>
      <c r="X38" s="188">
        <f>'資源化量内訳'!N38</f>
        <v>0</v>
      </c>
      <c r="Y38" s="188">
        <f>'資源化量内訳'!O38</f>
        <v>0</v>
      </c>
      <c r="Z38" s="188">
        <f>'資源化量内訳'!P38</f>
        <v>0</v>
      </c>
      <c r="AA38" s="188">
        <f>'資源化量内訳'!Q38</f>
        <v>0</v>
      </c>
      <c r="AB38" s="188">
        <f>'資源化量内訳'!R38</f>
        <v>0</v>
      </c>
      <c r="AC38" s="188">
        <f>'資源化量内訳'!S38</f>
        <v>0</v>
      </c>
      <c r="AD38" s="188">
        <f t="shared" si="12"/>
        <v>3837</v>
      </c>
      <c r="AE38" s="189">
        <f t="shared" si="13"/>
        <v>96.97680479541309</v>
      </c>
      <c r="AF38" s="188">
        <f>'資源化量内訳'!AB38</f>
        <v>0</v>
      </c>
      <c r="AG38" s="188">
        <f>'資源化量内訳'!AJ38</f>
        <v>118</v>
      </c>
      <c r="AH38" s="188">
        <f>'資源化量内訳'!AR38</f>
        <v>258</v>
      </c>
      <c r="AI38" s="188">
        <f>'資源化量内訳'!AZ38</f>
        <v>0</v>
      </c>
      <c r="AJ38" s="188">
        <f>'資源化量内訳'!BH38</f>
        <v>0</v>
      </c>
      <c r="AK38" s="188" t="s">
        <v>294</v>
      </c>
      <c r="AL38" s="188">
        <f t="shared" si="14"/>
        <v>376</v>
      </c>
      <c r="AM38" s="189">
        <f t="shared" si="15"/>
        <v>23.174250832408436</v>
      </c>
      <c r="AN38" s="188">
        <f>'ごみ処理量内訳'!AC38</f>
        <v>116</v>
      </c>
      <c r="AO38" s="188">
        <f>'ごみ処理量内訳'!AD38</f>
        <v>525</v>
      </c>
      <c r="AP38" s="188">
        <f>'ごみ処理量内訳'!AE38</f>
        <v>157</v>
      </c>
      <c r="AQ38" s="188">
        <f t="shared" si="16"/>
        <v>798</v>
      </c>
    </row>
    <row r="39" spans="1:43" ht="13.5" customHeight="1">
      <c r="A39" s="182" t="s">
        <v>30</v>
      </c>
      <c r="B39" s="182" t="s">
        <v>86</v>
      </c>
      <c r="C39" s="184" t="s">
        <v>87</v>
      </c>
      <c r="D39" s="188">
        <v>6813</v>
      </c>
      <c r="E39" s="188">
        <v>6813</v>
      </c>
      <c r="F39" s="188">
        <f>'ごみ搬入量内訳'!H39</f>
        <v>2033</v>
      </c>
      <c r="G39" s="188">
        <f>'ごみ搬入量内訳'!AG39</f>
        <v>0</v>
      </c>
      <c r="H39" s="188">
        <f>'ごみ搬入量内訳'!AH39</f>
        <v>0</v>
      </c>
      <c r="I39" s="188">
        <f t="shared" si="9"/>
        <v>2033</v>
      </c>
      <c r="J39" s="188">
        <f>I39/D39/365*1000000</f>
        <v>817.534568281026</v>
      </c>
      <c r="K39" s="188">
        <f>('ごみ搬入量内訳'!E39+'ごみ搬入量内訳'!AH39)/'ごみ処理概要'!D39/365*1000000</f>
        <v>814.317511445685</v>
      </c>
      <c r="L39" s="188">
        <f>'ごみ搬入量内訳'!F39/'ごみ処理概要'!D39/365*1000000</f>
        <v>3.2170568353409776</v>
      </c>
      <c r="M39" s="188">
        <f>'資源化量内訳'!BP39</f>
        <v>54</v>
      </c>
      <c r="N39" s="188">
        <f>'ごみ処理量内訳'!E39</f>
        <v>1533</v>
      </c>
      <c r="O39" s="188">
        <f>'ごみ処理量内訳'!L39</f>
        <v>0</v>
      </c>
      <c r="P39" s="188">
        <f t="shared" si="10"/>
        <v>226</v>
      </c>
      <c r="Q39" s="188">
        <f>'ごみ処理量内訳'!G39</f>
        <v>226</v>
      </c>
      <c r="R39" s="188">
        <f>'ごみ処理量内訳'!H39</f>
        <v>0</v>
      </c>
      <c r="S39" s="188">
        <f>'ごみ処理量内訳'!I39</f>
        <v>0</v>
      </c>
      <c r="T39" s="188">
        <f>'ごみ処理量内訳'!J39</f>
        <v>0</v>
      </c>
      <c r="U39" s="188">
        <f>'ごみ処理量内訳'!K39</f>
        <v>0</v>
      </c>
      <c r="V39" s="188">
        <f t="shared" si="11"/>
        <v>274</v>
      </c>
      <c r="W39" s="188">
        <f>'資源化量内訳'!M39</f>
        <v>174</v>
      </c>
      <c r="X39" s="188">
        <f>'資源化量内訳'!N39</f>
        <v>30</v>
      </c>
      <c r="Y39" s="188">
        <f>'資源化量内訳'!O39</f>
        <v>49</v>
      </c>
      <c r="Z39" s="188">
        <f>'資源化量内訳'!P39</f>
        <v>11</v>
      </c>
      <c r="AA39" s="188">
        <f>'資源化量内訳'!Q39</f>
        <v>0</v>
      </c>
      <c r="AB39" s="188">
        <f>'資源化量内訳'!R39</f>
        <v>10</v>
      </c>
      <c r="AC39" s="188">
        <f>'資源化量内訳'!S39</f>
        <v>0</v>
      </c>
      <c r="AD39" s="188">
        <f t="shared" si="12"/>
        <v>2033</v>
      </c>
      <c r="AE39" s="189">
        <f t="shared" si="13"/>
        <v>100</v>
      </c>
      <c r="AF39" s="188">
        <f>'資源化量内訳'!AB39</f>
        <v>0</v>
      </c>
      <c r="AG39" s="188">
        <f>'資源化量内訳'!AJ39</f>
        <v>47</v>
      </c>
      <c r="AH39" s="188">
        <f>'資源化量内訳'!AR39</f>
        <v>0</v>
      </c>
      <c r="AI39" s="188">
        <f>'資源化量内訳'!AZ39</f>
        <v>0</v>
      </c>
      <c r="AJ39" s="188">
        <f>'資源化量内訳'!BH39</f>
        <v>0</v>
      </c>
      <c r="AK39" s="188" t="s">
        <v>294</v>
      </c>
      <c r="AL39" s="188">
        <f t="shared" si="14"/>
        <v>47</v>
      </c>
      <c r="AM39" s="189">
        <f t="shared" si="15"/>
        <v>17.96837565884044</v>
      </c>
      <c r="AN39" s="188">
        <f>'ごみ処理量内訳'!AC39</f>
        <v>0</v>
      </c>
      <c r="AO39" s="188">
        <f>'ごみ処理量内訳'!AD39</f>
        <v>272</v>
      </c>
      <c r="AP39" s="188">
        <f>'ごみ処理量内訳'!AE39</f>
        <v>62</v>
      </c>
      <c r="AQ39" s="188">
        <f t="shared" si="16"/>
        <v>334</v>
      </c>
    </row>
    <row r="40" spans="1:43" ht="13.5" customHeight="1">
      <c r="A40" s="182" t="s">
        <v>30</v>
      </c>
      <c r="B40" s="182" t="s">
        <v>20</v>
      </c>
      <c r="C40" s="184" t="s">
        <v>256</v>
      </c>
      <c r="D40" s="188">
        <v>8706</v>
      </c>
      <c r="E40" s="188">
        <v>8706</v>
      </c>
      <c r="F40" s="188">
        <f>'ごみ搬入量内訳'!H40</f>
        <v>3530</v>
      </c>
      <c r="G40" s="188">
        <f>'ごみ搬入量内訳'!AG40</f>
        <v>0</v>
      </c>
      <c r="H40" s="188">
        <f>'ごみ搬入量内訳'!AH40</f>
        <v>0</v>
      </c>
      <c r="I40" s="188">
        <f t="shared" si="9"/>
        <v>3530</v>
      </c>
      <c r="J40" s="188">
        <f>I40/D40/365*1000000</f>
        <v>1110.8698457055282</v>
      </c>
      <c r="K40" s="188">
        <f>('ごみ搬入量内訳'!E40+'ごみ搬入量内訳'!AH40)/'ごみ処理概要'!D40/365*1000000</f>
        <v>837.4007533774534</v>
      </c>
      <c r="L40" s="188">
        <f>'ごみ搬入量内訳'!F40/'ごみ処理概要'!D40/365*1000000</f>
        <v>273.4690923280748</v>
      </c>
      <c r="M40" s="188">
        <f>'資源化量内訳'!BP40</f>
        <v>178</v>
      </c>
      <c r="N40" s="188">
        <f>'ごみ処理量内訳'!E40</f>
        <v>2963</v>
      </c>
      <c r="O40" s="188">
        <f>'ごみ処理量内訳'!L40</f>
        <v>0</v>
      </c>
      <c r="P40" s="188">
        <f t="shared" si="10"/>
        <v>277</v>
      </c>
      <c r="Q40" s="188">
        <f>'ごみ処理量内訳'!G40</f>
        <v>277</v>
      </c>
      <c r="R40" s="188">
        <f>'ごみ処理量内訳'!H40</f>
        <v>0</v>
      </c>
      <c r="S40" s="188">
        <f>'ごみ処理量内訳'!I40</f>
        <v>0</v>
      </c>
      <c r="T40" s="188">
        <f>'ごみ処理量内訳'!J40</f>
        <v>0</v>
      </c>
      <c r="U40" s="188">
        <f>'ごみ処理量内訳'!K40</f>
        <v>0</v>
      </c>
      <c r="V40" s="188">
        <f t="shared" si="11"/>
        <v>290</v>
      </c>
      <c r="W40" s="188">
        <f>'資源化量内訳'!M40</f>
        <v>82</v>
      </c>
      <c r="X40" s="188">
        <f>'資源化量内訳'!N40</f>
        <v>100</v>
      </c>
      <c r="Y40" s="188">
        <f>'資源化量内訳'!O40</f>
        <v>92</v>
      </c>
      <c r="Z40" s="188">
        <f>'資源化量内訳'!P40</f>
        <v>16</v>
      </c>
      <c r="AA40" s="188">
        <f>'資源化量内訳'!Q40</f>
        <v>0</v>
      </c>
      <c r="AB40" s="188">
        <f>'資源化量内訳'!R40</f>
        <v>0</v>
      </c>
      <c r="AC40" s="188">
        <f>'資源化量内訳'!S40</f>
        <v>0</v>
      </c>
      <c r="AD40" s="188">
        <f t="shared" si="12"/>
        <v>3530</v>
      </c>
      <c r="AE40" s="189">
        <f t="shared" si="13"/>
        <v>100</v>
      </c>
      <c r="AF40" s="188">
        <f>'資源化量内訳'!AB40</f>
        <v>0</v>
      </c>
      <c r="AG40" s="188">
        <f>'資源化量内訳'!AJ40</f>
        <v>57</v>
      </c>
      <c r="AH40" s="188">
        <f>'資源化量内訳'!AR40</f>
        <v>0</v>
      </c>
      <c r="AI40" s="188">
        <f>'資源化量内訳'!AZ40</f>
        <v>0</v>
      </c>
      <c r="AJ40" s="188">
        <f>'資源化量内訳'!BH40</f>
        <v>0</v>
      </c>
      <c r="AK40" s="188" t="s">
        <v>294</v>
      </c>
      <c r="AL40" s="188">
        <f t="shared" si="14"/>
        <v>57</v>
      </c>
      <c r="AM40" s="189">
        <f t="shared" si="15"/>
        <v>14.158576051779937</v>
      </c>
      <c r="AN40" s="188">
        <f>'ごみ処理量内訳'!AC40</f>
        <v>0</v>
      </c>
      <c r="AO40" s="188">
        <f>'ごみ処理量内訳'!AD40</f>
        <v>511</v>
      </c>
      <c r="AP40" s="188">
        <f>'ごみ処理量内訳'!AE40</f>
        <v>76</v>
      </c>
      <c r="AQ40" s="188">
        <f t="shared" si="16"/>
        <v>587</v>
      </c>
    </row>
    <row r="41" spans="1:43" ht="13.5" customHeight="1">
      <c r="A41" s="182" t="s">
        <v>30</v>
      </c>
      <c r="B41" s="182" t="s">
        <v>21</v>
      </c>
      <c r="C41" s="184" t="s">
        <v>22</v>
      </c>
      <c r="D41" s="188">
        <v>4625</v>
      </c>
      <c r="E41" s="188">
        <v>4625</v>
      </c>
      <c r="F41" s="188">
        <f>'ごみ搬入量内訳'!H41</f>
        <v>569</v>
      </c>
      <c r="G41" s="188">
        <f>'ごみ搬入量内訳'!AG41</f>
        <v>35</v>
      </c>
      <c r="H41" s="188">
        <f>'ごみ搬入量内訳'!AH41</f>
        <v>0</v>
      </c>
      <c r="I41" s="188">
        <f t="shared" si="9"/>
        <v>604</v>
      </c>
      <c r="J41" s="188">
        <f>I41/D41/365*1000000</f>
        <v>357.79340984820436</v>
      </c>
      <c r="K41" s="188">
        <f>('ごみ搬入量内訳'!E41+'ごみ搬入量内訳'!AH41)/'ごみ処理概要'!D41/365*1000000</f>
        <v>337.0603480192521</v>
      </c>
      <c r="L41" s="188">
        <f>'ごみ搬入量内訳'!F41/'ごみ処理概要'!D41/365*1000000</f>
        <v>20.733061828952238</v>
      </c>
      <c r="M41" s="188">
        <f>'資源化量内訳'!BP41</f>
        <v>21</v>
      </c>
      <c r="N41" s="188">
        <f>'ごみ処理量内訳'!E41</f>
        <v>273</v>
      </c>
      <c r="O41" s="188">
        <f>'ごみ処理量内訳'!L41</f>
        <v>0</v>
      </c>
      <c r="P41" s="188">
        <f t="shared" si="10"/>
        <v>151</v>
      </c>
      <c r="Q41" s="188">
        <f>'ごみ処理量内訳'!G41</f>
        <v>151</v>
      </c>
      <c r="R41" s="188">
        <f>'ごみ処理量内訳'!H41</f>
        <v>0</v>
      </c>
      <c r="S41" s="188">
        <f>'ごみ処理量内訳'!I41</f>
        <v>0</v>
      </c>
      <c r="T41" s="188">
        <f>'ごみ処理量内訳'!J41</f>
        <v>0</v>
      </c>
      <c r="U41" s="188">
        <f>'ごみ処理量内訳'!K41</f>
        <v>0</v>
      </c>
      <c r="V41" s="188">
        <f t="shared" si="11"/>
        <v>180</v>
      </c>
      <c r="W41" s="188">
        <f>'資源化量内訳'!M41</f>
        <v>114</v>
      </c>
      <c r="X41" s="188">
        <f>'資源化量内訳'!N41</f>
        <v>15</v>
      </c>
      <c r="Y41" s="188">
        <f>'資源化量内訳'!O41</f>
        <v>46</v>
      </c>
      <c r="Z41" s="188">
        <f>'資源化量内訳'!P41</f>
        <v>5</v>
      </c>
      <c r="AA41" s="188">
        <f>'資源化量内訳'!Q41</f>
        <v>0</v>
      </c>
      <c r="AB41" s="188">
        <f>'資源化量内訳'!R41</f>
        <v>0</v>
      </c>
      <c r="AC41" s="188">
        <f>'資源化量内訳'!S41</f>
        <v>0</v>
      </c>
      <c r="AD41" s="188">
        <f t="shared" si="12"/>
        <v>604</v>
      </c>
      <c r="AE41" s="189">
        <f t="shared" si="13"/>
        <v>100</v>
      </c>
      <c r="AF41" s="188">
        <f>'資源化量内訳'!AB41</f>
        <v>0</v>
      </c>
      <c r="AG41" s="188">
        <f>'資源化量内訳'!AJ41</f>
        <v>40</v>
      </c>
      <c r="AH41" s="188">
        <f>'資源化量内訳'!AR41</f>
        <v>0</v>
      </c>
      <c r="AI41" s="188">
        <f>'資源化量内訳'!AZ41</f>
        <v>0</v>
      </c>
      <c r="AJ41" s="188">
        <f>'資源化量内訳'!BH41</f>
        <v>0</v>
      </c>
      <c r="AK41" s="188" t="s">
        <v>294</v>
      </c>
      <c r="AL41" s="188">
        <f t="shared" si="14"/>
        <v>40</v>
      </c>
      <c r="AM41" s="189">
        <f t="shared" si="15"/>
        <v>38.56</v>
      </c>
      <c r="AN41" s="188">
        <f>'ごみ処理量内訳'!AC41</f>
        <v>0</v>
      </c>
      <c r="AO41" s="188">
        <f>'ごみ処理量内訳'!AD41</f>
        <v>53</v>
      </c>
      <c r="AP41" s="188">
        <f>'ごみ処理量内訳'!AE41</f>
        <v>40</v>
      </c>
      <c r="AQ41" s="188">
        <f t="shared" si="16"/>
        <v>93</v>
      </c>
    </row>
    <row r="42" spans="1:43" ht="13.5">
      <c r="A42" s="201" t="s">
        <v>23</v>
      </c>
      <c r="B42" s="202"/>
      <c r="C42" s="202"/>
      <c r="D42" s="188">
        <f>SUM(D7:D41)</f>
        <v>1019434</v>
      </c>
      <c r="E42" s="188">
        <f>SUM(E7:E41)</f>
        <v>1014544</v>
      </c>
      <c r="F42" s="188">
        <f>'ごみ搬入量内訳'!H42</f>
        <v>421551</v>
      </c>
      <c r="G42" s="188">
        <f>'ごみ搬入量内訳'!AG42</f>
        <v>20599</v>
      </c>
      <c r="H42" s="188">
        <f>'ごみ搬入量内訳'!AH42</f>
        <v>1814</v>
      </c>
      <c r="I42" s="188">
        <f>SUM(F42:H42)</f>
        <v>443964</v>
      </c>
      <c r="J42" s="188">
        <f>I42/D42/365*1000000</f>
        <v>1193.1520098676299</v>
      </c>
      <c r="K42" s="188">
        <f>('ごみ搬入量内訳'!E42+'ごみ搬入量内訳'!AH42)/'ごみ処理概要'!D42/365*1000000</f>
        <v>800.0087934908602</v>
      </c>
      <c r="L42" s="188">
        <f>'ごみ搬入量内訳'!F42/'ごみ処理概要'!D42/365*1000000</f>
        <v>393.1432163767695</v>
      </c>
      <c r="M42" s="188">
        <f>'資源化量内訳'!BP42</f>
        <v>6385</v>
      </c>
      <c r="N42" s="188">
        <f>'ごみ処理量内訳'!E42</f>
        <v>292276</v>
      </c>
      <c r="O42" s="188">
        <f>'ごみ処理量内訳'!L42</f>
        <v>54424</v>
      </c>
      <c r="P42" s="188">
        <f>SUM(Q42:U42)</f>
        <v>72681</v>
      </c>
      <c r="Q42" s="188">
        <f>'ごみ処理量内訳'!G42</f>
        <v>23807</v>
      </c>
      <c r="R42" s="188">
        <f>'ごみ処理量内訳'!H42</f>
        <v>48870</v>
      </c>
      <c r="S42" s="188">
        <f>'ごみ処理量内訳'!I42</f>
        <v>0</v>
      </c>
      <c r="T42" s="188">
        <f>'ごみ処理量内訳'!J42</f>
        <v>0</v>
      </c>
      <c r="U42" s="188">
        <f>'ごみ処理量内訳'!K42</f>
        <v>4</v>
      </c>
      <c r="V42" s="188">
        <f>SUM(W42:AC42)</f>
        <v>22769</v>
      </c>
      <c r="W42" s="188">
        <f>'資源化量内訳'!M42</f>
        <v>17244</v>
      </c>
      <c r="X42" s="188">
        <f>'資源化量内訳'!N42</f>
        <v>2229</v>
      </c>
      <c r="Y42" s="188">
        <f>'資源化量内訳'!O42</f>
        <v>2078</v>
      </c>
      <c r="Z42" s="188">
        <f>'資源化量内訳'!P42</f>
        <v>353</v>
      </c>
      <c r="AA42" s="188">
        <f>'資源化量内訳'!Q42</f>
        <v>277</v>
      </c>
      <c r="AB42" s="188">
        <f>'資源化量内訳'!R42</f>
        <v>377</v>
      </c>
      <c r="AC42" s="188">
        <f>'資源化量内訳'!S42</f>
        <v>211</v>
      </c>
      <c r="AD42" s="188">
        <f>N42+O42+P42+V42</f>
        <v>442150</v>
      </c>
      <c r="AE42" s="189">
        <f t="shared" si="13"/>
        <v>87.69105507180821</v>
      </c>
      <c r="AF42" s="188">
        <f>'資源化量内訳'!AB42</f>
        <v>13159</v>
      </c>
      <c r="AG42" s="188">
        <f>'資源化量内訳'!AJ42</f>
        <v>4603</v>
      </c>
      <c r="AH42" s="188">
        <f>'資源化量内訳'!AR42</f>
        <v>39144</v>
      </c>
      <c r="AI42" s="188">
        <f>'資源化量内訳'!AZ42</f>
        <v>0</v>
      </c>
      <c r="AJ42" s="188">
        <f>'資源化量内訳'!BH42</f>
        <v>0</v>
      </c>
      <c r="AK42" s="188" t="s">
        <v>294</v>
      </c>
      <c r="AL42" s="188">
        <f>SUM(AF42:AJ42)</f>
        <v>56906</v>
      </c>
      <c r="AM42" s="189">
        <f>(V42+AL42+M42)/(M42+AD42)*100</f>
        <v>19.18690849097618</v>
      </c>
      <c r="AN42" s="188">
        <f>'ごみ処理量内訳'!AC42</f>
        <v>54424</v>
      </c>
      <c r="AO42" s="188">
        <f>'ごみ処理量内訳'!AD42</f>
        <v>31653</v>
      </c>
      <c r="AP42" s="188">
        <f>'ごみ処理量内訳'!AE42</f>
        <v>12759</v>
      </c>
      <c r="AQ42" s="188">
        <f>SUM(AN42:AP42)</f>
        <v>98836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4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16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169</v>
      </c>
      <c r="B2" s="200" t="s">
        <v>216</v>
      </c>
      <c r="C2" s="203" t="s">
        <v>219</v>
      </c>
      <c r="D2" s="208" t="s">
        <v>214</v>
      </c>
      <c r="E2" s="209"/>
      <c r="F2" s="221"/>
      <c r="G2" s="26" t="s">
        <v>215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170</v>
      </c>
    </row>
    <row r="3" spans="1:34" s="27" customFormat="1" ht="22.5" customHeight="1">
      <c r="A3" s="195"/>
      <c r="B3" s="195"/>
      <c r="C3" s="193"/>
      <c r="D3" s="35"/>
      <c r="E3" s="44"/>
      <c r="F3" s="45" t="s">
        <v>171</v>
      </c>
      <c r="G3" s="10" t="s">
        <v>184</v>
      </c>
      <c r="H3" s="14" t="s">
        <v>226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227</v>
      </c>
      <c r="AH3" s="193"/>
    </row>
    <row r="4" spans="1:34" s="27" customFormat="1" ht="22.5" customHeight="1">
      <c r="A4" s="195"/>
      <c r="B4" s="195"/>
      <c r="C4" s="193"/>
      <c r="D4" s="10" t="s">
        <v>184</v>
      </c>
      <c r="E4" s="203" t="s">
        <v>228</v>
      </c>
      <c r="F4" s="203" t="s">
        <v>229</v>
      </c>
      <c r="G4" s="13"/>
      <c r="H4" s="10" t="s">
        <v>184</v>
      </c>
      <c r="I4" s="205" t="s">
        <v>230</v>
      </c>
      <c r="J4" s="185"/>
      <c r="K4" s="185"/>
      <c r="L4" s="186"/>
      <c r="M4" s="205" t="s">
        <v>172</v>
      </c>
      <c r="N4" s="185"/>
      <c r="O4" s="185"/>
      <c r="P4" s="186"/>
      <c r="Q4" s="205" t="s">
        <v>173</v>
      </c>
      <c r="R4" s="185"/>
      <c r="S4" s="185"/>
      <c r="T4" s="186"/>
      <c r="U4" s="205" t="s">
        <v>174</v>
      </c>
      <c r="V4" s="185"/>
      <c r="W4" s="185"/>
      <c r="X4" s="186"/>
      <c r="Y4" s="205" t="s">
        <v>175</v>
      </c>
      <c r="Z4" s="185"/>
      <c r="AA4" s="185"/>
      <c r="AB4" s="186"/>
      <c r="AC4" s="205" t="s">
        <v>176</v>
      </c>
      <c r="AD4" s="185"/>
      <c r="AE4" s="185"/>
      <c r="AF4" s="186"/>
      <c r="AG4" s="13"/>
      <c r="AH4" s="218"/>
    </row>
    <row r="5" spans="1:34" s="27" customFormat="1" ht="22.5" customHeight="1">
      <c r="A5" s="195"/>
      <c r="B5" s="195"/>
      <c r="C5" s="193"/>
      <c r="D5" s="16"/>
      <c r="E5" s="194"/>
      <c r="F5" s="218"/>
      <c r="G5" s="13"/>
      <c r="H5" s="16"/>
      <c r="I5" s="10" t="s">
        <v>184</v>
      </c>
      <c r="J5" s="6" t="s">
        <v>231</v>
      </c>
      <c r="K5" s="6" t="s">
        <v>232</v>
      </c>
      <c r="L5" s="6" t="s">
        <v>233</v>
      </c>
      <c r="M5" s="10" t="s">
        <v>184</v>
      </c>
      <c r="N5" s="6" t="s">
        <v>231</v>
      </c>
      <c r="O5" s="6" t="s">
        <v>232</v>
      </c>
      <c r="P5" s="6" t="s">
        <v>233</v>
      </c>
      <c r="Q5" s="10" t="s">
        <v>184</v>
      </c>
      <c r="R5" s="6" t="s">
        <v>231</v>
      </c>
      <c r="S5" s="6" t="s">
        <v>232</v>
      </c>
      <c r="T5" s="6" t="s">
        <v>233</v>
      </c>
      <c r="U5" s="10" t="s">
        <v>184</v>
      </c>
      <c r="V5" s="6" t="s">
        <v>231</v>
      </c>
      <c r="W5" s="6" t="s">
        <v>232</v>
      </c>
      <c r="X5" s="6" t="s">
        <v>233</v>
      </c>
      <c r="Y5" s="10" t="s">
        <v>184</v>
      </c>
      <c r="Z5" s="6" t="s">
        <v>231</v>
      </c>
      <c r="AA5" s="6" t="s">
        <v>232</v>
      </c>
      <c r="AB5" s="6" t="s">
        <v>233</v>
      </c>
      <c r="AC5" s="10" t="s">
        <v>184</v>
      </c>
      <c r="AD5" s="6" t="s">
        <v>231</v>
      </c>
      <c r="AE5" s="6" t="s">
        <v>232</v>
      </c>
      <c r="AF5" s="6" t="s">
        <v>233</v>
      </c>
      <c r="AG5" s="13"/>
      <c r="AH5" s="218"/>
    </row>
    <row r="6" spans="1:34" s="27" customFormat="1" ht="22.5" customHeight="1">
      <c r="A6" s="196"/>
      <c r="B6" s="187"/>
      <c r="C6" s="220"/>
      <c r="D6" s="21" t="s">
        <v>225</v>
      </c>
      <c r="E6" s="22" t="s">
        <v>177</v>
      </c>
      <c r="F6" s="22" t="s">
        <v>177</v>
      </c>
      <c r="G6" s="22" t="s">
        <v>177</v>
      </c>
      <c r="H6" s="21" t="s">
        <v>177</v>
      </c>
      <c r="I6" s="21" t="s">
        <v>177</v>
      </c>
      <c r="J6" s="23" t="s">
        <v>177</v>
      </c>
      <c r="K6" s="23" t="s">
        <v>177</v>
      </c>
      <c r="L6" s="23" t="s">
        <v>177</v>
      </c>
      <c r="M6" s="21" t="s">
        <v>177</v>
      </c>
      <c r="N6" s="23" t="s">
        <v>177</v>
      </c>
      <c r="O6" s="23" t="s">
        <v>177</v>
      </c>
      <c r="P6" s="23" t="s">
        <v>177</v>
      </c>
      <c r="Q6" s="21" t="s">
        <v>177</v>
      </c>
      <c r="R6" s="23" t="s">
        <v>177</v>
      </c>
      <c r="S6" s="23" t="s">
        <v>177</v>
      </c>
      <c r="T6" s="23" t="s">
        <v>177</v>
      </c>
      <c r="U6" s="21" t="s">
        <v>177</v>
      </c>
      <c r="V6" s="23" t="s">
        <v>177</v>
      </c>
      <c r="W6" s="23" t="s">
        <v>177</v>
      </c>
      <c r="X6" s="23" t="s">
        <v>177</v>
      </c>
      <c r="Y6" s="21" t="s">
        <v>177</v>
      </c>
      <c r="Z6" s="23" t="s">
        <v>177</v>
      </c>
      <c r="AA6" s="23" t="s">
        <v>177</v>
      </c>
      <c r="AB6" s="23" t="s">
        <v>177</v>
      </c>
      <c r="AC6" s="21" t="s">
        <v>177</v>
      </c>
      <c r="AD6" s="23" t="s">
        <v>177</v>
      </c>
      <c r="AE6" s="23" t="s">
        <v>177</v>
      </c>
      <c r="AF6" s="23" t="s">
        <v>177</v>
      </c>
      <c r="AG6" s="22" t="s">
        <v>177</v>
      </c>
      <c r="AH6" s="22" t="s">
        <v>177</v>
      </c>
    </row>
    <row r="7" spans="1:34" ht="13.5">
      <c r="A7" s="182" t="s">
        <v>30</v>
      </c>
      <c r="B7" s="182" t="s">
        <v>31</v>
      </c>
      <c r="C7" s="184" t="s">
        <v>32</v>
      </c>
      <c r="D7" s="188">
        <f aca="true" t="shared" si="0" ref="D7:D41">E7+F7</f>
        <v>185385</v>
      </c>
      <c r="E7" s="188">
        <v>91950</v>
      </c>
      <c r="F7" s="188">
        <v>93435</v>
      </c>
      <c r="G7" s="188">
        <f aca="true" t="shared" si="1" ref="G7:G16">H7+AG7</f>
        <v>185385</v>
      </c>
      <c r="H7" s="188">
        <f aca="true" t="shared" si="2" ref="H7:H16">I7+M7+Q7+U7+Y7+AC7</f>
        <v>180888</v>
      </c>
      <c r="I7" s="188">
        <f aca="true" t="shared" si="3" ref="I7:I16">SUM(J7:L7)</f>
        <v>0</v>
      </c>
      <c r="J7" s="188">
        <v>0</v>
      </c>
      <c r="K7" s="188">
        <v>0</v>
      </c>
      <c r="L7" s="188">
        <v>0</v>
      </c>
      <c r="M7" s="188">
        <f aca="true" t="shared" si="4" ref="M7:M16">SUM(N7:P7)</f>
        <v>100385</v>
      </c>
      <c r="N7" s="188">
        <v>660</v>
      </c>
      <c r="O7" s="188">
        <v>51886</v>
      </c>
      <c r="P7" s="188">
        <v>47839</v>
      </c>
      <c r="Q7" s="188">
        <f aca="true" t="shared" si="5" ref="Q7:Q16">SUM(R7:T7)</f>
        <v>13134</v>
      </c>
      <c r="R7" s="188">
        <v>7297</v>
      </c>
      <c r="S7" s="188">
        <v>0</v>
      </c>
      <c r="T7" s="188">
        <v>5837</v>
      </c>
      <c r="U7" s="188">
        <f aca="true" t="shared" si="6" ref="U7:U16">SUM(V7:X7)</f>
        <v>30550</v>
      </c>
      <c r="V7" s="188">
        <v>8035</v>
      </c>
      <c r="W7" s="188">
        <v>22365</v>
      </c>
      <c r="X7" s="188">
        <v>150</v>
      </c>
      <c r="Y7" s="188">
        <f aca="true" t="shared" si="7" ref="Y7:Y16">SUM(Z7:AB7)</f>
        <v>35113</v>
      </c>
      <c r="Z7" s="188">
        <v>0</v>
      </c>
      <c r="AA7" s="188">
        <v>35113</v>
      </c>
      <c r="AB7" s="188">
        <v>0</v>
      </c>
      <c r="AC7" s="188">
        <f aca="true" t="shared" si="8" ref="AC7:AC16">SUM(AD7:AF7)</f>
        <v>1706</v>
      </c>
      <c r="AD7" s="188">
        <v>1706</v>
      </c>
      <c r="AE7" s="188">
        <v>0</v>
      </c>
      <c r="AF7" s="188">
        <v>0</v>
      </c>
      <c r="AG7" s="188">
        <v>4497</v>
      </c>
      <c r="AH7" s="188">
        <v>0</v>
      </c>
    </row>
    <row r="8" spans="1:34" ht="13.5">
      <c r="A8" s="182" t="s">
        <v>30</v>
      </c>
      <c r="B8" s="182" t="s">
        <v>33</v>
      </c>
      <c r="C8" s="184" t="s">
        <v>34</v>
      </c>
      <c r="D8" s="188">
        <f t="shared" si="0"/>
        <v>45087</v>
      </c>
      <c r="E8" s="188">
        <v>35934</v>
      </c>
      <c r="F8" s="188">
        <v>9153</v>
      </c>
      <c r="G8" s="188">
        <f t="shared" si="1"/>
        <v>45087</v>
      </c>
      <c r="H8" s="188">
        <f t="shared" si="2"/>
        <v>42078</v>
      </c>
      <c r="I8" s="188">
        <f t="shared" si="3"/>
        <v>0</v>
      </c>
      <c r="J8" s="188">
        <v>0</v>
      </c>
      <c r="K8" s="188">
        <v>0</v>
      </c>
      <c r="L8" s="188">
        <v>0</v>
      </c>
      <c r="M8" s="188">
        <f t="shared" si="4"/>
        <v>30791</v>
      </c>
      <c r="N8" s="188">
        <v>22084</v>
      </c>
      <c r="O8" s="188">
        <v>1269</v>
      </c>
      <c r="P8" s="188">
        <v>7438</v>
      </c>
      <c r="Q8" s="188">
        <f t="shared" si="5"/>
        <v>3131</v>
      </c>
      <c r="R8" s="188">
        <v>2944</v>
      </c>
      <c r="S8" s="188">
        <v>187</v>
      </c>
      <c r="T8" s="188">
        <v>0</v>
      </c>
      <c r="U8" s="188">
        <f t="shared" si="6"/>
        <v>6406</v>
      </c>
      <c r="V8" s="188">
        <v>5728</v>
      </c>
      <c r="W8" s="188">
        <v>678</v>
      </c>
      <c r="X8" s="188">
        <v>0</v>
      </c>
      <c r="Y8" s="188">
        <f t="shared" si="7"/>
        <v>0</v>
      </c>
      <c r="Z8" s="188">
        <v>0</v>
      </c>
      <c r="AA8" s="188">
        <v>0</v>
      </c>
      <c r="AB8" s="188">
        <v>0</v>
      </c>
      <c r="AC8" s="188">
        <f t="shared" si="8"/>
        <v>1750</v>
      </c>
      <c r="AD8" s="188">
        <v>1706</v>
      </c>
      <c r="AE8" s="188">
        <v>41</v>
      </c>
      <c r="AF8" s="188">
        <v>3</v>
      </c>
      <c r="AG8" s="188">
        <v>3009</v>
      </c>
      <c r="AH8" s="188">
        <v>0</v>
      </c>
    </row>
    <row r="9" spans="1:34" ht="13.5">
      <c r="A9" s="182" t="s">
        <v>30</v>
      </c>
      <c r="B9" s="182" t="s">
        <v>35</v>
      </c>
      <c r="C9" s="184" t="s">
        <v>36</v>
      </c>
      <c r="D9" s="188">
        <f t="shared" si="0"/>
        <v>24884</v>
      </c>
      <c r="E9" s="188">
        <v>18445</v>
      </c>
      <c r="F9" s="188">
        <v>6439</v>
      </c>
      <c r="G9" s="188">
        <f t="shared" si="1"/>
        <v>24884</v>
      </c>
      <c r="H9" s="188">
        <f t="shared" si="2"/>
        <v>22272</v>
      </c>
      <c r="I9" s="188">
        <f t="shared" si="3"/>
        <v>0</v>
      </c>
      <c r="J9" s="188">
        <v>0</v>
      </c>
      <c r="K9" s="188">
        <v>0</v>
      </c>
      <c r="L9" s="188">
        <v>0</v>
      </c>
      <c r="M9" s="188">
        <f t="shared" si="4"/>
        <v>17917</v>
      </c>
      <c r="N9" s="188">
        <v>13701</v>
      </c>
      <c r="O9" s="188">
        <v>0</v>
      </c>
      <c r="P9" s="188">
        <v>4216</v>
      </c>
      <c r="Q9" s="188">
        <f t="shared" si="5"/>
        <v>1114</v>
      </c>
      <c r="R9" s="188">
        <v>1114</v>
      </c>
      <c r="S9" s="188">
        <v>0</v>
      </c>
      <c r="T9" s="188">
        <v>0</v>
      </c>
      <c r="U9" s="188">
        <f t="shared" si="6"/>
        <v>2928</v>
      </c>
      <c r="V9" s="188">
        <v>2928</v>
      </c>
      <c r="W9" s="188">
        <v>0</v>
      </c>
      <c r="X9" s="188">
        <v>0</v>
      </c>
      <c r="Y9" s="188">
        <f t="shared" si="7"/>
        <v>0</v>
      </c>
      <c r="Z9" s="188">
        <v>0</v>
      </c>
      <c r="AA9" s="188">
        <v>0</v>
      </c>
      <c r="AB9" s="188">
        <v>0</v>
      </c>
      <c r="AC9" s="188">
        <f t="shared" si="8"/>
        <v>313</v>
      </c>
      <c r="AD9" s="188">
        <v>313</v>
      </c>
      <c r="AE9" s="188">
        <v>0</v>
      </c>
      <c r="AF9" s="188">
        <v>0</v>
      </c>
      <c r="AG9" s="188">
        <v>2612</v>
      </c>
      <c r="AH9" s="188">
        <v>0</v>
      </c>
    </row>
    <row r="10" spans="1:34" ht="13.5">
      <c r="A10" s="182" t="s">
        <v>30</v>
      </c>
      <c r="B10" s="182" t="s">
        <v>37</v>
      </c>
      <c r="C10" s="184" t="s">
        <v>38</v>
      </c>
      <c r="D10" s="188">
        <f t="shared" si="0"/>
        <v>11031</v>
      </c>
      <c r="E10" s="188">
        <v>8935</v>
      </c>
      <c r="F10" s="188">
        <v>2096</v>
      </c>
      <c r="G10" s="188">
        <f t="shared" si="1"/>
        <v>11031</v>
      </c>
      <c r="H10" s="188">
        <f t="shared" si="2"/>
        <v>10935</v>
      </c>
      <c r="I10" s="188">
        <f t="shared" si="3"/>
        <v>0</v>
      </c>
      <c r="J10" s="188">
        <v>0</v>
      </c>
      <c r="K10" s="188">
        <v>0</v>
      </c>
      <c r="L10" s="188">
        <v>0</v>
      </c>
      <c r="M10" s="188">
        <f t="shared" si="4"/>
        <v>6877</v>
      </c>
      <c r="N10" s="188">
        <v>4877</v>
      </c>
      <c r="O10" s="188">
        <v>0</v>
      </c>
      <c r="P10" s="188">
        <v>2000</v>
      </c>
      <c r="Q10" s="188">
        <f t="shared" si="5"/>
        <v>1110</v>
      </c>
      <c r="R10" s="188">
        <v>1110</v>
      </c>
      <c r="S10" s="188">
        <v>0</v>
      </c>
      <c r="T10" s="188">
        <v>0</v>
      </c>
      <c r="U10" s="188">
        <f t="shared" si="6"/>
        <v>2739</v>
      </c>
      <c r="V10" s="188">
        <v>2739</v>
      </c>
      <c r="W10" s="188">
        <v>0</v>
      </c>
      <c r="X10" s="188">
        <v>0</v>
      </c>
      <c r="Y10" s="188">
        <f t="shared" si="7"/>
        <v>152</v>
      </c>
      <c r="Z10" s="188">
        <v>152</v>
      </c>
      <c r="AA10" s="188">
        <v>0</v>
      </c>
      <c r="AB10" s="188">
        <v>0</v>
      </c>
      <c r="AC10" s="188">
        <f t="shared" si="8"/>
        <v>57</v>
      </c>
      <c r="AD10" s="188">
        <v>57</v>
      </c>
      <c r="AE10" s="188">
        <v>0</v>
      </c>
      <c r="AF10" s="188">
        <v>0</v>
      </c>
      <c r="AG10" s="188">
        <v>96</v>
      </c>
      <c r="AH10" s="188">
        <v>0</v>
      </c>
    </row>
    <row r="11" spans="1:34" ht="13.5">
      <c r="A11" s="182" t="s">
        <v>30</v>
      </c>
      <c r="B11" s="182" t="s">
        <v>39</v>
      </c>
      <c r="C11" s="184" t="s">
        <v>40</v>
      </c>
      <c r="D11" s="188">
        <f t="shared" si="0"/>
        <v>17242</v>
      </c>
      <c r="E11" s="188">
        <v>14255</v>
      </c>
      <c r="F11" s="188">
        <v>2987</v>
      </c>
      <c r="G11" s="188">
        <f t="shared" si="1"/>
        <v>17242</v>
      </c>
      <c r="H11" s="188">
        <f t="shared" si="2"/>
        <v>17242</v>
      </c>
      <c r="I11" s="188">
        <f t="shared" si="3"/>
        <v>0</v>
      </c>
      <c r="J11" s="188">
        <v>0</v>
      </c>
      <c r="K11" s="188">
        <v>0</v>
      </c>
      <c r="L11" s="188">
        <v>0</v>
      </c>
      <c r="M11" s="188">
        <f t="shared" si="4"/>
        <v>14804</v>
      </c>
      <c r="N11" s="188">
        <v>14804</v>
      </c>
      <c r="O11" s="188">
        <v>0</v>
      </c>
      <c r="P11" s="188">
        <v>0</v>
      </c>
      <c r="Q11" s="188">
        <f t="shared" si="5"/>
        <v>1322</v>
      </c>
      <c r="R11" s="188">
        <v>1322</v>
      </c>
      <c r="S11" s="188">
        <v>0</v>
      </c>
      <c r="T11" s="188">
        <v>0</v>
      </c>
      <c r="U11" s="188">
        <f t="shared" si="6"/>
        <v>1116</v>
      </c>
      <c r="V11" s="188">
        <v>1116</v>
      </c>
      <c r="W11" s="188">
        <v>0</v>
      </c>
      <c r="X11" s="188">
        <v>0</v>
      </c>
      <c r="Y11" s="188">
        <f t="shared" si="7"/>
        <v>0</v>
      </c>
      <c r="Z11" s="188">
        <v>0</v>
      </c>
      <c r="AA11" s="188">
        <v>0</v>
      </c>
      <c r="AB11" s="188">
        <v>0</v>
      </c>
      <c r="AC11" s="188">
        <f t="shared" si="8"/>
        <v>0</v>
      </c>
      <c r="AD11" s="188">
        <v>0</v>
      </c>
      <c r="AE11" s="188">
        <v>0</v>
      </c>
      <c r="AF11" s="188">
        <v>0</v>
      </c>
      <c r="AG11" s="188">
        <v>0</v>
      </c>
      <c r="AH11" s="188">
        <v>0</v>
      </c>
    </row>
    <row r="12" spans="1:34" ht="13.5">
      <c r="A12" s="182" t="s">
        <v>30</v>
      </c>
      <c r="B12" s="182" t="s">
        <v>204</v>
      </c>
      <c r="C12" s="184" t="s">
        <v>193</v>
      </c>
      <c r="D12" s="188">
        <f>E12+F12</f>
        <v>22450</v>
      </c>
      <c r="E12" s="188">
        <v>19065</v>
      </c>
      <c r="F12" s="188">
        <v>3385</v>
      </c>
      <c r="G12" s="188">
        <f>H12+AG12</f>
        <v>22450</v>
      </c>
      <c r="H12" s="188">
        <f>I12+M12+Q12+U12+Y12+AC12</f>
        <v>22450</v>
      </c>
      <c r="I12" s="188">
        <f>SUM(J12:L12)</f>
        <v>0</v>
      </c>
      <c r="J12" s="188">
        <v>0</v>
      </c>
      <c r="K12" s="188">
        <v>0</v>
      </c>
      <c r="L12" s="188">
        <v>0</v>
      </c>
      <c r="M12" s="188">
        <f>SUM(N12:P12)</f>
        <v>15351</v>
      </c>
      <c r="N12" s="188">
        <v>57</v>
      </c>
      <c r="O12" s="188">
        <v>11909</v>
      </c>
      <c r="P12" s="188">
        <v>3385</v>
      </c>
      <c r="Q12" s="188">
        <f>SUM(R12:T12)</f>
        <v>3648</v>
      </c>
      <c r="R12" s="188">
        <v>7</v>
      </c>
      <c r="S12" s="188">
        <v>3641</v>
      </c>
      <c r="T12" s="188">
        <v>0</v>
      </c>
      <c r="U12" s="188">
        <f>SUM(V12:X12)</f>
        <v>2509</v>
      </c>
      <c r="V12" s="188">
        <v>0</v>
      </c>
      <c r="W12" s="188">
        <v>2509</v>
      </c>
      <c r="X12" s="188">
        <v>0</v>
      </c>
      <c r="Y12" s="188">
        <f>SUM(Z12:AB12)</f>
        <v>0</v>
      </c>
      <c r="Z12" s="188">
        <v>0</v>
      </c>
      <c r="AA12" s="188">
        <v>0</v>
      </c>
      <c r="AB12" s="188">
        <v>0</v>
      </c>
      <c r="AC12" s="188">
        <f>SUM(AD12:AF12)</f>
        <v>942</v>
      </c>
      <c r="AD12" s="188">
        <v>2</v>
      </c>
      <c r="AE12" s="188">
        <v>940</v>
      </c>
      <c r="AF12" s="188">
        <v>0</v>
      </c>
      <c r="AG12" s="188">
        <v>0</v>
      </c>
      <c r="AH12" s="188">
        <v>201</v>
      </c>
    </row>
    <row r="13" spans="1:34" ht="13.5">
      <c r="A13" s="182" t="s">
        <v>30</v>
      </c>
      <c r="B13" s="182" t="s">
        <v>18</v>
      </c>
      <c r="C13" s="184" t="s">
        <v>19</v>
      </c>
      <c r="D13" s="188">
        <f t="shared" si="0"/>
        <v>16645</v>
      </c>
      <c r="E13" s="188">
        <v>13126</v>
      </c>
      <c r="F13" s="188">
        <v>3519</v>
      </c>
      <c r="G13" s="188">
        <f t="shared" si="1"/>
        <v>16645</v>
      </c>
      <c r="H13" s="188">
        <f t="shared" si="2"/>
        <v>15721</v>
      </c>
      <c r="I13" s="188">
        <f t="shared" si="3"/>
        <v>0</v>
      </c>
      <c r="J13" s="188">
        <v>0</v>
      </c>
      <c r="K13" s="188">
        <v>0</v>
      </c>
      <c r="L13" s="188">
        <v>0</v>
      </c>
      <c r="M13" s="188">
        <f t="shared" si="4"/>
        <v>9688</v>
      </c>
      <c r="N13" s="188">
        <v>0</v>
      </c>
      <c r="O13" s="188">
        <v>7093</v>
      </c>
      <c r="P13" s="188">
        <v>2595</v>
      </c>
      <c r="Q13" s="188">
        <f t="shared" si="5"/>
        <v>3719</v>
      </c>
      <c r="R13" s="188">
        <v>0</v>
      </c>
      <c r="S13" s="188">
        <v>3719</v>
      </c>
      <c r="T13" s="188">
        <v>0</v>
      </c>
      <c r="U13" s="188">
        <f t="shared" si="6"/>
        <v>1787</v>
      </c>
      <c r="V13" s="188">
        <v>0</v>
      </c>
      <c r="W13" s="188">
        <v>1787</v>
      </c>
      <c r="X13" s="188">
        <v>0</v>
      </c>
      <c r="Y13" s="188">
        <f t="shared" si="7"/>
        <v>0</v>
      </c>
      <c r="Z13" s="188">
        <v>0</v>
      </c>
      <c r="AA13" s="188">
        <v>0</v>
      </c>
      <c r="AB13" s="188">
        <v>0</v>
      </c>
      <c r="AC13" s="188">
        <f t="shared" si="8"/>
        <v>527</v>
      </c>
      <c r="AD13" s="188">
        <v>0</v>
      </c>
      <c r="AE13" s="188">
        <v>527</v>
      </c>
      <c r="AF13" s="188">
        <v>0</v>
      </c>
      <c r="AG13" s="188">
        <v>924</v>
      </c>
      <c r="AH13" s="188">
        <v>0</v>
      </c>
    </row>
    <row r="14" spans="1:34" ht="13.5">
      <c r="A14" s="182" t="s">
        <v>30</v>
      </c>
      <c r="B14" s="182" t="s">
        <v>41</v>
      </c>
      <c r="C14" s="184" t="s">
        <v>257</v>
      </c>
      <c r="D14" s="188">
        <f t="shared" si="0"/>
        <v>11551</v>
      </c>
      <c r="E14" s="188">
        <v>9760</v>
      </c>
      <c r="F14" s="188">
        <v>1791</v>
      </c>
      <c r="G14" s="188">
        <f t="shared" si="1"/>
        <v>11551</v>
      </c>
      <c r="H14" s="188">
        <f t="shared" si="2"/>
        <v>9406</v>
      </c>
      <c r="I14" s="188">
        <f t="shared" si="3"/>
        <v>0</v>
      </c>
      <c r="J14" s="188">
        <v>0</v>
      </c>
      <c r="K14" s="188">
        <v>0</v>
      </c>
      <c r="L14" s="188">
        <v>0</v>
      </c>
      <c r="M14" s="188">
        <f t="shared" si="4"/>
        <v>3030</v>
      </c>
      <c r="N14" s="188">
        <v>0</v>
      </c>
      <c r="O14" s="188">
        <v>2177</v>
      </c>
      <c r="P14" s="188">
        <v>853</v>
      </c>
      <c r="Q14" s="188">
        <f t="shared" si="5"/>
        <v>1122</v>
      </c>
      <c r="R14" s="188">
        <v>0</v>
      </c>
      <c r="S14" s="188">
        <v>964</v>
      </c>
      <c r="T14" s="188">
        <v>158</v>
      </c>
      <c r="U14" s="188">
        <f t="shared" si="6"/>
        <v>549</v>
      </c>
      <c r="V14" s="188">
        <v>0</v>
      </c>
      <c r="W14" s="188">
        <v>549</v>
      </c>
      <c r="X14" s="188">
        <v>0</v>
      </c>
      <c r="Y14" s="188">
        <f t="shared" si="7"/>
        <v>4320</v>
      </c>
      <c r="Z14" s="188">
        <v>0</v>
      </c>
      <c r="AA14" s="188">
        <v>4320</v>
      </c>
      <c r="AB14" s="188">
        <v>0</v>
      </c>
      <c r="AC14" s="188">
        <f t="shared" si="8"/>
        <v>385</v>
      </c>
      <c r="AD14" s="188">
        <v>0</v>
      </c>
      <c r="AE14" s="188">
        <v>385</v>
      </c>
      <c r="AF14" s="188">
        <v>0</v>
      </c>
      <c r="AG14" s="188">
        <v>2145</v>
      </c>
      <c r="AH14" s="188">
        <v>0</v>
      </c>
    </row>
    <row r="15" spans="1:34" ht="13.5">
      <c r="A15" s="182" t="s">
        <v>30</v>
      </c>
      <c r="B15" s="182" t="s">
        <v>42</v>
      </c>
      <c r="C15" s="184" t="s">
        <v>43</v>
      </c>
      <c r="D15" s="188">
        <f t="shared" si="0"/>
        <v>9988</v>
      </c>
      <c r="E15" s="188">
        <v>8092</v>
      </c>
      <c r="F15" s="188">
        <v>1896</v>
      </c>
      <c r="G15" s="188">
        <f t="shared" si="1"/>
        <v>9988</v>
      </c>
      <c r="H15" s="188">
        <f t="shared" si="2"/>
        <v>9193</v>
      </c>
      <c r="I15" s="188">
        <f t="shared" si="3"/>
        <v>0</v>
      </c>
      <c r="J15" s="188">
        <v>0</v>
      </c>
      <c r="K15" s="188">
        <v>0</v>
      </c>
      <c r="L15" s="188">
        <v>0</v>
      </c>
      <c r="M15" s="188">
        <f t="shared" si="4"/>
        <v>5146</v>
      </c>
      <c r="N15" s="188">
        <v>4254</v>
      </c>
      <c r="O15" s="188">
        <v>0</v>
      </c>
      <c r="P15" s="188">
        <v>892</v>
      </c>
      <c r="Q15" s="188">
        <f t="shared" si="5"/>
        <v>2807</v>
      </c>
      <c r="R15" s="188">
        <v>2598</v>
      </c>
      <c r="S15" s="188">
        <v>0</v>
      </c>
      <c r="T15" s="188">
        <v>209</v>
      </c>
      <c r="U15" s="188">
        <f t="shared" si="6"/>
        <v>960</v>
      </c>
      <c r="V15" s="188">
        <v>960</v>
      </c>
      <c r="W15" s="188">
        <v>0</v>
      </c>
      <c r="X15" s="188">
        <v>0</v>
      </c>
      <c r="Y15" s="188">
        <f t="shared" si="7"/>
        <v>0</v>
      </c>
      <c r="Z15" s="188">
        <v>0</v>
      </c>
      <c r="AA15" s="188">
        <v>0</v>
      </c>
      <c r="AB15" s="188">
        <v>0</v>
      </c>
      <c r="AC15" s="188">
        <f t="shared" si="8"/>
        <v>280</v>
      </c>
      <c r="AD15" s="188">
        <v>280</v>
      </c>
      <c r="AE15" s="188">
        <v>0</v>
      </c>
      <c r="AF15" s="188">
        <v>0</v>
      </c>
      <c r="AG15" s="188">
        <v>795</v>
      </c>
      <c r="AH15" s="188">
        <v>11</v>
      </c>
    </row>
    <row r="16" spans="1:34" ht="13.5">
      <c r="A16" s="182" t="s">
        <v>30</v>
      </c>
      <c r="B16" s="182" t="s">
        <v>44</v>
      </c>
      <c r="C16" s="184" t="s">
        <v>200</v>
      </c>
      <c r="D16" s="188">
        <f t="shared" si="0"/>
        <v>3175</v>
      </c>
      <c r="E16" s="188">
        <v>2729</v>
      </c>
      <c r="F16" s="188">
        <v>446</v>
      </c>
      <c r="G16" s="188">
        <f t="shared" si="1"/>
        <v>3175</v>
      </c>
      <c r="H16" s="188">
        <f t="shared" si="2"/>
        <v>1752</v>
      </c>
      <c r="I16" s="188">
        <f t="shared" si="3"/>
        <v>0</v>
      </c>
      <c r="J16" s="188">
        <v>0</v>
      </c>
      <c r="K16" s="188">
        <v>0</v>
      </c>
      <c r="L16" s="188">
        <v>0</v>
      </c>
      <c r="M16" s="188">
        <f t="shared" si="4"/>
        <v>782</v>
      </c>
      <c r="N16" s="188">
        <v>782</v>
      </c>
      <c r="O16" s="188">
        <v>0</v>
      </c>
      <c r="P16" s="188">
        <v>0</v>
      </c>
      <c r="Q16" s="188">
        <f t="shared" si="5"/>
        <v>518</v>
      </c>
      <c r="R16" s="188">
        <v>518</v>
      </c>
      <c r="S16" s="188">
        <v>0</v>
      </c>
      <c r="T16" s="188">
        <v>0</v>
      </c>
      <c r="U16" s="188">
        <f t="shared" si="6"/>
        <v>302</v>
      </c>
      <c r="V16" s="188">
        <v>302</v>
      </c>
      <c r="W16" s="188">
        <v>0</v>
      </c>
      <c r="X16" s="188">
        <v>0</v>
      </c>
      <c r="Y16" s="188">
        <f t="shared" si="7"/>
        <v>0</v>
      </c>
      <c r="Z16" s="188">
        <v>0</v>
      </c>
      <c r="AA16" s="188">
        <v>0</v>
      </c>
      <c r="AB16" s="188">
        <v>0</v>
      </c>
      <c r="AC16" s="188">
        <f t="shared" si="8"/>
        <v>150</v>
      </c>
      <c r="AD16" s="188">
        <v>150</v>
      </c>
      <c r="AE16" s="188">
        <v>0</v>
      </c>
      <c r="AF16" s="188">
        <v>0</v>
      </c>
      <c r="AG16" s="188">
        <v>1423</v>
      </c>
      <c r="AH16" s="188">
        <v>0</v>
      </c>
    </row>
    <row r="17" spans="1:34" ht="13.5">
      <c r="A17" s="182" t="s">
        <v>30</v>
      </c>
      <c r="B17" s="182" t="s">
        <v>45</v>
      </c>
      <c r="C17" s="184" t="s">
        <v>46</v>
      </c>
      <c r="D17" s="188">
        <f t="shared" si="0"/>
        <v>9587</v>
      </c>
      <c r="E17" s="188">
        <v>7809</v>
      </c>
      <c r="F17" s="188">
        <v>1778</v>
      </c>
      <c r="G17" s="188">
        <f aca="true" t="shared" si="9" ref="G17:G41">H17+AG17</f>
        <v>9587</v>
      </c>
      <c r="H17" s="188">
        <f aca="true" t="shared" si="10" ref="H17:H41">I17+M17+Q17+U17+Y17+AC17</f>
        <v>9587</v>
      </c>
      <c r="I17" s="188">
        <f aca="true" t="shared" si="11" ref="I17:I41">SUM(J17:L17)</f>
        <v>0</v>
      </c>
      <c r="J17" s="188">
        <v>0</v>
      </c>
      <c r="K17" s="188">
        <v>0</v>
      </c>
      <c r="L17" s="188">
        <v>0</v>
      </c>
      <c r="M17" s="188">
        <f aca="true" t="shared" si="12" ref="M17:M41">SUM(N17:P17)</f>
        <v>6286</v>
      </c>
      <c r="N17" s="188">
        <v>4508</v>
      </c>
      <c r="O17" s="188">
        <v>0</v>
      </c>
      <c r="P17" s="188">
        <v>1778</v>
      </c>
      <c r="Q17" s="188">
        <f aca="true" t="shared" si="13" ref="Q17:Q41">SUM(R17:T17)</f>
        <v>1342</v>
      </c>
      <c r="R17" s="188">
        <v>1342</v>
      </c>
      <c r="S17" s="188">
        <v>0</v>
      </c>
      <c r="T17" s="188">
        <v>0</v>
      </c>
      <c r="U17" s="188">
        <f aca="true" t="shared" si="14" ref="U17:U41">SUM(V17:X17)</f>
        <v>1870</v>
      </c>
      <c r="V17" s="188">
        <v>556</v>
      </c>
      <c r="W17" s="188">
        <v>1314</v>
      </c>
      <c r="X17" s="188">
        <v>0</v>
      </c>
      <c r="Y17" s="188">
        <f aca="true" t="shared" si="15" ref="Y17:Y41">SUM(Z17:AB17)</f>
        <v>0</v>
      </c>
      <c r="Z17" s="188">
        <v>0</v>
      </c>
      <c r="AA17" s="188">
        <v>0</v>
      </c>
      <c r="AB17" s="188">
        <v>0</v>
      </c>
      <c r="AC17" s="188">
        <f aca="true" t="shared" si="16" ref="AC17:AC41">SUM(AD17:AF17)</f>
        <v>89</v>
      </c>
      <c r="AD17" s="188">
        <v>89</v>
      </c>
      <c r="AE17" s="188">
        <v>0</v>
      </c>
      <c r="AF17" s="188">
        <v>0</v>
      </c>
      <c r="AG17" s="188">
        <v>0</v>
      </c>
      <c r="AH17" s="188">
        <v>1481</v>
      </c>
    </row>
    <row r="18" spans="1:34" ht="13.5">
      <c r="A18" s="182" t="s">
        <v>30</v>
      </c>
      <c r="B18" s="182" t="s">
        <v>47</v>
      </c>
      <c r="C18" s="184" t="s">
        <v>48</v>
      </c>
      <c r="D18" s="188">
        <f t="shared" si="0"/>
        <v>6184</v>
      </c>
      <c r="E18" s="188">
        <v>4549</v>
      </c>
      <c r="F18" s="188">
        <v>1635</v>
      </c>
      <c r="G18" s="188">
        <f t="shared" si="9"/>
        <v>6184</v>
      </c>
      <c r="H18" s="188">
        <f t="shared" si="10"/>
        <v>5147</v>
      </c>
      <c r="I18" s="188">
        <f t="shared" si="11"/>
        <v>0</v>
      </c>
      <c r="J18" s="188">
        <v>0</v>
      </c>
      <c r="K18" s="188">
        <v>0</v>
      </c>
      <c r="L18" s="188">
        <v>0</v>
      </c>
      <c r="M18" s="188">
        <f t="shared" si="12"/>
        <v>3536</v>
      </c>
      <c r="N18" s="188">
        <v>3536</v>
      </c>
      <c r="O18" s="188">
        <v>0</v>
      </c>
      <c r="P18" s="188">
        <v>0</v>
      </c>
      <c r="Q18" s="188">
        <f t="shared" si="13"/>
        <v>196</v>
      </c>
      <c r="R18" s="188">
        <v>11</v>
      </c>
      <c r="S18" s="188">
        <v>185</v>
      </c>
      <c r="T18" s="188">
        <v>0</v>
      </c>
      <c r="U18" s="188">
        <f t="shared" si="14"/>
        <v>1023</v>
      </c>
      <c r="V18" s="188">
        <v>806</v>
      </c>
      <c r="W18" s="188">
        <v>217</v>
      </c>
      <c r="X18" s="188">
        <v>0</v>
      </c>
      <c r="Y18" s="188">
        <f t="shared" si="15"/>
        <v>366</v>
      </c>
      <c r="Z18" s="188">
        <v>366</v>
      </c>
      <c r="AA18" s="188">
        <v>0</v>
      </c>
      <c r="AB18" s="188">
        <v>0</v>
      </c>
      <c r="AC18" s="188">
        <f t="shared" si="16"/>
        <v>26</v>
      </c>
      <c r="AD18" s="188">
        <v>26</v>
      </c>
      <c r="AE18" s="188">
        <v>0</v>
      </c>
      <c r="AF18" s="188">
        <v>0</v>
      </c>
      <c r="AG18" s="188">
        <v>1037</v>
      </c>
      <c r="AH18" s="188">
        <v>0</v>
      </c>
    </row>
    <row r="19" spans="1:34" ht="13.5">
      <c r="A19" s="182" t="s">
        <v>30</v>
      </c>
      <c r="B19" s="182" t="s">
        <v>49</v>
      </c>
      <c r="C19" s="184" t="s">
        <v>50</v>
      </c>
      <c r="D19" s="188">
        <f t="shared" si="0"/>
        <v>2390</v>
      </c>
      <c r="E19" s="188">
        <v>1858</v>
      </c>
      <c r="F19" s="188">
        <v>532</v>
      </c>
      <c r="G19" s="188">
        <f t="shared" si="9"/>
        <v>2390</v>
      </c>
      <c r="H19" s="188">
        <f t="shared" si="10"/>
        <v>2390</v>
      </c>
      <c r="I19" s="188">
        <f t="shared" si="11"/>
        <v>0</v>
      </c>
      <c r="J19" s="188">
        <v>0</v>
      </c>
      <c r="K19" s="188">
        <v>0</v>
      </c>
      <c r="L19" s="188">
        <v>0</v>
      </c>
      <c r="M19" s="188">
        <f t="shared" si="12"/>
        <v>1522</v>
      </c>
      <c r="N19" s="188">
        <v>0</v>
      </c>
      <c r="O19" s="188">
        <v>990</v>
      </c>
      <c r="P19" s="188">
        <v>532</v>
      </c>
      <c r="Q19" s="188">
        <f t="shared" si="13"/>
        <v>380</v>
      </c>
      <c r="R19" s="188">
        <v>0</v>
      </c>
      <c r="S19" s="188">
        <v>380</v>
      </c>
      <c r="T19" s="188">
        <v>0</v>
      </c>
      <c r="U19" s="188">
        <f t="shared" si="14"/>
        <v>360</v>
      </c>
      <c r="V19" s="188">
        <v>0</v>
      </c>
      <c r="W19" s="188">
        <v>360</v>
      </c>
      <c r="X19" s="188">
        <v>0</v>
      </c>
      <c r="Y19" s="188">
        <f t="shared" si="15"/>
        <v>0</v>
      </c>
      <c r="Z19" s="188">
        <v>0</v>
      </c>
      <c r="AA19" s="188">
        <v>0</v>
      </c>
      <c r="AB19" s="188">
        <v>0</v>
      </c>
      <c r="AC19" s="188">
        <f t="shared" si="16"/>
        <v>128</v>
      </c>
      <c r="AD19" s="188">
        <v>0</v>
      </c>
      <c r="AE19" s="188">
        <v>128</v>
      </c>
      <c r="AF19" s="188">
        <v>0</v>
      </c>
      <c r="AG19" s="188">
        <v>0</v>
      </c>
      <c r="AH19" s="188">
        <v>50</v>
      </c>
    </row>
    <row r="20" spans="1:34" ht="13.5">
      <c r="A20" s="182" t="s">
        <v>30</v>
      </c>
      <c r="B20" s="182" t="s">
        <v>51</v>
      </c>
      <c r="C20" s="184" t="s">
        <v>52</v>
      </c>
      <c r="D20" s="188">
        <f t="shared" si="0"/>
        <v>973</v>
      </c>
      <c r="E20" s="188">
        <v>727</v>
      </c>
      <c r="F20" s="188">
        <v>246</v>
      </c>
      <c r="G20" s="188">
        <f t="shared" si="9"/>
        <v>973</v>
      </c>
      <c r="H20" s="188">
        <f t="shared" si="10"/>
        <v>973</v>
      </c>
      <c r="I20" s="188">
        <f t="shared" si="11"/>
        <v>0</v>
      </c>
      <c r="J20" s="188">
        <v>0</v>
      </c>
      <c r="K20" s="188">
        <v>0</v>
      </c>
      <c r="L20" s="188">
        <v>0</v>
      </c>
      <c r="M20" s="188">
        <f t="shared" si="12"/>
        <v>552</v>
      </c>
      <c r="N20" s="188">
        <v>552</v>
      </c>
      <c r="O20" s="188">
        <v>0</v>
      </c>
      <c r="P20" s="188">
        <v>0</v>
      </c>
      <c r="Q20" s="188">
        <f t="shared" si="13"/>
        <v>199</v>
      </c>
      <c r="R20" s="188">
        <v>199</v>
      </c>
      <c r="S20" s="188">
        <v>0</v>
      </c>
      <c r="T20" s="188">
        <v>0</v>
      </c>
      <c r="U20" s="188">
        <f t="shared" si="14"/>
        <v>222</v>
      </c>
      <c r="V20" s="188">
        <v>222</v>
      </c>
      <c r="W20" s="188">
        <v>0</v>
      </c>
      <c r="X20" s="188">
        <v>0</v>
      </c>
      <c r="Y20" s="188">
        <f t="shared" si="15"/>
        <v>0</v>
      </c>
      <c r="Z20" s="188">
        <v>0</v>
      </c>
      <c r="AA20" s="188">
        <v>0</v>
      </c>
      <c r="AB20" s="188">
        <v>0</v>
      </c>
      <c r="AC20" s="188">
        <f t="shared" si="16"/>
        <v>0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</row>
    <row r="21" spans="1:34" ht="13.5">
      <c r="A21" s="182" t="s">
        <v>30</v>
      </c>
      <c r="B21" s="182" t="s">
        <v>53</v>
      </c>
      <c r="C21" s="184" t="s">
        <v>54</v>
      </c>
      <c r="D21" s="188">
        <f t="shared" si="0"/>
        <v>8314</v>
      </c>
      <c r="E21" s="188">
        <v>6429</v>
      </c>
      <c r="F21" s="188">
        <v>1885</v>
      </c>
      <c r="G21" s="188">
        <f t="shared" si="9"/>
        <v>8314</v>
      </c>
      <c r="H21" s="188">
        <f t="shared" si="10"/>
        <v>7937</v>
      </c>
      <c r="I21" s="188">
        <f t="shared" si="11"/>
        <v>0</v>
      </c>
      <c r="J21" s="188">
        <v>0</v>
      </c>
      <c r="K21" s="188">
        <v>0</v>
      </c>
      <c r="L21" s="188">
        <v>0</v>
      </c>
      <c r="M21" s="188">
        <f t="shared" si="12"/>
        <v>6107</v>
      </c>
      <c r="N21" s="188">
        <v>3719</v>
      </c>
      <c r="O21" s="188">
        <v>553</v>
      </c>
      <c r="P21" s="188">
        <v>1835</v>
      </c>
      <c r="Q21" s="188">
        <f t="shared" si="13"/>
        <v>241</v>
      </c>
      <c r="R21" s="188">
        <v>0</v>
      </c>
      <c r="S21" s="188">
        <v>241</v>
      </c>
      <c r="T21" s="188">
        <v>0</v>
      </c>
      <c r="U21" s="188">
        <f t="shared" si="14"/>
        <v>1366</v>
      </c>
      <c r="V21" s="188">
        <v>40</v>
      </c>
      <c r="W21" s="188">
        <v>1326</v>
      </c>
      <c r="X21" s="188">
        <v>0</v>
      </c>
      <c r="Y21" s="188">
        <f t="shared" si="15"/>
        <v>176</v>
      </c>
      <c r="Z21" s="188">
        <v>176</v>
      </c>
      <c r="AA21" s="188">
        <v>0</v>
      </c>
      <c r="AB21" s="188">
        <v>0</v>
      </c>
      <c r="AC21" s="188">
        <f t="shared" si="16"/>
        <v>47</v>
      </c>
      <c r="AD21" s="188">
        <v>47</v>
      </c>
      <c r="AE21" s="188">
        <v>0</v>
      </c>
      <c r="AF21" s="188">
        <v>0</v>
      </c>
      <c r="AG21" s="188">
        <v>377</v>
      </c>
      <c r="AH21" s="188">
        <v>0</v>
      </c>
    </row>
    <row r="22" spans="1:34" ht="13.5">
      <c r="A22" s="182" t="s">
        <v>30</v>
      </c>
      <c r="B22" s="182" t="s">
        <v>55</v>
      </c>
      <c r="C22" s="184" t="s">
        <v>56</v>
      </c>
      <c r="D22" s="188">
        <f t="shared" si="0"/>
        <v>1904</v>
      </c>
      <c r="E22" s="188">
        <v>1535</v>
      </c>
      <c r="F22" s="188">
        <v>369</v>
      </c>
      <c r="G22" s="188">
        <f t="shared" si="9"/>
        <v>1904</v>
      </c>
      <c r="H22" s="188">
        <f t="shared" si="10"/>
        <v>1825</v>
      </c>
      <c r="I22" s="188">
        <f t="shared" si="11"/>
        <v>0</v>
      </c>
      <c r="J22" s="188">
        <v>0</v>
      </c>
      <c r="K22" s="188">
        <v>0</v>
      </c>
      <c r="L22" s="188">
        <v>0</v>
      </c>
      <c r="M22" s="188">
        <f t="shared" si="12"/>
        <v>1179</v>
      </c>
      <c r="N22" s="188">
        <v>0</v>
      </c>
      <c r="O22" s="188">
        <v>889</v>
      </c>
      <c r="P22" s="188">
        <v>290</v>
      </c>
      <c r="Q22" s="188">
        <f t="shared" si="13"/>
        <v>123</v>
      </c>
      <c r="R22" s="188">
        <v>0</v>
      </c>
      <c r="S22" s="188">
        <v>123</v>
      </c>
      <c r="T22" s="188">
        <v>0</v>
      </c>
      <c r="U22" s="188">
        <f t="shared" si="14"/>
        <v>452</v>
      </c>
      <c r="V22" s="188">
        <v>0</v>
      </c>
      <c r="W22" s="188">
        <v>452</v>
      </c>
      <c r="X22" s="188">
        <v>0</v>
      </c>
      <c r="Y22" s="188">
        <f t="shared" si="15"/>
        <v>54</v>
      </c>
      <c r="Z22" s="188">
        <v>0</v>
      </c>
      <c r="AA22" s="188">
        <v>54</v>
      </c>
      <c r="AB22" s="188">
        <v>0</v>
      </c>
      <c r="AC22" s="188">
        <f t="shared" si="16"/>
        <v>17</v>
      </c>
      <c r="AD22" s="188">
        <v>0</v>
      </c>
      <c r="AE22" s="188">
        <v>17</v>
      </c>
      <c r="AF22" s="188">
        <v>0</v>
      </c>
      <c r="AG22" s="188">
        <v>79</v>
      </c>
      <c r="AH22" s="188">
        <v>0</v>
      </c>
    </row>
    <row r="23" spans="1:34" ht="13.5">
      <c r="A23" s="182" t="s">
        <v>30</v>
      </c>
      <c r="B23" s="182" t="s">
        <v>57</v>
      </c>
      <c r="C23" s="184" t="s">
        <v>58</v>
      </c>
      <c r="D23" s="188">
        <f t="shared" si="0"/>
        <v>2669</v>
      </c>
      <c r="E23" s="188">
        <v>1565</v>
      </c>
      <c r="F23" s="188">
        <v>1104</v>
      </c>
      <c r="G23" s="188">
        <f t="shared" si="9"/>
        <v>2669</v>
      </c>
      <c r="H23" s="188">
        <f t="shared" si="10"/>
        <v>1186</v>
      </c>
      <c r="I23" s="188">
        <f t="shared" si="11"/>
        <v>0</v>
      </c>
      <c r="J23" s="188">
        <v>0</v>
      </c>
      <c r="K23" s="188">
        <v>0</v>
      </c>
      <c r="L23" s="188">
        <v>0</v>
      </c>
      <c r="M23" s="188">
        <f t="shared" si="12"/>
        <v>996</v>
      </c>
      <c r="N23" s="188">
        <v>996</v>
      </c>
      <c r="O23" s="188">
        <v>0</v>
      </c>
      <c r="P23" s="188">
        <v>0</v>
      </c>
      <c r="Q23" s="188">
        <f t="shared" si="13"/>
        <v>20</v>
      </c>
      <c r="R23" s="188">
        <v>20</v>
      </c>
      <c r="S23" s="188">
        <v>0</v>
      </c>
      <c r="T23" s="188">
        <v>0</v>
      </c>
      <c r="U23" s="188">
        <f t="shared" si="14"/>
        <v>145</v>
      </c>
      <c r="V23" s="188">
        <v>145</v>
      </c>
      <c r="W23" s="188">
        <v>0</v>
      </c>
      <c r="X23" s="188">
        <v>0</v>
      </c>
      <c r="Y23" s="188">
        <f t="shared" si="15"/>
        <v>0</v>
      </c>
      <c r="Z23" s="188">
        <v>0</v>
      </c>
      <c r="AA23" s="188">
        <v>0</v>
      </c>
      <c r="AB23" s="188">
        <v>0</v>
      </c>
      <c r="AC23" s="188">
        <f t="shared" si="16"/>
        <v>25</v>
      </c>
      <c r="AD23" s="188">
        <v>25</v>
      </c>
      <c r="AE23" s="188">
        <v>0</v>
      </c>
      <c r="AF23" s="188">
        <v>0</v>
      </c>
      <c r="AG23" s="188">
        <v>1483</v>
      </c>
      <c r="AH23" s="188">
        <v>0</v>
      </c>
    </row>
    <row r="24" spans="1:34" ht="13.5">
      <c r="A24" s="182" t="s">
        <v>30</v>
      </c>
      <c r="B24" s="182" t="s">
        <v>59</v>
      </c>
      <c r="C24" s="184" t="s">
        <v>60</v>
      </c>
      <c r="D24" s="188">
        <f t="shared" si="0"/>
        <v>1036</v>
      </c>
      <c r="E24" s="188">
        <v>1036</v>
      </c>
      <c r="F24" s="188">
        <v>0</v>
      </c>
      <c r="G24" s="188">
        <f t="shared" si="9"/>
        <v>1036</v>
      </c>
      <c r="H24" s="188">
        <f t="shared" si="10"/>
        <v>1026</v>
      </c>
      <c r="I24" s="188">
        <f t="shared" si="11"/>
        <v>0</v>
      </c>
      <c r="J24" s="188">
        <v>0</v>
      </c>
      <c r="K24" s="188">
        <v>0</v>
      </c>
      <c r="L24" s="188">
        <v>0</v>
      </c>
      <c r="M24" s="188">
        <f t="shared" si="12"/>
        <v>514</v>
      </c>
      <c r="N24" s="188">
        <v>514</v>
      </c>
      <c r="O24" s="188">
        <v>0</v>
      </c>
      <c r="P24" s="188">
        <v>0</v>
      </c>
      <c r="Q24" s="188">
        <f t="shared" si="13"/>
        <v>159</v>
      </c>
      <c r="R24" s="188">
        <v>159</v>
      </c>
      <c r="S24" s="188">
        <v>0</v>
      </c>
      <c r="T24" s="188">
        <v>0</v>
      </c>
      <c r="U24" s="188">
        <f t="shared" si="14"/>
        <v>89</v>
      </c>
      <c r="V24" s="188">
        <v>0</v>
      </c>
      <c r="W24" s="188">
        <v>89</v>
      </c>
      <c r="X24" s="188">
        <v>0</v>
      </c>
      <c r="Y24" s="188">
        <f t="shared" si="15"/>
        <v>264</v>
      </c>
      <c r="Z24" s="188">
        <v>264</v>
      </c>
      <c r="AA24" s="188">
        <v>0</v>
      </c>
      <c r="AB24" s="188">
        <v>0</v>
      </c>
      <c r="AC24" s="188">
        <f t="shared" si="16"/>
        <v>0</v>
      </c>
      <c r="AD24" s="188">
        <v>0</v>
      </c>
      <c r="AE24" s="188">
        <v>0</v>
      </c>
      <c r="AF24" s="188">
        <v>0</v>
      </c>
      <c r="AG24" s="188">
        <v>10</v>
      </c>
      <c r="AH24" s="188">
        <v>46</v>
      </c>
    </row>
    <row r="25" spans="1:34" ht="13.5">
      <c r="A25" s="182" t="s">
        <v>30</v>
      </c>
      <c r="B25" s="182" t="s">
        <v>61</v>
      </c>
      <c r="C25" s="184" t="s">
        <v>62</v>
      </c>
      <c r="D25" s="188">
        <f t="shared" si="0"/>
        <v>3872</v>
      </c>
      <c r="E25" s="188">
        <v>3872</v>
      </c>
      <c r="F25" s="188">
        <v>0</v>
      </c>
      <c r="G25" s="188">
        <f t="shared" si="9"/>
        <v>3872</v>
      </c>
      <c r="H25" s="188">
        <f t="shared" si="10"/>
        <v>3825</v>
      </c>
      <c r="I25" s="188">
        <f t="shared" si="11"/>
        <v>0</v>
      </c>
      <c r="J25" s="188">
        <v>0</v>
      </c>
      <c r="K25" s="188">
        <v>0</v>
      </c>
      <c r="L25" s="188">
        <v>0</v>
      </c>
      <c r="M25" s="188">
        <f t="shared" si="12"/>
        <v>2781</v>
      </c>
      <c r="N25" s="188">
        <v>0</v>
      </c>
      <c r="O25" s="188">
        <v>2781</v>
      </c>
      <c r="P25" s="188">
        <v>0</v>
      </c>
      <c r="Q25" s="188">
        <f t="shared" si="13"/>
        <v>477</v>
      </c>
      <c r="R25" s="188">
        <v>0</v>
      </c>
      <c r="S25" s="188">
        <v>477</v>
      </c>
      <c r="T25" s="188">
        <v>0</v>
      </c>
      <c r="U25" s="188">
        <f t="shared" si="14"/>
        <v>305</v>
      </c>
      <c r="V25" s="188">
        <v>0</v>
      </c>
      <c r="W25" s="188">
        <v>305</v>
      </c>
      <c r="X25" s="188">
        <v>0</v>
      </c>
      <c r="Y25" s="188">
        <f t="shared" si="15"/>
        <v>158</v>
      </c>
      <c r="Z25" s="188">
        <v>0</v>
      </c>
      <c r="AA25" s="188">
        <v>158</v>
      </c>
      <c r="AB25" s="188">
        <v>0</v>
      </c>
      <c r="AC25" s="188">
        <f t="shared" si="16"/>
        <v>104</v>
      </c>
      <c r="AD25" s="188">
        <v>0</v>
      </c>
      <c r="AE25" s="188">
        <v>104</v>
      </c>
      <c r="AF25" s="188">
        <v>0</v>
      </c>
      <c r="AG25" s="188">
        <v>47</v>
      </c>
      <c r="AH25" s="188">
        <v>0</v>
      </c>
    </row>
    <row r="26" spans="1:34" ht="13.5">
      <c r="A26" s="182" t="s">
        <v>30</v>
      </c>
      <c r="B26" s="182" t="s">
        <v>63</v>
      </c>
      <c r="C26" s="184" t="s">
        <v>293</v>
      </c>
      <c r="D26" s="188">
        <f t="shared" si="0"/>
        <v>8608</v>
      </c>
      <c r="E26" s="188">
        <v>5990</v>
      </c>
      <c r="F26" s="188">
        <v>2618</v>
      </c>
      <c r="G26" s="188">
        <f t="shared" si="9"/>
        <v>8608</v>
      </c>
      <c r="H26" s="188">
        <f t="shared" si="10"/>
        <v>8461</v>
      </c>
      <c r="I26" s="188">
        <f t="shared" si="11"/>
        <v>0</v>
      </c>
      <c r="J26" s="188">
        <v>0</v>
      </c>
      <c r="K26" s="188">
        <v>0</v>
      </c>
      <c r="L26" s="188">
        <v>0</v>
      </c>
      <c r="M26" s="188">
        <f t="shared" si="12"/>
        <v>6127</v>
      </c>
      <c r="N26" s="188">
        <v>20</v>
      </c>
      <c r="O26" s="188">
        <v>3636</v>
      </c>
      <c r="P26" s="188">
        <v>2471</v>
      </c>
      <c r="Q26" s="188">
        <f t="shared" si="13"/>
        <v>769</v>
      </c>
      <c r="R26" s="188">
        <v>133</v>
      </c>
      <c r="S26" s="188">
        <v>636</v>
      </c>
      <c r="T26" s="188">
        <v>0</v>
      </c>
      <c r="U26" s="188">
        <f t="shared" si="14"/>
        <v>1426</v>
      </c>
      <c r="V26" s="188">
        <v>0</v>
      </c>
      <c r="W26" s="188">
        <v>1426</v>
      </c>
      <c r="X26" s="188">
        <v>0</v>
      </c>
      <c r="Y26" s="188">
        <f t="shared" si="15"/>
        <v>0</v>
      </c>
      <c r="Z26" s="188">
        <v>0</v>
      </c>
      <c r="AA26" s="188">
        <v>0</v>
      </c>
      <c r="AB26" s="188">
        <v>0</v>
      </c>
      <c r="AC26" s="188">
        <f t="shared" si="16"/>
        <v>139</v>
      </c>
      <c r="AD26" s="188">
        <v>0</v>
      </c>
      <c r="AE26" s="188">
        <v>139</v>
      </c>
      <c r="AF26" s="188">
        <v>0</v>
      </c>
      <c r="AG26" s="188">
        <v>147</v>
      </c>
      <c r="AH26" s="188">
        <v>20</v>
      </c>
    </row>
    <row r="27" spans="1:34" ht="13.5">
      <c r="A27" s="182" t="s">
        <v>30</v>
      </c>
      <c r="B27" s="182" t="s">
        <v>64</v>
      </c>
      <c r="C27" s="184" t="s">
        <v>65</v>
      </c>
      <c r="D27" s="188">
        <f t="shared" si="0"/>
        <v>8336</v>
      </c>
      <c r="E27" s="188">
        <v>5492</v>
      </c>
      <c r="F27" s="188">
        <v>2844</v>
      </c>
      <c r="G27" s="188">
        <f t="shared" si="9"/>
        <v>8336</v>
      </c>
      <c r="H27" s="188">
        <f t="shared" si="10"/>
        <v>8114</v>
      </c>
      <c r="I27" s="188">
        <f t="shared" si="11"/>
        <v>0</v>
      </c>
      <c r="J27" s="188">
        <v>0</v>
      </c>
      <c r="K27" s="188">
        <v>0</v>
      </c>
      <c r="L27" s="188">
        <v>0</v>
      </c>
      <c r="M27" s="188">
        <f t="shared" si="12"/>
        <v>6336</v>
      </c>
      <c r="N27" s="188">
        <v>3714</v>
      </c>
      <c r="O27" s="188">
        <v>0</v>
      </c>
      <c r="P27" s="188">
        <v>2622</v>
      </c>
      <c r="Q27" s="188">
        <f t="shared" si="13"/>
        <v>329</v>
      </c>
      <c r="R27" s="188">
        <v>329</v>
      </c>
      <c r="S27" s="188">
        <v>0</v>
      </c>
      <c r="T27" s="188">
        <v>0</v>
      </c>
      <c r="U27" s="188">
        <f t="shared" si="14"/>
        <v>1414</v>
      </c>
      <c r="V27" s="188">
        <v>1414</v>
      </c>
      <c r="W27" s="188">
        <v>0</v>
      </c>
      <c r="X27" s="188">
        <v>0</v>
      </c>
      <c r="Y27" s="188">
        <f t="shared" si="15"/>
        <v>0</v>
      </c>
      <c r="Z27" s="188">
        <v>0</v>
      </c>
      <c r="AA27" s="188">
        <v>0</v>
      </c>
      <c r="AB27" s="188">
        <v>0</v>
      </c>
      <c r="AC27" s="188">
        <f t="shared" si="16"/>
        <v>35</v>
      </c>
      <c r="AD27" s="188">
        <v>35</v>
      </c>
      <c r="AE27" s="188">
        <v>0</v>
      </c>
      <c r="AF27" s="188">
        <v>0</v>
      </c>
      <c r="AG27" s="188">
        <v>222</v>
      </c>
      <c r="AH27" s="188">
        <v>0</v>
      </c>
    </row>
    <row r="28" spans="1:34" ht="13.5">
      <c r="A28" s="182" t="s">
        <v>30</v>
      </c>
      <c r="B28" s="182" t="s">
        <v>66</v>
      </c>
      <c r="C28" s="184" t="s">
        <v>67</v>
      </c>
      <c r="D28" s="188">
        <f t="shared" si="0"/>
        <v>411</v>
      </c>
      <c r="E28" s="188">
        <v>411</v>
      </c>
      <c r="F28" s="188">
        <v>0</v>
      </c>
      <c r="G28" s="188">
        <f t="shared" si="9"/>
        <v>411</v>
      </c>
      <c r="H28" s="188">
        <f t="shared" si="10"/>
        <v>411</v>
      </c>
      <c r="I28" s="188">
        <f t="shared" si="11"/>
        <v>0</v>
      </c>
      <c r="J28" s="188">
        <v>0</v>
      </c>
      <c r="K28" s="188">
        <v>0</v>
      </c>
      <c r="L28" s="188">
        <v>0</v>
      </c>
      <c r="M28" s="188">
        <f t="shared" si="12"/>
        <v>190</v>
      </c>
      <c r="N28" s="188">
        <v>188</v>
      </c>
      <c r="O28" s="188">
        <v>2</v>
      </c>
      <c r="P28" s="188">
        <v>0</v>
      </c>
      <c r="Q28" s="188">
        <f t="shared" si="13"/>
        <v>90</v>
      </c>
      <c r="R28" s="188">
        <v>90</v>
      </c>
      <c r="S28" s="188">
        <v>0</v>
      </c>
      <c r="T28" s="188">
        <v>0</v>
      </c>
      <c r="U28" s="188">
        <f t="shared" si="14"/>
        <v>127</v>
      </c>
      <c r="V28" s="188">
        <v>127</v>
      </c>
      <c r="W28" s="188">
        <v>0</v>
      </c>
      <c r="X28" s="188">
        <v>0</v>
      </c>
      <c r="Y28" s="188">
        <f t="shared" si="15"/>
        <v>0</v>
      </c>
      <c r="Z28" s="188">
        <v>0</v>
      </c>
      <c r="AA28" s="188">
        <v>0</v>
      </c>
      <c r="AB28" s="188">
        <v>0</v>
      </c>
      <c r="AC28" s="188">
        <f t="shared" si="16"/>
        <v>4</v>
      </c>
      <c r="AD28" s="188">
        <v>4</v>
      </c>
      <c r="AE28" s="188">
        <v>0</v>
      </c>
      <c r="AF28" s="188">
        <v>0</v>
      </c>
      <c r="AG28" s="188">
        <v>0</v>
      </c>
      <c r="AH28" s="188">
        <v>5</v>
      </c>
    </row>
    <row r="29" spans="1:34" ht="13.5">
      <c r="A29" s="182" t="s">
        <v>30</v>
      </c>
      <c r="B29" s="182" t="s">
        <v>68</v>
      </c>
      <c r="C29" s="184" t="s">
        <v>69</v>
      </c>
      <c r="D29" s="188">
        <f t="shared" si="0"/>
        <v>2549</v>
      </c>
      <c r="E29" s="188">
        <v>2116</v>
      </c>
      <c r="F29" s="188">
        <v>433</v>
      </c>
      <c r="G29" s="188">
        <f t="shared" si="9"/>
        <v>2549</v>
      </c>
      <c r="H29" s="188">
        <f t="shared" si="10"/>
        <v>2533</v>
      </c>
      <c r="I29" s="188">
        <f t="shared" si="11"/>
        <v>0</v>
      </c>
      <c r="J29" s="188">
        <v>0</v>
      </c>
      <c r="K29" s="188">
        <v>0</v>
      </c>
      <c r="L29" s="188">
        <v>0</v>
      </c>
      <c r="M29" s="188">
        <f t="shared" si="12"/>
        <v>1394</v>
      </c>
      <c r="N29" s="188">
        <v>961</v>
      </c>
      <c r="O29" s="188">
        <v>0</v>
      </c>
      <c r="P29" s="188">
        <v>433</v>
      </c>
      <c r="Q29" s="188">
        <f t="shared" si="13"/>
        <v>575</v>
      </c>
      <c r="R29" s="188">
        <v>575</v>
      </c>
      <c r="S29" s="188">
        <v>0</v>
      </c>
      <c r="T29" s="188">
        <v>0</v>
      </c>
      <c r="U29" s="188">
        <f t="shared" si="14"/>
        <v>548</v>
      </c>
      <c r="V29" s="188">
        <v>548</v>
      </c>
      <c r="W29" s="188">
        <v>0</v>
      </c>
      <c r="X29" s="188">
        <v>0</v>
      </c>
      <c r="Y29" s="188">
        <f t="shared" si="15"/>
        <v>0</v>
      </c>
      <c r="Z29" s="188">
        <v>0</v>
      </c>
      <c r="AA29" s="188">
        <v>0</v>
      </c>
      <c r="AB29" s="188">
        <v>0</v>
      </c>
      <c r="AC29" s="188">
        <f t="shared" si="16"/>
        <v>16</v>
      </c>
      <c r="AD29" s="188">
        <v>16</v>
      </c>
      <c r="AE29" s="188">
        <v>0</v>
      </c>
      <c r="AF29" s="188">
        <v>0</v>
      </c>
      <c r="AG29" s="188">
        <v>16</v>
      </c>
      <c r="AH29" s="188">
        <v>0</v>
      </c>
    </row>
    <row r="30" spans="1:34" ht="13.5">
      <c r="A30" s="182" t="s">
        <v>30</v>
      </c>
      <c r="B30" s="182" t="s">
        <v>70</v>
      </c>
      <c r="C30" s="184" t="s">
        <v>71</v>
      </c>
      <c r="D30" s="188">
        <f t="shared" si="0"/>
        <v>5506</v>
      </c>
      <c r="E30" s="188">
        <v>3994</v>
      </c>
      <c r="F30" s="188">
        <v>1512</v>
      </c>
      <c r="G30" s="188">
        <f t="shared" si="9"/>
        <v>5506</v>
      </c>
      <c r="H30" s="188">
        <f t="shared" si="10"/>
        <v>5492</v>
      </c>
      <c r="I30" s="188">
        <f t="shared" si="11"/>
        <v>0</v>
      </c>
      <c r="J30" s="188">
        <v>0</v>
      </c>
      <c r="K30" s="188">
        <v>0</v>
      </c>
      <c r="L30" s="188">
        <v>0</v>
      </c>
      <c r="M30" s="188">
        <f t="shared" si="12"/>
        <v>4106</v>
      </c>
      <c r="N30" s="188">
        <v>2608</v>
      </c>
      <c r="O30" s="188">
        <v>0</v>
      </c>
      <c r="P30" s="188">
        <v>1498</v>
      </c>
      <c r="Q30" s="188">
        <f t="shared" si="13"/>
        <v>822</v>
      </c>
      <c r="R30" s="188">
        <v>822</v>
      </c>
      <c r="S30" s="188">
        <v>0</v>
      </c>
      <c r="T30" s="188">
        <v>0</v>
      </c>
      <c r="U30" s="188">
        <f t="shared" si="14"/>
        <v>564</v>
      </c>
      <c r="V30" s="188">
        <v>564</v>
      </c>
      <c r="W30" s="188">
        <v>0</v>
      </c>
      <c r="X30" s="188">
        <v>0</v>
      </c>
      <c r="Y30" s="188">
        <f t="shared" si="15"/>
        <v>0</v>
      </c>
      <c r="Z30" s="188">
        <v>0</v>
      </c>
      <c r="AA30" s="188">
        <v>0</v>
      </c>
      <c r="AB30" s="188">
        <v>0</v>
      </c>
      <c r="AC30" s="188">
        <f t="shared" si="16"/>
        <v>0</v>
      </c>
      <c r="AD30" s="188">
        <v>0</v>
      </c>
      <c r="AE30" s="188">
        <v>0</v>
      </c>
      <c r="AF30" s="188">
        <v>0</v>
      </c>
      <c r="AG30" s="188">
        <v>14</v>
      </c>
      <c r="AH30" s="188">
        <v>0</v>
      </c>
    </row>
    <row r="31" spans="1:34" ht="13.5">
      <c r="A31" s="182" t="s">
        <v>30</v>
      </c>
      <c r="B31" s="182" t="s">
        <v>72</v>
      </c>
      <c r="C31" s="184" t="s">
        <v>73</v>
      </c>
      <c r="D31" s="188">
        <f t="shared" si="0"/>
        <v>7533</v>
      </c>
      <c r="E31" s="188">
        <v>6708</v>
      </c>
      <c r="F31" s="188">
        <v>825</v>
      </c>
      <c r="G31" s="188">
        <f t="shared" si="9"/>
        <v>7533</v>
      </c>
      <c r="H31" s="188">
        <f t="shared" si="10"/>
        <v>7520</v>
      </c>
      <c r="I31" s="188">
        <f t="shared" si="11"/>
        <v>0</v>
      </c>
      <c r="J31" s="188">
        <v>0</v>
      </c>
      <c r="K31" s="188">
        <v>0</v>
      </c>
      <c r="L31" s="188">
        <v>0</v>
      </c>
      <c r="M31" s="188">
        <f t="shared" si="12"/>
        <v>5030</v>
      </c>
      <c r="N31" s="188">
        <v>4217</v>
      </c>
      <c r="O31" s="188">
        <v>0</v>
      </c>
      <c r="P31" s="188">
        <v>813</v>
      </c>
      <c r="Q31" s="188">
        <f t="shared" si="13"/>
        <v>536</v>
      </c>
      <c r="R31" s="188">
        <v>536</v>
      </c>
      <c r="S31" s="188">
        <v>0</v>
      </c>
      <c r="T31" s="188">
        <v>0</v>
      </c>
      <c r="U31" s="188">
        <f t="shared" si="14"/>
        <v>1524</v>
      </c>
      <c r="V31" s="188">
        <v>1524</v>
      </c>
      <c r="W31" s="188">
        <v>0</v>
      </c>
      <c r="X31" s="188">
        <v>0</v>
      </c>
      <c r="Y31" s="188">
        <f t="shared" si="15"/>
        <v>0</v>
      </c>
      <c r="Z31" s="188">
        <v>0</v>
      </c>
      <c r="AA31" s="188">
        <v>0</v>
      </c>
      <c r="AB31" s="188">
        <v>0</v>
      </c>
      <c r="AC31" s="188">
        <f t="shared" si="16"/>
        <v>430</v>
      </c>
      <c r="AD31" s="188">
        <v>430</v>
      </c>
      <c r="AE31" s="188">
        <v>0</v>
      </c>
      <c r="AF31" s="188">
        <v>0</v>
      </c>
      <c r="AG31" s="188">
        <v>13</v>
      </c>
      <c r="AH31" s="188">
        <v>0</v>
      </c>
    </row>
    <row r="32" spans="1:34" ht="13.5">
      <c r="A32" s="182" t="s">
        <v>30</v>
      </c>
      <c r="B32" s="182" t="s">
        <v>74</v>
      </c>
      <c r="C32" s="184" t="s">
        <v>75</v>
      </c>
      <c r="D32" s="188">
        <f t="shared" si="0"/>
        <v>725</v>
      </c>
      <c r="E32" s="188">
        <v>633</v>
      </c>
      <c r="F32" s="188">
        <v>92</v>
      </c>
      <c r="G32" s="188">
        <f t="shared" si="9"/>
        <v>725</v>
      </c>
      <c r="H32" s="188">
        <f t="shared" si="10"/>
        <v>700</v>
      </c>
      <c r="I32" s="188">
        <f t="shared" si="11"/>
        <v>0</v>
      </c>
      <c r="J32" s="188">
        <v>0</v>
      </c>
      <c r="K32" s="188">
        <v>0</v>
      </c>
      <c r="L32" s="188">
        <v>0</v>
      </c>
      <c r="M32" s="188">
        <f t="shared" si="12"/>
        <v>340</v>
      </c>
      <c r="N32" s="188">
        <v>0</v>
      </c>
      <c r="O32" s="188">
        <v>273</v>
      </c>
      <c r="P32" s="188">
        <v>67</v>
      </c>
      <c r="Q32" s="188">
        <f t="shared" si="13"/>
        <v>141</v>
      </c>
      <c r="R32" s="188">
        <v>0</v>
      </c>
      <c r="S32" s="188">
        <v>141</v>
      </c>
      <c r="T32" s="188">
        <v>0</v>
      </c>
      <c r="U32" s="188">
        <f t="shared" si="14"/>
        <v>212</v>
      </c>
      <c r="V32" s="188">
        <v>0</v>
      </c>
      <c r="W32" s="188">
        <v>212</v>
      </c>
      <c r="X32" s="188">
        <v>0</v>
      </c>
      <c r="Y32" s="188">
        <f t="shared" si="15"/>
        <v>0</v>
      </c>
      <c r="Z32" s="188">
        <v>0</v>
      </c>
      <c r="AA32" s="188">
        <v>0</v>
      </c>
      <c r="AB32" s="188">
        <v>0</v>
      </c>
      <c r="AC32" s="188">
        <f t="shared" si="16"/>
        <v>7</v>
      </c>
      <c r="AD32" s="188">
        <v>0</v>
      </c>
      <c r="AE32" s="188">
        <v>7</v>
      </c>
      <c r="AF32" s="188">
        <v>0</v>
      </c>
      <c r="AG32" s="188">
        <v>25</v>
      </c>
      <c r="AH32" s="188">
        <v>0</v>
      </c>
    </row>
    <row r="33" spans="1:34" ht="13.5">
      <c r="A33" s="182" t="s">
        <v>30</v>
      </c>
      <c r="B33" s="182" t="s">
        <v>76</v>
      </c>
      <c r="C33" s="184" t="s">
        <v>77</v>
      </c>
      <c r="D33" s="188">
        <f t="shared" si="0"/>
        <v>4548</v>
      </c>
      <c r="E33" s="188">
        <v>3055</v>
      </c>
      <c r="F33" s="188">
        <v>1493</v>
      </c>
      <c r="G33" s="188">
        <f t="shared" si="9"/>
        <v>4548</v>
      </c>
      <c r="H33" s="188">
        <f t="shared" si="10"/>
        <v>4548</v>
      </c>
      <c r="I33" s="188">
        <f t="shared" si="11"/>
        <v>0</v>
      </c>
      <c r="J33" s="188">
        <v>0</v>
      </c>
      <c r="K33" s="188">
        <v>0</v>
      </c>
      <c r="L33" s="188">
        <v>0</v>
      </c>
      <c r="M33" s="188">
        <f t="shared" si="12"/>
        <v>4067</v>
      </c>
      <c r="N33" s="188">
        <v>2574</v>
      </c>
      <c r="O33" s="188">
        <v>0</v>
      </c>
      <c r="P33" s="188">
        <v>1493</v>
      </c>
      <c r="Q33" s="188">
        <f t="shared" si="13"/>
        <v>361</v>
      </c>
      <c r="R33" s="188">
        <v>361</v>
      </c>
      <c r="S33" s="188">
        <v>0</v>
      </c>
      <c r="T33" s="188">
        <v>0</v>
      </c>
      <c r="U33" s="188">
        <f t="shared" si="14"/>
        <v>120</v>
      </c>
      <c r="V33" s="188">
        <v>75</v>
      </c>
      <c r="W33" s="188">
        <v>45</v>
      </c>
      <c r="X33" s="188">
        <v>0</v>
      </c>
      <c r="Y33" s="188">
        <f t="shared" si="15"/>
        <v>0</v>
      </c>
      <c r="Z33" s="188">
        <v>0</v>
      </c>
      <c r="AA33" s="188">
        <v>0</v>
      </c>
      <c r="AB33" s="188">
        <v>0</v>
      </c>
      <c r="AC33" s="188">
        <f t="shared" si="16"/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</row>
    <row r="34" spans="1:34" ht="13.5">
      <c r="A34" s="182" t="s">
        <v>30</v>
      </c>
      <c r="B34" s="182" t="s">
        <v>78</v>
      </c>
      <c r="C34" s="184" t="s">
        <v>203</v>
      </c>
      <c r="D34" s="188">
        <f t="shared" si="0"/>
        <v>3056</v>
      </c>
      <c r="E34" s="188">
        <v>1874</v>
      </c>
      <c r="F34" s="188">
        <v>1182</v>
      </c>
      <c r="G34" s="188">
        <f t="shared" si="9"/>
        <v>3056</v>
      </c>
      <c r="H34" s="188">
        <f t="shared" si="10"/>
        <v>1874</v>
      </c>
      <c r="I34" s="188">
        <f t="shared" si="11"/>
        <v>0</v>
      </c>
      <c r="J34" s="188">
        <v>0</v>
      </c>
      <c r="K34" s="188">
        <v>0</v>
      </c>
      <c r="L34" s="188">
        <v>0</v>
      </c>
      <c r="M34" s="188">
        <f t="shared" si="12"/>
        <v>1572</v>
      </c>
      <c r="N34" s="188">
        <v>0</v>
      </c>
      <c r="O34" s="188">
        <v>1572</v>
      </c>
      <c r="P34" s="188">
        <v>0</v>
      </c>
      <c r="Q34" s="188">
        <f t="shared" si="13"/>
        <v>135</v>
      </c>
      <c r="R34" s="188">
        <v>0</v>
      </c>
      <c r="S34" s="188">
        <v>135</v>
      </c>
      <c r="T34" s="188">
        <v>0</v>
      </c>
      <c r="U34" s="188">
        <f t="shared" si="14"/>
        <v>73</v>
      </c>
      <c r="V34" s="188">
        <v>0</v>
      </c>
      <c r="W34" s="188">
        <v>73</v>
      </c>
      <c r="X34" s="188">
        <v>0</v>
      </c>
      <c r="Y34" s="188">
        <f t="shared" si="15"/>
        <v>0</v>
      </c>
      <c r="Z34" s="188">
        <v>0</v>
      </c>
      <c r="AA34" s="188">
        <v>0</v>
      </c>
      <c r="AB34" s="188">
        <v>0</v>
      </c>
      <c r="AC34" s="188">
        <f t="shared" si="16"/>
        <v>94</v>
      </c>
      <c r="AD34" s="188">
        <v>0</v>
      </c>
      <c r="AE34" s="188">
        <v>94</v>
      </c>
      <c r="AF34" s="188">
        <v>0</v>
      </c>
      <c r="AG34" s="188">
        <v>1182</v>
      </c>
      <c r="AH34" s="188">
        <v>0</v>
      </c>
    </row>
    <row r="35" spans="1:34" ht="13.5">
      <c r="A35" s="182" t="s">
        <v>30</v>
      </c>
      <c r="B35" s="182" t="s">
        <v>79</v>
      </c>
      <c r="C35" s="184" t="s">
        <v>29</v>
      </c>
      <c r="D35" s="188">
        <f t="shared" si="0"/>
        <v>1886</v>
      </c>
      <c r="E35" s="188">
        <v>1250</v>
      </c>
      <c r="F35" s="188">
        <v>636</v>
      </c>
      <c r="G35" s="188">
        <f t="shared" si="9"/>
        <v>1886</v>
      </c>
      <c r="H35" s="188">
        <f t="shared" si="10"/>
        <v>1886</v>
      </c>
      <c r="I35" s="188">
        <f t="shared" si="11"/>
        <v>0</v>
      </c>
      <c r="J35" s="188">
        <v>0</v>
      </c>
      <c r="K35" s="188">
        <v>0</v>
      </c>
      <c r="L35" s="188">
        <v>0</v>
      </c>
      <c r="M35" s="188">
        <f t="shared" si="12"/>
        <v>1454</v>
      </c>
      <c r="N35" s="188">
        <v>0</v>
      </c>
      <c r="O35" s="188">
        <v>818</v>
      </c>
      <c r="P35" s="188">
        <v>636</v>
      </c>
      <c r="Q35" s="188">
        <f t="shared" si="13"/>
        <v>200</v>
      </c>
      <c r="R35" s="188">
        <v>0</v>
      </c>
      <c r="S35" s="188">
        <v>200</v>
      </c>
      <c r="T35" s="188">
        <v>0</v>
      </c>
      <c r="U35" s="188">
        <f t="shared" si="14"/>
        <v>232</v>
      </c>
      <c r="V35" s="188">
        <v>0</v>
      </c>
      <c r="W35" s="188">
        <v>232</v>
      </c>
      <c r="X35" s="188">
        <v>0</v>
      </c>
      <c r="Y35" s="188">
        <f t="shared" si="15"/>
        <v>0</v>
      </c>
      <c r="Z35" s="188">
        <v>0</v>
      </c>
      <c r="AA35" s="188">
        <v>0</v>
      </c>
      <c r="AB35" s="188">
        <v>0</v>
      </c>
      <c r="AC35" s="188">
        <f t="shared" si="16"/>
        <v>0</v>
      </c>
      <c r="AD35" s="188">
        <v>0</v>
      </c>
      <c r="AE35" s="188">
        <v>0</v>
      </c>
      <c r="AF35" s="188">
        <v>0</v>
      </c>
      <c r="AG35" s="188">
        <v>0</v>
      </c>
      <c r="AH35" s="188">
        <v>0</v>
      </c>
    </row>
    <row r="36" spans="1:34" ht="13.5">
      <c r="A36" s="182" t="s">
        <v>30</v>
      </c>
      <c r="B36" s="182" t="s">
        <v>80</v>
      </c>
      <c r="C36" s="184" t="s">
        <v>81</v>
      </c>
      <c r="D36" s="188">
        <f t="shared" si="0"/>
        <v>2626</v>
      </c>
      <c r="E36" s="188">
        <v>2291</v>
      </c>
      <c r="F36" s="188">
        <v>335</v>
      </c>
      <c r="G36" s="188">
        <f t="shared" si="9"/>
        <v>2626</v>
      </c>
      <c r="H36" s="188">
        <f t="shared" si="10"/>
        <v>2215</v>
      </c>
      <c r="I36" s="188">
        <f t="shared" si="11"/>
        <v>0</v>
      </c>
      <c r="J36" s="188">
        <v>0</v>
      </c>
      <c r="K36" s="188">
        <v>0</v>
      </c>
      <c r="L36" s="188">
        <v>0</v>
      </c>
      <c r="M36" s="188">
        <f t="shared" si="12"/>
        <v>1551</v>
      </c>
      <c r="N36" s="188">
        <v>0</v>
      </c>
      <c r="O36" s="188">
        <v>1216</v>
      </c>
      <c r="P36" s="188">
        <v>335</v>
      </c>
      <c r="Q36" s="188">
        <f t="shared" si="13"/>
        <v>455</v>
      </c>
      <c r="R36" s="188">
        <v>0</v>
      </c>
      <c r="S36" s="188">
        <v>455</v>
      </c>
      <c r="T36" s="188">
        <v>0</v>
      </c>
      <c r="U36" s="188">
        <f t="shared" si="14"/>
        <v>209</v>
      </c>
      <c r="V36" s="188">
        <v>0</v>
      </c>
      <c r="W36" s="188">
        <v>209</v>
      </c>
      <c r="X36" s="188">
        <v>0</v>
      </c>
      <c r="Y36" s="188">
        <f t="shared" si="15"/>
        <v>0</v>
      </c>
      <c r="Z36" s="188">
        <v>0</v>
      </c>
      <c r="AA36" s="188">
        <v>0</v>
      </c>
      <c r="AB36" s="188">
        <v>0</v>
      </c>
      <c r="AC36" s="188">
        <f t="shared" si="16"/>
        <v>0</v>
      </c>
      <c r="AD36" s="188">
        <v>0</v>
      </c>
      <c r="AE36" s="188">
        <v>0</v>
      </c>
      <c r="AF36" s="188">
        <v>0</v>
      </c>
      <c r="AG36" s="188">
        <v>411</v>
      </c>
      <c r="AH36" s="188">
        <v>0</v>
      </c>
    </row>
    <row r="37" spans="1:34" ht="13.5">
      <c r="A37" s="182" t="s">
        <v>30</v>
      </c>
      <c r="B37" s="182" t="s">
        <v>82</v>
      </c>
      <c r="C37" s="184" t="s">
        <v>83</v>
      </c>
      <c r="D37" s="188">
        <f t="shared" si="0"/>
        <v>1995</v>
      </c>
      <c r="E37" s="188">
        <v>1872</v>
      </c>
      <c r="F37" s="188">
        <v>123</v>
      </c>
      <c r="G37" s="188">
        <f t="shared" si="9"/>
        <v>1995</v>
      </c>
      <c r="H37" s="188">
        <f t="shared" si="10"/>
        <v>1995</v>
      </c>
      <c r="I37" s="188">
        <f t="shared" si="11"/>
        <v>0</v>
      </c>
      <c r="J37" s="188">
        <v>0</v>
      </c>
      <c r="K37" s="188">
        <v>0</v>
      </c>
      <c r="L37" s="188">
        <v>0</v>
      </c>
      <c r="M37" s="188">
        <f t="shared" si="12"/>
        <v>1511</v>
      </c>
      <c r="N37" s="188">
        <v>1388</v>
      </c>
      <c r="O37" s="188">
        <v>0</v>
      </c>
      <c r="P37" s="188">
        <v>123</v>
      </c>
      <c r="Q37" s="188">
        <f t="shared" si="13"/>
        <v>279</v>
      </c>
      <c r="R37" s="188">
        <v>279</v>
      </c>
      <c r="S37" s="188">
        <v>0</v>
      </c>
      <c r="T37" s="188">
        <v>0</v>
      </c>
      <c r="U37" s="188">
        <f t="shared" si="14"/>
        <v>205</v>
      </c>
      <c r="V37" s="188">
        <v>205</v>
      </c>
      <c r="W37" s="188">
        <v>0</v>
      </c>
      <c r="X37" s="188">
        <v>0</v>
      </c>
      <c r="Y37" s="188">
        <f t="shared" si="15"/>
        <v>0</v>
      </c>
      <c r="Z37" s="188">
        <v>0</v>
      </c>
      <c r="AA37" s="188">
        <v>0</v>
      </c>
      <c r="AB37" s="188">
        <v>0</v>
      </c>
      <c r="AC37" s="188">
        <f t="shared" si="16"/>
        <v>0</v>
      </c>
      <c r="AD37" s="188">
        <v>0</v>
      </c>
      <c r="AE37" s="188">
        <v>0</v>
      </c>
      <c r="AF37" s="188">
        <v>0</v>
      </c>
      <c r="AG37" s="188">
        <v>0</v>
      </c>
      <c r="AH37" s="188">
        <v>0</v>
      </c>
    </row>
    <row r="38" spans="1:34" ht="13.5">
      <c r="A38" s="182" t="s">
        <v>30</v>
      </c>
      <c r="B38" s="182" t="s">
        <v>84</v>
      </c>
      <c r="C38" s="184" t="s">
        <v>85</v>
      </c>
      <c r="D38" s="188">
        <f t="shared" si="0"/>
        <v>3837</v>
      </c>
      <c r="E38" s="188">
        <v>3252</v>
      </c>
      <c r="F38" s="188">
        <v>585</v>
      </c>
      <c r="G38" s="188">
        <f t="shared" si="9"/>
        <v>3837</v>
      </c>
      <c r="H38" s="188">
        <f t="shared" si="10"/>
        <v>3837</v>
      </c>
      <c r="I38" s="188">
        <f t="shared" si="11"/>
        <v>0</v>
      </c>
      <c r="J38" s="188">
        <v>0</v>
      </c>
      <c r="K38" s="188">
        <v>0</v>
      </c>
      <c r="L38" s="188">
        <v>0</v>
      </c>
      <c r="M38" s="188">
        <f t="shared" si="12"/>
        <v>2892</v>
      </c>
      <c r="N38" s="188">
        <v>0</v>
      </c>
      <c r="O38" s="188">
        <v>2307</v>
      </c>
      <c r="P38" s="188">
        <v>585</v>
      </c>
      <c r="Q38" s="188">
        <f t="shared" si="13"/>
        <v>571</v>
      </c>
      <c r="R38" s="188">
        <v>0</v>
      </c>
      <c r="S38" s="188">
        <v>571</v>
      </c>
      <c r="T38" s="188">
        <v>0</v>
      </c>
      <c r="U38" s="188">
        <f t="shared" si="14"/>
        <v>258</v>
      </c>
      <c r="V38" s="188">
        <v>0</v>
      </c>
      <c r="W38" s="188">
        <v>258</v>
      </c>
      <c r="X38" s="188">
        <v>0</v>
      </c>
      <c r="Y38" s="188">
        <f t="shared" si="15"/>
        <v>116</v>
      </c>
      <c r="Z38" s="188">
        <v>0</v>
      </c>
      <c r="AA38" s="188">
        <v>116</v>
      </c>
      <c r="AB38" s="188">
        <v>0</v>
      </c>
      <c r="AC38" s="188">
        <f t="shared" si="16"/>
        <v>0</v>
      </c>
      <c r="AD38" s="188">
        <v>0</v>
      </c>
      <c r="AE38" s="188">
        <v>0</v>
      </c>
      <c r="AF38" s="188">
        <v>0</v>
      </c>
      <c r="AG38" s="188">
        <v>0</v>
      </c>
      <c r="AH38" s="188">
        <v>0</v>
      </c>
    </row>
    <row r="39" spans="1:34" ht="13.5">
      <c r="A39" s="182" t="s">
        <v>30</v>
      </c>
      <c r="B39" s="182" t="s">
        <v>86</v>
      </c>
      <c r="C39" s="184" t="s">
        <v>87</v>
      </c>
      <c r="D39" s="188">
        <f t="shared" si="0"/>
        <v>2033</v>
      </c>
      <c r="E39" s="188">
        <v>2025</v>
      </c>
      <c r="F39" s="188">
        <v>8</v>
      </c>
      <c r="G39" s="188">
        <f t="shared" si="9"/>
        <v>2033</v>
      </c>
      <c r="H39" s="188">
        <f t="shared" si="10"/>
        <v>2033</v>
      </c>
      <c r="I39" s="188">
        <f t="shared" si="11"/>
        <v>0</v>
      </c>
      <c r="J39" s="188">
        <v>0</v>
      </c>
      <c r="K39" s="188">
        <v>0</v>
      </c>
      <c r="L39" s="188">
        <v>0</v>
      </c>
      <c r="M39" s="188">
        <f t="shared" si="12"/>
        <v>1495</v>
      </c>
      <c r="N39" s="188">
        <v>1495</v>
      </c>
      <c r="O39" s="188">
        <v>0</v>
      </c>
      <c r="P39" s="188">
        <v>0</v>
      </c>
      <c r="Q39" s="188">
        <f t="shared" si="13"/>
        <v>179</v>
      </c>
      <c r="R39" s="188">
        <v>179</v>
      </c>
      <c r="S39" s="188">
        <v>0</v>
      </c>
      <c r="T39" s="188">
        <v>0</v>
      </c>
      <c r="U39" s="188">
        <f t="shared" si="14"/>
        <v>274</v>
      </c>
      <c r="V39" s="188">
        <v>274</v>
      </c>
      <c r="W39" s="188">
        <v>0</v>
      </c>
      <c r="X39" s="188">
        <v>0</v>
      </c>
      <c r="Y39" s="188">
        <f t="shared" si="15"/>
        <v>0</v>
      </c>
      <c r="Z39" s="188">
        <v>0</v>
      </c>
      <c r="AA39" s="188">
        <v>0</v>
      </c>
      <c r="AB39" s="188">
        <v>0</v>
      </c>
      <c r="AC39" s="188">
        <f t="shared" si="16"/>
        <v>85</v>
      </c>
      <c r="AD39" s="188">
        <v>85</v>
      </c>
      <c r="AE39" s="188">
        <v>0</v>
      </c>
      <c r="AF39" s="188">
        <v>0</v>
      </c>
      <c r="AG39" s="188">
        <v>0</v>
      </c>
      <c r="AH39" s="188">
        <v>0</v>
      </c>
    </row>
    <row r="40" spans="1:34" ht="13.5">
      <c r="A40" s="182" t="s">
        <v>30</v>
      </c>
      <c r="B40" s="182" t="s">
        <v>20</v>
      </c>
      <c r="C40" s="184" t="s">
        <v>256</v>
      </c>
      <c r="D40" s="188">
        <f t="shared" si="0"/>
        <v>3530</v>
      </c>
      <c r="E40" s="188">
        <v>2661</v>
      </c>
      <c r="F40" s="188">
        <v>869</v>
      </c>
      <c r="G40" s="188">
        <f t="shared" si="9"/>
        <v>3530</v>
      </c>
      <c r="H40" s="188">
        <f t="shared" si="10"/>
        <v>3530</v>
      </c>
      <c r="I40" s="188">
        <f t="shared" si="11"/>
        <v>0</v>
      </c>
      <c r="J40" s="188">
        <v>0</v>
      </c>
      <c r="K40" s="188">
        <v>0</v>
      </c>
      <c r="L40" s="188">
        <v>0</v>
      </c>
      <c r="M40" s="188">
        <f t="shared" si="12"/>
        <v>2963</v>
      </c>
      <c r="N40" s="188">
        <v>2094</v>
      </c>
      <c r="O40" s="188">
        <v>0</v>
      </c>
      <c r="P40" s="188">
        <v>869</v>
      </c>
      <c r="Q40" s="188">
        <f t="shared" si="13"/>
        <v>277</v>
      </c>
      <c r="R40" s="188">
        <v>277</v>
      </c>
      <c r="S40" s="188">
        <v>0</v>
      </c>
      <c r="T40" s="188">
        <v>0</v>
      </c>
      <c r="U40" s="188">
        <f t="shared" si="14"/>
        <v>221</v>
      </c>
      <c r="V40" s="188">
        <v>98</v>
      </c>
      <c r="W40" s="188">
        <v>123</v>
      </c>
      <c r="X40" s="188">
        <v>0</v>
      </c>
      <c r="Y40" s="188">
        <f t="shared" si="15"/>
        <v>0</v>
      </c>
      <c r="Z40" s="188">
        <v>0</v>
      </c>
      <c r="AA40" s="188">
        <v>0</v>
      </c>
      <c r="AB40" s="188">
        <v>0</v>
      </c>
      <c r="AC40" s="188">
        <f t="shared" si="16"/>
        <v>69</v>
      </c>
      <c r="AD40" s="188">
        <v>69</v>
      </c>
      <c r="AE40" s="188">
        <v>0</v>
      </c>
      <c r="AF40" s="188">
        <v>0</v>
      </c>
      <c r="AG40" s="188">
        <v>0</v>
      </c>
      <c r="AH40" s="188">
        <v>0</v>
      </c>
    </row>
    <row r="41" spans="1:34" ht="13.5">
      <c r="A41" s="182" t="s">
        <v>30</v>
      </c>
      <c r="B41" s="182" t="s">
        <v>21</v>
      </c>
      <c r="C41" s="184" t="s">
        <v>22</v>
      </c>
      <c r="D41" s="188">
        <f t="shared" si="0"/>
        <v>604</v>
      </c>
      <c r="E41" s="188">
        <v>569</v>
      </c>
      <c r="F41" s="188">
        <v>35</v>
      </c>
      <c r="G41" s="188">
        <f t="shared" si="9"/>
        <v>604</v>
      </c>
      <c r="H41" s="188">
        <f t="shared" si="10"/>
        <v>569</v>
      </c>
      <c r="I41" s="188">
        <f t="shared" si="11"/>
        <v>0</v>
      </c>
      <c r="J41" s="188">
        <v>0</v>
      </c>
      <c r="K41" s="188">
        <v>0</v>
      </c>
      <c r="L41" s="188">
        <v>0</v>
      </c>
      <c r="M41" s="188">
        <f t="shared" si="12"/>
        <v>262</v>
      </c>
      <c r="N41" s="188">
        <v>0</v>
      </c>
      <c r="O41" s="188">
        <v>262</v>
      </c>
      <c r="P41" s="188">
        <v>0</v>
      </c>
      <c r="Q41" s="188">
        <f t="shared" si="13"/>
        <v>105</v>
      </c>
      <c r="R41" s="188">
        <v>0</v>
      </c>
      <c r="S41" s="188">
        <v>105</v>
      </c>
      <c r="T41" s="188">
        <v>0</v>
      </c>
      <c r="U41" s="188">
        <f t="shared" si="14"/>
        <v>184</v>
      </c>
      <c r="V41" s="188">
        <v>0</v>
      </c>
      <c r="W41" s="188">
        <v>184</v>
      </c>
      <c r="X41" s="188">
        <v>0</v>
      </c>
      <c r="Y41" s="188">
        <f t="shared" si="15"/>
        <v>0</v>
      </c>
      <c r="Z41" s="188">
        <v>0</v>
      </c>
      <c r="AA41" s="188">
        <v>0</v>
      </c>
      <c r="AB41" s="188">
        <v>0</v>
      </c>
      <c r="AC41" s="188">
        <f t="shared" si="16"/>
        <v>18</v>
      </c>
      <c r="AD41" s="188">
        <v>0</v>
      </c>
      <c r="AE41" s="188">
        <v>18</v>
      </c>
      <c r="AF41" s="188">
        <v>0</v>
      </c>
      <c r="AG41" s="188">
        <v>35</v>
      </c>
      <c r="AH41" s="188">
        <v>0</v>
      </c>
    </row>
    <row r="42" spans="1:34" ht="13.5">
      <c r="A42" s="201" t="s">
        <v>23</v>
      </c>
      <c r="B42" s="202"/>
      <c r="C42" s="202"/>
      <c r="D42" s="188">
        <f aca="true" t="shared" si="17" ref="D42:AH42">SUM(D7:D41)</f>
        <v>442150</v>
      </c>
      <c r="E42" s="188">
        <f t="shared" si="17"/>
        <v>295864</v>
      </c>
      <c r="F42" s="188">
        <f t="shared" si="17"/>
        <v>146286</v>
      </c>
      <c r="G42" s="188">
        <f t="shared" si="17"/>
        <v>442150</v>
      </c>
      <c r="H42" s="188">
        <f t="shared" si="17"/>
        <v>421551</v>
      </c>
      <c r="I42" s="188">
        <f t="shared" si="17"/>
        <v>0</v>
      </c>
      <c r="J42" s="188">
        <f t="shared" si="17"/>
        <v>0</v>
      </c>
      <c r="K42" s="188">
        <f t="shared" si="17"/>
        <v>0</v>
      </c>
      <c r="L42" s="188">
        <f t="shared" si="17"/>
        <v>0</v>
      </c>
      <c r="M42" s="188">
        <f t="shared" si="17"/>
        <v>269534</v>
      </c>
      <c r="N42" s="188">
        <f t="shared" si="17"/>
        <v>94303</v>
      </c>
      <c r="O42" s="188">
        <f t="shared" si="17"/>
        <v>89633</v>
      </c>
      <c r="P42" s="188">
        <f t="shared" si="17"/>
        <v>85598</v>
      </c>
      <c r="Q42" s="188">
        <f t="shared" si="17"/>
        <v>40586</v>
      </c>
      <c r="R42" s="188">
        <f t="shared" si="17"/>
        <v>22222</v>
      </c>
      <c r="S42" s="188">
        <f t="shared" si="17"/>
        <v>12160</v>
      </c>
      <c r="T42" s="188">
        <f t="shared" si="17"/>
        <v>6204</v>
      </c>
      <c r="U42" s="188">
        <f t="shared" si="17"/>
        <v>63269</v>
      </c>
      <c r="V42" s="188">
        <f t="shared" si="17"/>
        <v>28406</v>
      </c>
      <c r="W42" s="188">
        <f t="shared" si="17"/>
        <v>34713</v>
      </c>
      <c r="X42" s="188">
        <f t="shared" si="17"/>
        <v>150</v>
      </c>
      <c r="Y42" s="188">
        <f t="shared" si="17"/>
        <v>40719</v>
      </c>
      <c r="Z42" s="188">
        <f t="shared" si="17"/>
        <v>958</v>
      </c>
      <c r="AA42" s="188">
        <f t="shared" si="17"/>
        <v>39761</v>
      </c>
      <c r="AB42" s="188">
        <f t="shared" si="17"/>
        <v>0</v>
      </c>
      <c r="AC42" s="188">
        <f t="shared" si="17"/>
        <v>7443</v>
      </c>
      <c r="AD42" s="188">
        <f t="shared" si="17"/>
        <v>5040</v>
      </c>
      <c r="AE42" s="188">
        <f t="shared" si="17"/>
        <v>2400</v>
      </c>
      <c r="AF42" s="188">
        <f t="shared" si="17"/>
        <v>3</v>
      </c>
      <c r="AG42" s="188">
        <f t="shared" si="17"/>
        <v>20599</v>
      </c>
      <c r="AH42" s="188">
        <f t="shared" si="17"/>
        <v>1814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4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15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169</v>
      </c>
      <c r="B2" s="200" t="s">
        <v>216</v>
      </c>
      <c r="C2" s="203" t="s">
        <v>219</v>
      </c>
      <c r="D2" s="26" t="s">
        <v>211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212</v>
      </c>
      <c r="V2" s="29"/>
      <c r="W2" s="29"/>
      <c r="X2" s="29"/>
      <c r="Y2" s="29"/>
      <c r="Z2" s="29"/>
      <c r="AA2" s="30"/>
      <c r="AB2" s="26" t="s">
        <v>213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2"/>
      <c r="B3" s="224"/>
      <c r="C3" s="191"/>
      <c r="D3" s="10" t="s">
        <v>184</v>
      </c>
      <c r="E3" s="31" t="s">
        <v>178</v>
      </c>
      <c r="F3" s="205" t="s">
        <v>220</v>
      </c>
      <c r="G3" s="206"/>
      <c r="H3" s="206"/>
      <c r="I3" s="206"/>
      <c r="J3" s="206"/>
      <c r="K3" s="207"/>
      <c r="L3" s="203" t="s">
        <v>221</v>
      </c>
      <c r="M3" s="14" t="s">
        <v>186</v>
      </c>
      <c r="N3" s="32"/>
      <c r="O3" s="32"/>
      <c r="P3" s="32"/>
      <c r="Q3" s="32"/>
      <c r="R3" s="32"/>
      <c r="S3" s="32"/>
      <c r="T3" s="33"/>
      <c r="U3" s="10" t="s">
        <v>184</v>
      </c>
      <c r="V3" s="203" t="s">
        <v>178</v>
      </c>
      <c r="W3" s="229" t="s">
        <v>179</v>
      </c>
      <c r="X3" s="230"/>
      <c r="Y3" s="230"/>
      <c r="Z3" s="230"/>
      <c r="AA3" s="231"/>
      <c r="AB3" s="10" t="s">
        <v>184</v>
      </c>
      <c r="AC3" s="203" t="s">
        <v>222</v>
      </c>
      <c r="AD3" s="203" t="s">
        <v>223</v>
      </c>
      <c r="AE3" s="14" t="s">
        <v>180</v>
      </c>
      <c r="AF3" s="29"/>
      <c r="AG3" s="29"/>
      <c r="AH3" s="29"/>
      <c r="AI3" s="29"/>
      <c r="AJ3" s="30"/>
    </row>
    <row r="4" spans="1:36" s="27" customFormat="1" ht="22.5" customHeight="1">
      <c r="A4" s="222"/>
      <c r="B4" s="224"/>
      <c r="C4" s="191"/>
      <c r="D4" s="10"/>
      <c r="E4" s="34"/>
      <c r="F4" s="35"/>
      <c r="G4" s="203" t="s">
        <v>195</v>
      </c>
      <c r="H4" s="203" t="s">
        <v>196</v>
      </c>
      <c r="I4" s="203" t="s">
        <v>197</v>
      </c>
      <c r="J4" s="203" t="s">
        <v>198</v>
      </c>
      <c r="K4" s="203" t="s">
        <v>199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6" t="s">
        <v>195</v>
      </c>
      <c r="X4" s="203" t="s">
        <v>196</v>
      </c>
      <c r="Y4" s="203" t="s">
        <v>197</v>
      </c>
      <c r="Z4" s="203" t="s">
        <v>198</v>
      </c>
      <c r="AA4" s="203" t="s">
        <v>199</v>
      </c>
      <c r="AB4" s="10"/>
      <c r="AC4" s="193"/>
      <c r="AD4" s="193"/>
      <c r="AE4" s="36"/>
      <c r="AF4" s="226" t="s">
        <v>195</v>
      </c>
      <c r="AG4" s="203" t="s">
        <v>196</v>
      </c>
      <c r="AH4" s="203" t="s">
        <v>197</v>
      </c>
      <c r="AI4" s="203" t="s">
        <v>198</v>
      </c>
      <c r="AJ4" s="203" t="s">
        <v>199</v>
      </c>
    </row>
    <row r="5" spans="1:36" s="27" customFormat="1" ht="22.5" customHeight="1">
      <c r="A5" s="222"/>
      <c r="B5" s="224"/>
      <c r="C5" s="191"/>
      <c r="D5" s="16"/>
      <c r="E5" s="39"/>
      <c r="F5" s="10" t="s">
        <v>184</v>
      </c>
      <c r="G5" s="193"/>
      <c r="H5" s="193"/>
      <c r="I5" s="193"/>
      <c r="J5" s="193"/>
      <c r="K5" s="193"/>
      <c r="L5" s="228"/>
      <c r="M5" s="10" t="s">
        <v>184</v>
      </c>
      <c r="N5" s="6" t="s">
        <v>188</v>
      </c>
      <c r="O5" s="6" t="s">
        <v>217</v>
      </c>
      <c r="P5" s="6" t="s">
        <v>189</v>
      </c>
      <c r="Q5" s="18" t="s">
        <v>224</v>
      </c>
      <c r="R5" s="6" t="s">
        <v>190</v>
      </c>
      <c r="S5" s="18" t="s">
        <v>255</v>
      </c>
      <c r="T5" s="6" t="s">
        <v>218</v>
      </c>
      <c r="U5" s="16"/>
      <c r="V5" s="228"/>
      <c r="W5" s="227"/>
      <c r="X5" s="193"/>
      <c r="Y5" s="193"/>
      <c r="Z5" s="193"/>
      <c r="AA5" s="193"/>
      <c r="AB5" s="16"/>
      <c r="AC5" s="228"/>
      <c r="AD5" s="228"/>
      <c r="AE5" s="10" t="s">
        <v>184</v>
      </c>
      <c r="AF5" s="227"/>
      <c r="AG5" s="193"/>
      <c r="AH5" s="193"/>
      <c r="AI5" s="193"/>
      <c r="AJ5" s="193"/>
    </row>
    <row r="6" spans="1:36" s="27" customFormat="1" ht="22.5" customHeight="1">
      <c r="A6" s="223"/>
      <c r="B6" s="225"/>
      <c r="C6" s="192"/>
      <c r="D6" s="21" t="s">
        <v>225</v>
      </c>
      <c r="E6" s="21" t="s">
        <v>177</v>
      </c>
      <c r="F6" s="21" t="s">
        <v>177</v>
      </c>
      <c r="G6" s="23" t="s">
        <v>177</v>
      </c>
      <c r="H6" s="23" t="s">
        <v>177</v>
      </c>
      <c r="I6" s="23" t="s">
        <v>177</v>
      </c>
      <c r="J6" s="23" t="s">
        <v>177</v>
      </c>
      <c r="K6" s="23" t="s">
        <v>177</v>
      </c>
      <c r="L6" s="40" t="s">
        <v>177</v>
      </c>
      <c r="M6" s="21" t="s">
        <v>177</v>
      </c>
      <c r="N6" s="23" t="s">
        <v>177</v>
      </c>
      <c r="O6" s="23" t="s">
        <v>177</v>
      </c>
      <c r="P6" s="23" t="s">
        <v>177</v>
      </c>
      <c r="Q6" s="23" t="s">
        <v>177</v>
      </c>
      <c r="R6" s="23" t="s">
        <v>177</v>
      </c>
      <c r="S6" s="23" t="s">
        <v>177</v>
      </c>
      <c r="T6" s="23" t="s">
        <v>177</v>
      </c>
      <c r="U6" s="21" t="s">
        <v>177</v>
      </c>
      <c r="V6" s="40" t="s">
        <v>177</v>
      </c>
      <c r="W6" s="41" t="s">
        <v>177</v>
      </c>
      <c r="X6" s="23" t="s">
        <v>177</v>
      </c>
      <c r="Y6" s="23" t="s">
        <v>177</v>
      </c>
      <c r="Z6" s="23" t="s">
        <v>177</v>
      </c>
      <c r="AA6" s="23" t="s">
        <v>177</v>
      </c>
      <c r="AB6" s="21" t="s">
        <v>177</v>
      </c>
      <c r="AC6" s="40" t="s">
        <v>177</v>
      </c>
      <c r="AD6" s="40" t="s">
        <v>177</v>
      </c>
      <c r="AE6" s="21" t="s">
        <v>177</v>
      </c>
      <c r="AF6" s="22" t="s">
        <v>177</v>
      </c>
      <c r="AG6" s="22" t="s">
        <v>177</v>
      </c>
      <c r="AH6" s="22" t="s">
        <v>177</v>
      </c>
      <c r="AI6" s="22" t="s">
        <v>177</v>
      </c>
      <c r="AJ6" s="22" t="s">
        <v>177</v>
      </c>
    </row>
    <row r="7" spans="1:36" ht="13.5">
      <c r="A7" s="182" t="s">
        <v>30</v>
      </c>
      <c r="B7" s="182" t="s">
        <v>31</v>
      </c>
      <c r="C7" s="184" t="s">
        <v>32</v>
      </c>
      <c r="D7" s="188">
        <f aca="true" t="shared" si="0" ref="D7:D41">E7+F7+L7+M7</f>
        <v>185385</v>
      </c>
      <c r="E7" s="188">
        <v>103803</v>
      </c>
      <c r="F7" s="188">
        <f aca="true" t="shared" si="1" ref="F7:F16">SUM(G7:K7)</f>
        <v>46179</v>
      </c>
      <c r="G7" s="188">
        <v>11119</v>
      </c>
      <c r="H7" s="188">
        <v>35056</v>
      </c>
      <c r="I7" s="188">
        <v>0</v>
      </c>
      <c r="J7" s="188">
        <v>0</v>
      </c>
      <c r="K7" s="188">
        <v>4</v>
      </c>
      <c r="L7" s="188">
        <v>35358</v>
      </c>
      <c r="M7" s="188">
        <f aca="true" t="shared" si="2" ref="M7:M16">SUM(N7:T7)</f>
        <v>45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45</v>
      </c>
      <c r="U7" s="188">
        <f aca="true" t="shared" si="3" ref="U7:U16">SUM(V7:AA7)</f>
        <v>111228</v>
      </c>
      <c r="V7" s="188">
        <v>103803</v>
      </c>
      <c r="W7" s="188">
        <v>3011</v>
      </c>
      <c r="X7" s="188">
        <v>4410</v>
      </c>
      <c r="Y7" s="188">
        <v>0</v>
      </c>
      <c r="Z7" s="188">
        <v>0</v>
      </c>
      <c r="AA7" s="188">
        <v>4</v>
      </c>
      <c r="AB7" s="188">
        <f aca="true" t="shared" si="4" ref="AB7:AB16">SUM(AC7:AE7)</f>
        <v>54869</v>
      </c>
      <c r="AC7" s="188">
        <v>35358</v>
      </c>
      <c r="AD7" s="188">
        <v>11696</v>
      </c>
      <c r="AE7" s="188">
        <f aca="true" t="shared" si="5" ref="AE7:AE16">SUM(AF7:AJ7)</f>
        <v>7815</v>
      </c>
      <c r="AF7" s="188">
        <v>6048</v>
      </c>
      <c r="AG7" s="188">
        <v>1767</v>
      </c>
      <c r="AH7" s="188">
        <v>0</v>
      </c>
      <c r="AI7" s="188">
        <v>0</v>
      </c>
      <c r="AJ7" s="188">
        <v>0</v>
      </c>
    </row>
    <row r="8" spans="1:36" ht="13.5">
      <c r="A8" s="182" t="s">
        <v>30</v>
      </c>
      <c r="B8" s="182" t="s">
        <v>33</v>
      </c>
      <c r="C8" s="184" t="s">
        <v>34</v>
      </c>
      <c r="D8" s="188">
        <f t="shared" si="0"/>
        <v>45087</v>
      </c>
      <c r="E8" s="188">
        <v>32335</v>
      </c>
      <c r="F8" s="188">
        <f t="shared" si="1"/>
        <v>7494</v>
      </c>
      <c r="G8" s="188">
        <v>5916</v>
      </c>
      <c r="H8" s="188">
        <v>1578</v>
      </c>
      <c r="I8" s="188">
        <v>0</v>
      </c>
      <c r="J8" s="188">
        <v>0</v>
      </c>
      <c r="K8" s="188">
        <v>0</v>
      </c>
      <c r="L8" s="188">
        <v>290</v>
      </c>
      <c r="M8" s="188">
        <f t="shared" si="2"/>
        <v>4968</v>
      </c>
      <c r="N8" s="188">
        <v>4502</v>
      </c>
      <c r="O8" s="188">
        <v>31</v>
      </c>
      <c r="P8" s="188">
        <v>252</v>
      </c>
      <c r="Q8" s="188">
        <v>43</v>
      </c>
      <c r="R8" s="188">
        <v>71</v>
      </c>
      <c r="S8" s="188">
        <v>55</v>
      </c>
      <c r="T8" s="188">
        <v>14</v>
      </c>
      <c r="U8" s="188">
        <f t="shared" si="3"/>
        <v>35715</v>
      </c>
      <c r="V8" s="188">
        <v>32335</v>
      </c>
      <c r="W8" s="188">
        <v>3224</v>
      </c>
      <c r="X8" s="188">
        <v>156</v>
      </c>
      <c r="Y8" s="188">
        <v>0</v>
      </c>
      <c r="Z8" s="188">
        <v>0</v>
      </c>
      <c r="AA8" s="188">
        <v>0</v>
      </c>
      <c r="AB8" s="188">
        <f t="shared" si="4"/>
        <v>6710</v>
      </c>
      <c r="AC8" s="188">
        <v>290</v>
      </c>
      <c r="AD8" s="188">
        <v>4500</v>
      </c>
      <c r="AE8" s="188">
        <f t="shared" si="5"/>
        <v>1920</v>
      </c>
      <c r="AF8" s="188">
        <v>1496</v>
      </c>
      <c r="AG8" s="188">
        <v>424</v>
      </c>
      <c r="AH8" s="188">
        <v>0</v>
      </c>
      <c r="AI8" s="188">
        <v>0</v>
      </c>
      <c r="AJ8" s="188">
        <v>0</v>
      </c>
    </row>
    <row r="9" spans="1:36" ht="13.5">
      <c r="A9" s="182" t="s">
        <v>30</v>
      </c>
      <c r="B9" s="182" t="s">
        <v>35</v>
      </c>
      <c r="C9" s="184" t="s">
        <v>36</v>
      </c>
      <c r="D9" s="188">
        <f t="shared" si="0"/>
        <v>24884</v>
      </c>
      <c r="E9" s="188">
        <v>19848</v>
      </c>
      <c r="F9" s="188">
        <f t="shared" si="1"/>
        <v>2791</v>
      </c>
      <c r="G9" s="188">
        <v>0</v>
      </c>
      <c r="H9" s="188">
        <v>2791</v>
      </c>
      <c r="I9" s="188">
        <v>0</v>
      </c>
      <c r="J9" s="188">
        <v>0</v>
      </c>
      <c r="K9" s="188">
        <v>0</v>
      </c>
      <c r="L9" s="188">
        <v>400</v>
      </c>
      <c r="M9" s="188">
        <f t="shared" si="2"/>
        <v>1845</v>
      </c>
      <c r="N9" s="188">
        <v>1845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f t="shared" si="3"/>
        <v>20581</v>
      </c>
      <c r="V9" s="188">
        <v>19848</v>
      </c>
      <c r="W9" s="188">
        <v>0</v>
      </c>
      <c r="X9" s="188">
        <v>733</v>
      </c>
      <c r="Y9" s="188">
        <v>0</v>
      </c>
      <c r="Z9" s="188">
        <v>0</v>
      </c>
      <c r="AA9" s="188">
        <v>0</v>
      </c>
      <c r="AB9" s="188">
        <f t="shared" si="4"/>
        <v>3684</v>
      </c>
      <c r="AC9" s="188">
        <v>400</v>
      </c>
      <c r="AD9" s="188">
        <v>2608</v>
      </c>
      <c r="AE9" s="188">
        <f t="shared" si="5"/>
        <v>676</v>
      </c>
      <c r="AF9" s="188">
        <v>0</v>
      </c>
      <c r="AG9" s="188">
        <v>676</v>
      </c>
      <c r="AH9" s="188">
        <v>0</v>
      </c>
      <c r="AI9" s="188">
        <v>0</v>
      </c>
      <c r="AJ9" s="188">
        <v>0</v>
      </c>
    </row>
    <row r="10" spans="1:36" ht="13.5">
      <c r="A10" s="182" t="s">
        <v>30</v>
      </c>
      <c r="B10" s="182" t="s">
        <v>37</v>
      </c>
      <c r="C10" s="184" t="s">
        <v>38</v>
      </c>
      <c r="D10" s="188">
        <f t="shared" si="0"/>
        <v>11031</v>
      </c>
      <c r="E10" s="188">
        <v>6892</v>
      </c>
      <c r="F10" s="188">
        <f t="shared" si="1"/>
        <v>2739</v>
      </c>
      <c r="G10" s="188">
        <v>0</v>
      </c>
      <c r="H10" s="188">
        <v>2739</v>
      </c>
      <c r="I10" s="188">
        <v>0</v>
      </c>
      <c r="J10" s="188">
        <v>0</v>
      </c>
      <c r="K10" s="188">
        <v>0</v>
      </c>
      <c r="L10" s="188">
        <v>1400</v>
      </c>
      <c r="M10" s="188">
        <f t="shared" si="2"/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f t="shared" si="3"/>
        <v>6892</v>
      </c>
      <c r="V10" s="188">
        <v>6892</v>
      </c>
      <c r="W10" s="188">
        <v>0</v>
      </c>
      <c r="X10" s="188">
        <v>0</v>
      </c>
      <c r="Y10" s="188">
        <v>0</v>
      </c>
      <c r="Z10" s="188">
        <v>0</v>
      </c>
      <c r="AA10" s="188">
        <v>0</v>
      </c>
      <c r="AB10" s="188">
        <f t="shared" si="4"/>
        <v>2280</v>
      </c>
      <c r="AC10" s="188">
        <v>1400</v>
      </c>
      <c r="AD10" s="188">
        <v>880</v>
      </c>
      <c r="AE10" s="188">
        <f t="shared" si="5"/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v>0</v>
      </c>
    </row>
    <row r="11" spans="1:36" ht="13.5">
      <c r="A11" s="182" t="s">
        <v>30</v>
      </c>
      <c r="B11" s="182" t="s">
        <v>39</v>
      </c>
      <c r="C11" s="184" t="s">
        <v>40</v>
      </c>
      <c r="D11" s="188">
        <f t="shared" si="0"/>
        <v>17242</v>
      </c>
      <c r="E11" s="188">
        <v>14804</v>
      </c>
      <c r="F11" s="188">
        <f t="shared" si="1"/>
        <v>1322</v>
      </c>
      <c r="G11" s="188">
        <v>1322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f t="shared" si="2"/>
        <v>1116</v>
      </c>
      <c r="N11" s="188">
        <v>257</v>
      </c>
      <c r="O11" s="188">
        <v>222</v>
      </c>
      <c r="P11" s="188">
        <v>451</v>
      </c>
      <c r="Q11" s="188">
        <v>155</v>
      </c>
      <c r="R11" s="188">
        <v>0</v>
      </c>
      <c r="S11" s="188">
        <v>0</v>
      </c>
      <c r="T11" s="188">
        <v>31</v>
      </c>
      <c r="U11" s="188">
        <f t="shared" si="3"/>
        <v>15490</v>
      </c>
      <c r="V11" s="188">
        <v>14804</v>
      </c>
      <c r="W11" s="188">
        <v>686</v>
      </c>
      <c r="X11" s="188">
        <v>0</v>
      </c>
      <c r="Y11" s="188">
        <v>0</v>
      </c>
      <c r="Z11" s="188">
        <v>0</v>
      </c>
      <c r="AA11" s="188">
        <v>0</v>
      </c>
      <c r="AB11" s="188">
        <f t="shared" si="4"/>
        <v>2913</v>
      </c>
      <c r="AC11" s="188">
        <v>0</v>
      </c>
      <c r="AD11" s="188">
        <v>2551</v>
      </c>
      <c r="AE11" s="188">
        <f t="shared" si="5"/>
        <v>362</v>
      </c>
      <c r="AF11" s="188">
        <v>362</v>
      </c>
      <c r="AG11" s="188">
        <v>0</v>
      </c>
      <c r="AH11" s="188">
        <v>0</v>
      </c>
      <c r="AI11" s="188">
        <v>0</v>
      </c>
      <c r="AJ11" s="188">
        <v>0</v>
      </c>
    </row>
    <row r="12" spans="1:36" ht="13.5">
      <c r="A12" s="182" t="s">
        <v>30</v>
      </c>
      <c r="B12" s="182" t="s">
        <v>204</v>
      </c>
      <c r="C12" s="184" t="s">
        <v>193</v>
      </c>
      <c r="D12" s="188">
        <f>E12+F12+L12+M12</f>
        <v>22450</v>
      </c>
      <c r="E12" s="188">
        <v>18999</v>
      </c>
      <c r="F12" s="188">
        <f>SUM(G12:K12)</f>
        <v>1673</v>
      </c>
      <c r="G12" s="188">
        <v>0</v>
      </c>
      <c r="H12" s="188">
        <v>1673</v>
      </c>
      <c r="I12" s="188">
        <v>0</v>
      </c>
      <c r="J12" s="188">
        <v>0</v>
      </c>
      <c r="K12" s="188">
        <v>0</v>
      </c>
      <c r="L12" s="188">
        <v>0</v>
      </c>
      <c r="M12" s="188">
        <f>SUM(N12:T12)</f>
        <v>1778</v>
      </c>
      <c r="N12" s="188">
        <v>1065</v>
      </c>
      <c r="O12" s="188">
        <v>701</v>
      </c>
      <c r="P12" s="188">
        <v>0</v>
      </c>
      <c r="Q12" s="188">
        <v>0</v>
      </c>
      <c r="R12" s="188">
        <v>0</v>
      </c>
      <c r="S12" s="188">
        <v>12</v>
      </c>
      <c r="T12" s="188">
        <v>0</v>
      </c>
      <c r="U12" s="188">
        <f>SUM(V12:AA12)</f>
        <v>19941</v>
      </c>
      <c r="V12" s="188">
        <v>18999</v>
      </c>
      <c r="W12" s="188">
        <v>0</v>
      </c>
      <c r="X12" s="188">
        <v>942</v>
      </c>
      <c r="Y12" s="188">
        <v>0</v>
      </c>
      <c r="Z12" s="188">
        <v>0</v>
      </c>
      <c r="AA12" s="188">
        <v>0</v>
      </c>
      <c r="AB12" s="188">
        <f>SUM(AC12:AE12)</f>
        <v>0</v>
      </c>
      <c r="AC12" s="188">
        <v>0</v>
      </c>
      <c r="AD12" s="188">
        <v>0</v>
      </c>
      <c r="AE12" s="188">
        <f>SUM(AF12:AJ12)</f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v>0</v>
      </c>
    </row>
    <row r="13" spans="1:36" ht="13.5">
      <c r="A13" s="182" t="s">
        <v>30</v>
      </c>
      <c r="B13" s="182" t="s">
        <v>18</v>
      </c>
      <c r="C13" s="184" t="s">
        <v>19</v>
      </c>
      <c r="D13" s="188">
        <f t="shared" si="0"/>
        <v>16645</v>
      </c>
      <c r="E13" s="188">
        <v>14035</v>
      </c>
      <c r="F13" s="188">
        <f t="shared" si="1"/>
        <v>750</v>
      </c>
      <c r="G13" s="188">
        <v>0</v>
      </c>
      <c r="H13" s="188">
        <v>750</v>
      </c>
      <c r="I13" s="188">
        <v>0</v>
      </c>
      <c r="J13" s="188">
        <v>0</v>
      </c>
      <c r="K13" s="188">
        <v>0</v>
      </c>
      <c r="L13" s="188">
        <v>0</v>
      </c>
      <c r="M13" s="188">
        <f t="shared" si="2"/>
        <v>1860</v>
      </c>
      <c r="N13" s="188">
        <v>1069</v>
      </c>
      <c r="O13" s="188">
        <v>476</v>
      </c>
      <c r="P13" s="188">
        <v>315</v>
      </c>
      <c r="Q13" s="188">
        <v>0</v>
      </c>
      <c r="R13" s="188">
        <v>0</v>
      </c>
      <c r="S13" s="188">
        <v>0</v>
      </c>
      <c r="T13" s="188">
        <v>0</v>
      </c>
      <c r="U13" s="188">
        <f t="shared" si="3"/>
        <v>14642</v>
      </c>
      <c r="V13" s="188">
        <v>14035</v>
      </c>
      <c r="W13" s="188">
        <v>0</v>
      </c>
      <c r="X13" s="188">
        <v>607</v>
      </c>
      <c r="Y13" s="188">
        <v>0</v>
      </c>
      <c r="Z13" s="188">
        <v>0</v>
      </c>
      <c r="AA13" s="188">
        <v>0</v>
      </c>
      <c r="AB13" s="188">
        <f t="shared" si="4"/>
        <v>0</v>
      </c>
      <c r="AC13" s="188">
        <v>0</v>
      </c>
      <c r="AD13" s="188">
        <v>0</v>
      </c>
      <c r="AE13" s="188">
        <f t="shared" si="5"/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v>0</v>
      </c>
    </row>
    <row r="14" spans="1:36" ht="13.5">
      <c r="A14" s="182" t="s">
        <v>30</v>
      </c>
      <c r="B14" s="182" t="s">
        <v>41</v>
      </c>
      <c r="C14" s="184" t="s">
        <v>257</v>
      </c>
      <c r="D14" s="188">
        <f t="shared" si="0"/>
        <v>11551</v>
      </c>
      <c r="E14" s="188">
        <v>3726</v>
      </c>
      <c r="F14" s="188">
        <f t="shared" si="1"/>
        <v>140</v>
      </c>
      <c r="G14" s="188">
        <v>0</v>
      </c>
      <c r="H14" s="188">
        <v>140</v>
      </c>
      <c r="I14" s="188">
        <v>0</v>
      </c>
      <c r="J14" s="188">
        <v>0</v>
      </c>
      <c r="K14" s="188">
        <v>0</v>
      </c>
      <c r="L14" s="188">
        <v>7276</v>
      </c>
      <c r="M14" s="188">
        <f t="shared" si="2"/>
        <v>409</v>
      </c>
      <c r="N14" s="188">
        <v>409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  <c r="U14" s="188">
        <f t="shared" si="3"/>
        <v>3726</v>
      </c>
      <c r="V14" s="188">
        <v>3726</v>
      </c>
      <c r="W14" s="188">
        <v>0</v>
      </c>
      <c r="X14" s="188">
        <v>0</v>
      </c>
      <c r="Y14" s="188">
        <v>0</v>
      </c>
      <c r="Z14" s="188">
        <v>0</v>
      </c>
      <c r="AA14" s="188">
        <v>0</v>
      </c>
      <c r="AB14" s="188">
        <f t="shared" si="4"/>
        <v>7857</v>
      </c>
      <c r="AC14" s="188">
        <v>7276</v>
      </c>
      <c r="AD14" s="188">
        <v>581</v>
      </c>
      <c r="AE14" s="188">
        <f t="shared" si="5"/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v>0</v>
      </c>
    </row>
    <row r="15" spans="1:36" ht="13.5">
      <c r="A15" s="182" t="s">
        <v>30</v>
      </c>
      <c r="B15" s="182" t="s">
        <v>42</v>
      </c>
      <c r="C15" s="184" t="s">
        <v>43</v>
      </c>
      <c r="D15" s="188">
        <f t="shared" si="0"/>
        <v>9988</v>
      </c>
      <c r="E15" s="188">
        <v>5359</v>
      </c>
      <c r="F15" s="188">
        <f t="shared" si="1"/>
        <v>206</v>
      </c>
      <c r="G15" s="188">
        <v>0</v>
      </c>
      <c r="H15" s="188">
        <v>206</v>
      </c>
      <c r="I15" s="188">
        <v>0</v>
      </c>
      <c r="J15" s="188">
        <v>0</v>
      </c>
      <c r="K15" s="188">
        <v>0</v>
      </c>
      <c r="L15" s="188">
        <v>3669</v>
      </c>
      <c r="M15" s="188">
        <f t="shared" si="2"/>
        <v>754</v>
      </c>
      <c r="N15" s="188">
        <v>754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f t="shared" si="3"/>
        <v>5359</v>
      </c>
      <c r="V15" s="188">
        <v>5359</v>
      </c>
      <c r="W15" s="188">
        <v>0</v>
      </c>
      <c r="X15" s="188">
        <v>0</v>
      </c>
      <c r="Y15" s="188">
        <v>0</v>
      </c>
      <c r="Z15" s="188">
        <v>0</v>
      </c>
      <c r="AA15" s="188">
        <v>0</v>
      </c>
      <c r="AB15" s="188">
        <f t="shared" si="4"/>
        <v>4464</v>
      </c>
      <c r="AC15" s="188">
        <v>3669</v>
      </c>
      <c r="AD15" s="188">
        <v>795</v>
      </c>
      <c r="AE15" s="188">
        <f t="shared" si="5"/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v>0</v>
      </c>
    </row>
    <row r="16" spans="1:36" ht="13.5">
      <c r="A16" s="182" t="s">
        <v>30</v>
      </c>
      <c r="B16" s="182" t="s">
        <v>44</v>
      </c>
      <c r="C16" s="184" t="s">
        <v>200</v>
      </c>
      <c r="D16" s="188">
        <f t="shared" si="0"/>
        <v>3175</v>
      </c>
      <c r="E16" s="188">
        <v>1228</v>
      </c>
      <c r="F16" s="188">
        <f t="shared" si="1"/>
        <v>302</v>
      </c>
      <c r="G16" s="188">
        <v>0</v>
      </c>
      <c r="H16" s="188">
        <v>302</v>
      </c>
      <c r="I16" s="188">
        <v>0</v>
      </c>
      <c r="J16" s="188">
        <v>0</v>
      </c>
      <c r="K16" s="188">
        <v>0</v>
      </c>
      <c r="L16" s="188">
        <v>1645</v>
      </c>
      <c r="M16" s="188">
        <f t="shared" si="2"/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f t="shared" si="3"/>
        <v>1228</v>
      </c>
      <c r="V16" s="188">
        <v>1228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  <c r="AB16" s="188">
        <f t="shared" si="4"/>
        <v>1837</v>
      </c>
      <c r="AC16" s="188">
        <v>1645</v>
      </c>
      <c r="AD16" s="188">
        <v>192</v>
      </c>
      <c r="AE16" s="188">
        <f t="shared" si="5"/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v>0</v>
      </c>
    </row>
    <row r="17" spans="1:36" ht="13.5">
      <c r="A17" s="182" t="s">
        <v>30</v>
      </c>
      <c r="B17" s="182" t="s">
        <v>45</v>
      </c>
      <c r="C17" s="184" t="s">
        <v>46</v>
      </c>
      <c r="D17" s="188">
        <f t="shared" si="0"/>
        <v>9587</v>
      </c>
      <c r="E17" s="188">
        <v>7628</v>
      </c>
      <c r="F17" s="188">
        <f aca="true" t="shared" si="6" ref="F17:F41">SUM(G17:K17)</f>
        <v>528</v>
      </c>
      <c r="G17" s="188">
        <v>0</v>
      </c>
      <c r="H17" s="188">
        <v>528</v>
      </c>
      <c r="I17" s="188">
        <v>0</v>
      </c>
      <c r="J17" s="188">
        <v>0</v>
      </c>
      <c r="K17" s="188">
        <v>0</v>
      </c>
      <c r="L17" s="188">
        <v>0</v>
      </c>
      <c r="M17" s="188">
        <f aca="true" t="shared" si="7" ref="M17:M41">SUM(N17:T17)</f>
        <v>1431</v>
      </c>
      <c r="N17" s="188">
        <v>1373</v>
      </c>
      <c r="O17" s="188">
        <v>0</v>
      </c>
      <c r="P17" s="188">
        <v>0</v>
      </c>
      <c r="Q17" s="188">
        <v>0</v>
      </c>
      <c r="R17" s="188">
        <v>0</v>
      </c>
      <c r="S17" s="188">
        <v>58</v>
      </c>
      <c r="T17" s="188">
        <v>0</v>
      </c>
      <c r="U17" s="188">
        <f aca="true" t="shared" si="8" ref="U17:U41">SUM(V17:AA17)</f>
        <v>7628</v>
      </c>
      <c r="V17" s="188">
        <v>7628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  <c r="AB17" s="188">
        <f aca="true" t="shared" si="9" ref="AB17:AB41">SUM(AC17:AE17)</f>
        <v>292</v>
      </c>
      <c r="AC17" s="188">
        <v>0</v>
      </c>
      <c r="AD17" s="188">
        <v>292</v>
      </c>
      <c r="AE17" s="188">
        <f aca="true" t="shared" si="10" ref="AE17:AE41">SUM(AF17:AJ17)</f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v>0</v>
      </c>
    </row>
    <row r="18" spans="1:36" ht="13.5">
      <c r="A18" s="182" t="s">
        <v>30</v>
      </c>
      <c r="B18" s="182" t="s">
        <v>47</v>
      </c>
      <c r="C18" s="184" t="s">
        <v>48</v>
      </c>
      <c r="D18" s="188">
        <f t="shared" si="0"/>
        <v>6184</v>
      </c>
      <c r="E18" s="188">
        <v>5135</v>
      </c>
      <c r="F18" s="188">
        <f t="shared" si="6"/>
        <v>26</v>
      </c>
      <c r="G18" s="188">
        <v>26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f t="shared" si="7"/>
        <v>1023</v>
      </c>
      <c r="N18" s="188">
        <v>595</v>
      </c>
      <c r="O18" s="188">
        <v>123</v>
      </c>
      <c r="P18" s="188">
        <v>142</v>
      </c>
      <c r="Q18" s="188">
        <v>20</v>
      </c>
      <c r="R18" s="188">
        <v>0</v>
      </c>
      <c r="S18" s="188">
        <v>43</v>
      </c>
      <c r="T18" s="188">
        <v>100</v>
      </c>
      <c r="U18" s="188">
        <f t="shared" si="8"/>
        <v>5161</v>
      </c>
      <c r="V18" s="188">
        <v>5135</v>
      </c>
      <c r="W18" s="188">
        <v>26</v>
      </c>
      <c r="X18" s="188">
        <v>0</v>
      </c>
      <c r="Y18" s="188">
        <v>0</v>
      </c>
      <c r="Z18" s="188">
        <v>0</v>
      </c>
      <c r="AA18" s="188">
        <v>0</v>
      </c>
      <c r="AB18" s="188">
        <f t="shared" si="9"/>
        <v>0</v>
      </c>
      <c r="AC18" s="188">
        <v>0</v>
      </c>
      <c r="AD18" s="188">
        <v>0</v>
      </c>
      <c r="AE18" s="188">
        <f t="shared" si="10"/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v>0</v>
      </c>
    </row>
    <row r="19" spans="1:36" ht="13.5">
      <c r="A19" s="182" t="s">
        <v>30</v>
      </c>
      <c r="B19" s="182" t="s">
        <v>49</v>
      </c>
      <c r="C19" s="184" t="s">
        <v>50</v>
      </c>
      <c r="D19" s="188">
        <f t="shared" si="0"/>
        <v>2390</v>
      </c>
      <c r="E19" s="188">
        <v>1902</v>
      </c>
      <c r="F19" s="188">
        <f t="shared" si="6"/>
        <v>128</v>
      </c>
      <c r="G19" s="188">
        <v>128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f t="shared" si="7"/>
        <v>360</v>
      </c>
      <c r="N19" s="188">
        <v>215</v>
      </c>
      <c r="O19" s="188">
        <v>62</v>
      </c>
      <c r="P19" s="188">
        <v>60</v>
      </c>
      <c r="Q19" s="188">
        <v>7</v>
      </c>
      <c r="R19" s="188">
        <v>0</v>
      </c>
      <c r="S19" s="188">
        <v>14</v>
      </c>
      <c r="T19" s="188">
        <v>2</v>
      </c>
      <c r="U19" s="188">
        <f t="shared" si="8"/>
        <v>2030</v>
      </c>
      <c r="V19" s="188">
        <v>1902</v>
      </c>
      <c r="W19" s="188">
        <v>128</v>
      </c>
      <c r="X19" s="188">
        <v>0</v>
      </c>
      <c r="Y19" s="188">
        <v>0</v>
      </c>
      <c r="Z19" s="188">
        <v>0</v>
      </c>
      <c r="AA19" s="188">
        <v>0</v>
      </c>
      <c r="AB19" s="188">
        <f t="shared" si="9"/>
        <v>389</v>
      </c>
      <c r="AC19" s="188">
        <v>0</v>
      </c>
      <c r="AD19" s="188">
        <v>389</v>
      </c>
      <c r="AE19" s="188">
        <f t="shared" si="10"/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v>0</v>
      </c>
    </row>
    <row r="20" spans="1:36" ht="13.5">
      <c r="A20" s="182" t="s">
        <v>30</v>
      </c>
      <c r="B20" s="182" t="s">
        <v>51</v>
      </c>
      <c r="C20" s="184" t="s">
        <v>52</v>
      </c>
      <c r="D20" s="188">
        <f t="shared" si="0"/>
        <v>973</v>
      </c>
      <c r="E20" s="188">
        <v>552</v>
      </c>
      <c r="F20" s="188">
        <f t="shared" si="6"/>
        <v>222</v>
      </c>
      <c r="G20" s="188">
        <v>0</v>
      </c>
      <c r="H20" s="188">
        <v>222</v>
      </c>
      <c r="I20" s="188">
        <v>0</v>
      </c>
      <c r="J20" s="188">
        <v>0</v>
      </c>
      <c r="K20" s="188">
        <v>0</v>
      </c>
      <c r="L20" s="188">
        <v>199</v>
      </c>
      <c r="M20" s="188">
        <f t="shared" si="7"/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f t="shared" si="8"/>
        <v>552</v>
      </c>
      <c r="V20" s="188">
        <v>552</v>
      </c>
      <c r="W20" s="188">
        <v>0</v>
      </c>
      <c r="X20" s="188">
        <v>0</v>
      </c>
      <c r="Y20" s="188">
        <v>0</v>
      </c>
      <c r="Z20" s="188">
        <v>0</v>
      </c>
      <c r="AA20" s="188">
        <v>0</v>
      </c>
      <c r="AB20" s="188">
        <f t="shared" si="9"/>
        <v>247</v>
      </c>
      <c r="AC20" s="188">
        <v>199</v>
      </c>
      <c r="AD20" s="188">
        <v>43</v>
      </c>
      <c r="AE20" s="188">
        <f t="shared" si="10"/>
        <v>5</v>
      </c>
      <c r="AF20" s="188">
        <v>0</v>
      </c>
      <c r="AG20" s="188">
        <v>5</v>
      </c>
      <c r="AH20" s="188">
        <v>0</v>
      </c>
      <c r="AI20" s="188">
        <v>0</v>
      </c>
      <c r="AJ20" s="188">
        <v>0</v>
      </c>
    </row>
    <row r="21" spans="1:36" ht="13.5">
      <c r="A21" s="182" t="s">
        <v>30</v>
      </c>
      <c r="B21" s="182" t="s">
        <v>53</v>
      </c>
      <c r="C21" s="184" t="s">
        <v>54</v>
      </c>
      <c r="D21" s="188">
        <f t="shared" si="0"/>
        <v>8314</v>
      </c>
      <c r="E21" s="188">
        <v>6747</v>
      </c>
      <c r="F21" s="188">
        <f t="shared" si="6"/>
        <v>281</v>
      </c>
      <c r="G21" s="188">
        <v>0</v>
      </c>
      <c r="H21" s="188">
        <v>281</v>
      </c>
      <c r="I21" s="188">
        <v>0</v>
      </c>
      <c r="J21" s="188">
        <v>0</v>
      </c>
      <c r="K21" s="188">
        <v>0</v>
      </c>
      <c r="L21" s="188">
        <v>245</v>
      </c>
      <c r="M21" s="188">
        <f t="shared" si="7"/>
        <v>1041</v>
      </c>
      <c r="N21" s="188">
        <v>986</v>
      </c>
      <c r="O21" s="188">
        <v>0</v>
      </c>
      <c r="P21" s="188">
        <v>0</v>
      </c>
      <c r="Q21" s="188">
        <v>0</v>
      </c>
      <c r="R21" s="188">
        <v>0</v>
      </c>
      <c r="S21" s="188">
        <v>55</v>
      </c>
      <c r="T21" s="188">
        <v>0</v>
      </c>
      <c r="U21" s="188">
        <f t="shared" si="8"/>
        <v>6747</v>
      </c>
      <c r="V21" s="188">
        <v>6747</v>
      </c>
      <c r="W21" s="188">
        <v>0</v>
      </c>
      <c r="X21" s="188">
        <v>0</v>
      </c>
      <c r="Y21" s="188">
        <v>0</v>
      </c>
      <c r="Z21" s="188">
        <v>0</v>
      </c>
      <c r="AA21" s="188">
        <v>0</v>
      </c>
      <c r="AB21" s="188">
        <f t="shared" si="9"/>
        <v>245</v>
      </c>
      <c r="AC21" s="188">
        <v>245</v>
      </c>
      <c r="AD21" s="188">
        <v>0</v>
      </c>
      <c r="AE21" s="188">
        <f t="shared" si="10"/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v>0</v>
      </c>
    </row>
    <row r="22" spans="1:36" ht="13.5">
      <c r="A22" s="182" t="s">
        <v>30</v>
      </c>
      <c r="B22" s="182" t="s">
        <v>55</v>
      </c>
      <c r="C22" s="184" t="s">
        <v>56</v>
      </c>
      <c r="D22" s="188">
        <f t="shared" si="0"/>
        <v>1904</v>
      </c>
      <c r="E22" s="188">
        <v>1191</v>
      </c>
      <c r="F22" s="188">
        <f t="shared" si="6"/>
        <v>449</v>
      </c>
      <c r="G22" s="188">
        <v>0</v>
      </c>
      <c r="H22" s="188">
        <v>449</v>
      </c>
      <c r="I22" s="188">
        <v>0</v>
      </c>
      <c r="J22" s="188">
        <v>0</v>
      </c>
      <c r="K22" s="188">
        <v>0</v>
      </c>
      <c r="L22" s="188">
        <v>264</v>
      </c>
      <c r="M22" s="188">
        <f t="shared" si="7"/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f t="shared" si="8"/>
        <v>1191</v>
      </c>
      <c r="V22" s="188">
        <v>1191</v>
      </c>
      <c r="W22" s="188">
        <v>0</v>
      </c>
      <c r="X22" s="188">
        <v>0</v>
      </c>
      <c r="Y22" s="188">
        <v>0</v>
      </c>
      <c r="Z22" s="188">
        <v>0</v>
      </c>
      <c r="AA22" s="188">
        <v>0</v>
      </c>
      <c r="AB22" s="188">
        <f t="shared" si="9"/>
        <v>416</v>
      </c>
      <c r="AC22" s="188">
        <v>264</v>
      </c>
      <c r="AD22" s="188">
        <v>152</v>
      </c>
      <c r="AE22" s="188">
        <f t="shared" si="10"/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v>0</v>
      </c>
    </row>
    <row r="23" spans="1:36" ht="13.5">
      <c r="A23" s="182" t="s">
        <v>30</v>
      </c>
      <c r="B23" s="182" t="s">
        <v>57</v>
      </c>
      <c r="C23" s="184" t="s">
        <v>58</v>
      </c>
      <c r="D23" s="188">
        <f t="shared" si="0"/>
        <v>2669</v>
      </c>
      <c r="E23" s="188">
        <v>2026</v>
      </c>
      <c r="F23" s="188">
        <f t="shared" si="6"/>
        <v>89</v>
      </c>
      <c r="G23" s="188">
        <v>0</v>
      </c>
      <c r="H23" s="188">
        <v>89</v>
      </c>
      <c r="I23" s="188">
        <v>0</v>
      </c>
      <c r="J23" s="188">
        <v>0</v>
      </c>
      <c r="K23" s="188">
        <v>0</v>
      </c>
      <c r="L23" s="188">
        <v>427</v>
      </c>
      <c r="M23" s="188">
        <f t="shared" si="7"/>
        <v>127</v>
      </c>
      <c r="N23" s="188">
        <v>127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f t="shared" si="8"/>
        <v>2026</v>
      </c>
      <c r="V23" s="188">
        <v>2026</v>
      </c>
      <c r="W23" s="188">
        <v>0</v>
      </c>
      <c r="X23" s="188">
        <v>0</v>
      </c>
      <c r="Y23" s="188">
        <v>0</v>
      </c>
      <c r="Z23" s="188">
        <v>0</v>
      </c>
      <c r="AA23" s="188">
        <v>0</v>
      </c>
      <c r="AB23" s="188">
        <f t="shared" si="9"/>
        <v>427</v>
      </c>
      <c r="AC23" s="188">
        <v>427</v>
      </c>
      <c r="AD23" s="188">
        <v>0</v>
      </c>
      <c r="AE23" s="188">
        <f t="shared" si="10"/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v>0</v>
      </c>
    </row>
    <row r="24" spans="1:36" ht="13.5">
      <c r="A24" s="182" t="s">
        <v>30</v>
      </c>
      <c r="B24" s="182" t="s">
        <v>59</v>
      </c>
      <c r="C24" s="184" t="s">
        <v>60</v>
      </c>
      <c r="D24" s="188">
        <f t="shared" si="0"/>
        <v>1036</v>
      </c>
      <c r="E24" s="188">
        <v>525</v>
      </c>
      <c r="F24" s="188">
        <f t="shared" si="6"/>
        <v>247</v>
      </c>
      <c r="G24" s="188">
        <v>159</v>
      </c>
      <c r="H24" s="188">
        <v>88</v>
      </c>
      <c r="I24" s="188">
        <v>0</v>
      </c>
      <c r="J24" s="188">
        <v>0</v>
      </c>
      <c r="K24" s="188">
        <v>0</v>
      </c>
      <c r="L24" s="188">
        <v>264</v>
      </c>
      <c r="M24" s="188">
        <f t="shared" si="7"/>
        <v>0</v>
      </c>
      <c r="N24" s="188">
        <v>0</v>
      </c>
      <c r="O24" s="188">
        <v>0</v>
      </c>
      <c r="P24" s="188">
        <v>0</v>
      </c>
      <c r="Q24" s="188">
        <v>0</v>
      </c>
      <c r="R24" s="188">
        <v>0</v>
      </c>
      <c r="S24" s="188">
        <v>0</v>
      </c>
      <c r="T24" s="188">
        <v>0</v>
      </c>
      <c r="U24" s="188">
        <f t="shared" si="8"/>
        <v>554</v>
      </c>
      <c r="V24" s="188">
        <v>525</v>
      </c>
      <c r="W24" s="188">
        <v>29</v>
      </c>
      <c r="X24" s="188">
        <v>0</v>
      </c>
      <c r="Y24" s="188">
        <v>0</v>
      </c>
      <c r="Z24" s="188">
        <v>0</v>
      </c>
      <c r="AA24" s="188">
        <v>0</v>
      </c>
      <c r="AB24" s="188">
        <f t="shared" si="9"/>
        <v>440</v>
      </c>
      <c r="AC24" s="188">
        <v>264</v>
      </c>
      <c r="AD24" s="188">
        <v>75</v>
      </c>
      <c r="AE24" s="188">
        <f t="shared" si="10"/>
        <v>101</v>
      </c>
      <c r="AF24" s="188">
        <v>101</v>
      </c>
      <c r="AG24" s="188">
        <v>0</v>
      </c>
      <c r="AH24" s="188">
        <v>0</v>
      </c>
      <c r="AI24" s="188">
        <v>0</v>
      </c>
      <c r="AJ24" s="188">
        <v>0</v>
      </c>
    </row>
    <row r="25" spans="1:36" ht="13.5">
      <c r="A25" s="182" t="s">
        <v>30</v>
      </c>
      <c r="B25" s="182" t="s">
        <v>61</v>
      </c>
      <c r="C25" s="184" t="s">
        <v>62</v>
      </c>
      <c r="D25" s="188">
        <f t="shared" si="0"/>
        <v>3872</v>
      </c>
      <c r="E25" s="188">
        <v>2828</v>
      </c>
      <c r="F25" s="188">
        <f t="shared" si="6"/>
        <v>886</v>
      </c>
      <c r="G25" s="188">
        <v>581</v>
      </c>
      <c r="H25" s="188">
        <v>305</v>
      </c>
      <c r="I25" s="188">
        <v>0</v>
      </c>
      <c r="J25" s="188">
        <v>0</v>
      </c>
      <c r="K25" s="188">
        <v>0</v>
      </c>
      <c r="L25" s="188">
        <v>158</v>
      </c>
      <c r="M25" s="188">
        <f t="shared" si="7"/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f t="shared" si="8"/>
        <v>2932</v>
      </c>
      <c r="V25" s="188">
        <v>2828</v>
      </c>
      <c r="W25" s="188">
        <v>104</v>
      </c>
      <c r="X25" s="188">
        <v>0</v>
      </c>
      <c r="Y25" s="188">
        <v>0</v>
      </c>
      <c r="Z25" s="188">
        <v>0</v>
      </c>
      <c r="AA25" s="188">
        <v>0</v>
      </c>
      <c r="AB25" s="188">
        <f t="shared" si="9"/>
        <v>935</v>
      </c>
      <c r="AC25" s="188">
        <v>158</v>
      </c>
      <c r="AD25" s="188">
        <v>408</v>
      </c>
      <c r="AE25" s="188">
        <f t="shared" si="10"/>
        <v>369</v>
      </c>
      <c r="AF25" s="188">
        <v>369</v>
      </c>
      <c r="AG25" s="188">
        <v>0</v>
      </c>
      <c r="AH25" s="188">
        <v>0</v>
      </c>
      <c r="AI25" s="188">
        <v>0</v>
      </c>
      <c r="AJ25" s="188">
        <v>0</v>
      </c>
    </row>
    <row r="26" spans="1:36" ht="13.5">
      <c r="A26" s="182" t="s">
        <v>30</v>
      </c>
      <c r="B26" s="182" t="s">
        <v>63</v>
      </c>
      <c r="C26" s="184" t="s">
        <v>293</v>
      </c>
      <c r="D26" s="188">
        <f t="shared" si="0"/>
        <v>8608</v>
      </c>
      <c r="E26" s="188">
        <v>6413</v>
      </c>
      <c r="F26" s="188">
        <f t="shared" si="6"/>
        <v>1194</v>
      </c>
      <c r="G26" s="188">
        <v>769</v>
      </c>
      <c r="H26" s="188">
        <v>425</v>
      </c>
      <c r="I26" s="188">
        <v>0</v>
      </c>
      <c r="J26" s="188">
        <v>0</v>
      </c>
      <c r="K26" s="188">
        <v>0</v>
      </c>
      <c r="L26" s="188">
        <v>0</v>
      </c>
      <c r="M26" s="188">
        <f t="shared" si="7"/>
        <v>1001</v>
      </c>
      <c r="N26" s="188">
        <v>938</v>
      </c>
      <c r="O26" s="188">
        <v>0</v>
      </c>
      <c r="P26" s="188">
        <v>0</v>
      </c>
      <c r="Q26" s="188">
        <v>0</v>
      </c>
      <c r="R26" s="188">
        <v>0</v>
      </c>
      <c r="S26" s="188">
        <v>63</v>
      </c>
      <c r="T26" s="188">
        <v>0</v>
      </c>
      <c r="U26" s="188">
        <f t="shared" si="8"/>
        <v>6552</v>
      </c>
      <c r="V26" s="188">
        <v>6413</v>
      </c>
      <c r="W26" s="188">
        <v>139</v>
      </c>
      <c r="X26" s="188">
        <v>0</v>
      </c>
      <c r="Y26" s="188">
        <v>0</v>
      </c>
      <c r="Z26" s="188">
        <v>0</v>
      </c>
      <c r="AA26" s="188">
        <v>0</v>
      </c>
      <c r="AB26" s="188">
        <f t="shared" si="9"/>
        <v>1392</v>
      </c>
      <c r="AC26" s="188">
        <v>0</v>
      </c>
      <c r="AD26" s="188">
        <v>904</v>
      </c>
      <c r="AE26" s="188">
        <f t="shared" si="10"/>
        <v>488</v>
      </c>
      <c r="AF26" s="188">
        <v>488</v>
      </c>
      <c r="AG26" s="188">
        <v>0</v>
      </c>
      <c r="AH26" s="188">
        <v>0</v>
      </c>
      <c r="AI26" s="188">
        <v>0</v>
      </c>
      <c r="AJ26" s="188">
        <v>0</v>
      </c>
    </row>
    <row r="27" spans="1:36" ht="13.5">
      <c r="A27" s="182" t="s">
        <v>30</v>
      </c>
      <c r="B27" s="182" t="s">
        <v>64</v>
      </c>
      <c r="C27" s="184" t="s">
        <v>65</v>
      </c>
      <c r="D27" s="188">
        <f t="shared" si="0"/>
        <v>8336</v>
      </c>
      <c r="E27" s="188">
        <v>6813</v>
      </c>
      <c r="F27" s="188">
        <f t="shared" si="6"/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109</v>
      </c>
      <c r="M27" s="188">
        <f t="shared" si="7"/>
        <v>1414</v>
      </c>
      <c r="N27" s="188">
        <v>933</v>
      </c>
      <c r="O27" s="188">
        <v>80</v>
      </c>
      <c r="P27" s="188">
        <v>156</v>
      </c>
      <c r="Q27" s="188">
        <v>45</v>
      </c>
      <c r="R27" s="188">
        <v>197</v>
      </c>
      <c r="S27" s="188">
        <v>0</v>
      </c>
      <c r="T27" s="188">
        <v>3</v>
      </c>
      <c r="U27" s="188">
        <f t="shared" si="8"/>
        <v>6813</v>
      </c>
      <c r="V27" s="188">
        <v>6813</v>
      </c>
      <c r="W27" s="188">
        <v>0</v>
      </c>
      <c r="X27" s="188">
        <v>0</v>
      </c>
      <c r="Y27" s="188">
        <v>0</v>
      </c>
      <c r="Z27" s="188">
        <v>0</v>
      </c>
      <c r="AA27" s="188">
        <v>0</v>
      </c>
      <c r="AB27" s="188">
        <f t="shared" si="9"/>
        <v>941</v>
      </c>
      <c r="AC27" s="188">
        <v>109</v>
      </c>
      <c r="AD27" s="188">
        <v>832</v>
      </c>
      <c r="AE27" s="188">
        <f t="shared" si="10"/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v>0</v>
      </c>
    </row>
    <row r="28" spans="1:36" ht="13.5">
      <c r="A28" s="182" t="s">
        <v>30</v>
      </c>
      <c r="B28" s="182" t="s">
        <v>66</v>
      </c>
      <c r="C28" s="184" t="s">
        <v>67</v>
      </c>
      <c r="D28" s="188">
        <f t="shared" si="0"/>
        <v>411</v>
      </c>
      <c r="E28" s="188">
        <v>190</v>
      </c>
      <c r="F28" s="188">
        <f t="shared" si="6"/>
        <v>4</v>
      </c>
      <c r="G28" s="188">
        <v>4</v>
      </c>
      <c r="H28" s="188">
        <v>0</v>
      </c>
      <c r="I28" s="188">
        <v>0</v>
      </c>
      <c r="J28" s="188">
        <v>0</v>
      </c>
      <c r="K28" s="188">
        <v>0</v>
      </c>
      <c r="L28" s="188">
        <v>90</v>
      </c>
      <c r="M28" s="188">
        <f t="shared" si="7"/>
        <v>127</v>
      </c>
      <c r="N28" s="188">
        <v>83</v>
      </c>
      <c r="O28" s="188">
        <v>10</v>
      </c>
      <c r="P28" s="188">
        <v>26</v>
      </c>
      <c r="Q28" s="188">
        <v>3</v>
      </c>
      <c r="R28" s="188">
        <v>2</v>
      </c>
      <c r="S28" s="188">
        <v>2</v>
      </c>
      <c r="T28" s="188">
        <v>1</v>
      </c>
      <c r="U28" s="188">
        <f t="shared" si="8"/>
        <v>190</v>
      </c>
      <c r="V28" s="188">
        <v>190</v>
      </c>
      <c r="W28" s="188">
        <v>0</v>
      </c>
      <c r="X28" s="188">
        <v>0</v>
      </c>
      <c r="Y28" s="188">
        <v>0</v>
      </c>
      <c r="Z28" s="188">
        <v>0</v>
      </c>
      <c r="AA28" s="188">
        <v>0</v>
      </c>
      <c r="AB28" s="188">
        <f t="shared" si="9"/>
        <v>116</v>
      </c>
      <c r="AC28" s="188">
        <v>90</v>
      </c>
      <c r="AD28" s="188">
        <v>26</v>
      </c>
      <c r="AE28" s="188">
        <f t="shared" si="10"/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v>0</v>
      </c>
    </row>
    <row r="29" spans="1:36" ht="13.5">
      <c r="A29" s="182" t="s">
        <v>30</v>
      </c>
      <c r="B29" s="182" t="s">
        <v>68</v>
      </c>
      <c r="C29" s="184" t="s">
        <v>69</v>
      </c>
      <c r="D29" s="188">
        <f t="shared" si="0"/>
        <v>2549</v>
      </c>
      <c r="E29" s="188">
        <v>1394</v>
      </c>
      <c r="F29" s="188">
        <f t="shared" si="6"/>
        <v>564</v>
      </c>
      <c r="G29" s="188">
        <v>0</v>
      </c>
      <c r="H29" s="188">
        <v>564</v>
      </c>
      <c r="I29" s="188">
        <v>0</v>
      </c>
      <c r="J29" s="188">
        <v>0</v>
      </c>
      <c r="K29" s="188">
        <v>0</v>
      </c>
      <c r="L29" s="188">
        <v>591</v>
      </c>
      <c r="M29" s="188">
        <f t="shared" si="7"/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f t="shared" si="8"/>
        <v>1394</v>
      </c>
      <c r="V29" s="188">
        <v>1394</v>
      </c>
      <c r="W29" s="188">
        <v>0</v>
      </c>
      <c r="X29" s="188">
        <v>0</v>
      </c>
      <c r="Y29" s="188">
        <v>0</v>
      </c>
      <c r="Z29" s="188">
        <v>0</v>
      </c>
      <c r="AA29" s="188">
        <v>0</v>
      </c>
      <c r="AB29" s="188">
        <f t="shared" si="9"/>
        <v>777</v>
      </c>
      <c r="AC29" s="188">
        <v>591</v>
      </c>
      <c r="AD29" s="188">
        <v>186</v>
      </c>
      <c r="AE29" s="188">
        <f t="shared" si="10"/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v>0</v>
      </c>
    </row>
    <row r="30" spans="1:36" ht="13.5">
      <c r="A30" s="182" t="s">
        <v>30</v>
      </c>
      <c r="B30" s="182" t="s">
        <v>70</v>
      </c>
      <c r="C30" s="184" t="s">
        <v>71</v>
      </c>
      <c r="D30" s="188">
        <f t="shared" si="0"/>
        <v>5506</v>
      </c>
      <c r="E30" s="188">
        <v>4106</v>
      </c>
      <c r="F30" s="188">
        <f t="shared" si="6"/>
        <v>98</v>
      </c>
      <c r="G30" s="188">
        <v>0</v>
      </c>
      <c r="H30" s="188">
        <v>98</v>
      </c>
      <c r="I30" s="188">
        <v>0</v>
      </c>
      <c r="J30" s="188">
        <v>0</v>
      </c>
      <c r="K30" s="188">
        <v>0</v>
      </c>
      <c r="L30" s="188">
        <v>830</v>
      </c>
      <c r="M30" s="188">
        <f t="shared" si="7"/>
        <v>472</v>
      </c>
      <c r="N30" s="188">
        <v>445</v>
      </c>
      <c r="O30" s="188">
        <v>27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f t="shared" si="8"/>
        <v>4106</v>
      </c>
      <c r="V30" s="188">
        <v>4106</v>
      </c>
      <c r="W30" s="188">
        <v>0</v>
      </c>
      <c r="X30" s="188">
        <v>0</v>
      </c>
      <c r="Y30" s="188">
        <v>0</v>
      </c>
      <c r="Z30" s="188">
        <v>0</v>
      </c>
      <c r="AA30" s="188">
        <v>0</v>
      </c>
      <c r="AB30" s="188">
        <f t="shared" si="9"/>
        <v>1359</v>
      </c>
      <c r="AC30" s="188">
        <v>830</v>
      </c>
      <c r="AD30" s="188">
        <v>523</v>
      </c>
      <c r="AE30" s="188">
        <f t="shared" si="10"/>
        <v>6</v>
      </c>
      <c r="AF30" s="188">
        <v>0</v>
      </c>
      <c r="AG30" s="188">
        <v>6</v>
      </c>
      <c r="AH30" s="188">
        <v>0</v>
      </c>
      <c r="AI30" s="188">
        <v>0</v>
      </c>
      <c r="AJ30" s="188">
        <v>0</v>
      </c>
    </row>
    <row r="31" spans="1:36" ht="13.5">
      <c r="A31" s="182" t="s">
        <v>30</v>
      </c>
      <c r="B31" s="182" t="s">
        <v>72</v>
      </c>
      <c r="C31" s="184" t="s">
        <v>73</v>
      </c>
      <c r="D31" s="188">
        <f t="shared" si="0"/>
        <v>7533</v>
      </c>
      <c r="E31" s="188">
        <v>5041</v>
      </c>
      <c r="F31" s="188">
        <f t="shared" si="6"/>
        <v>1087</v>
      </c>
      <c r="G31" s="188">
        <v>960</v>
      </c>
      <c r="H31" s="188">
        <v>127</v>
      </c>
      <c r="I31" s="188">
        <v>0</v>
      </c>
      <c r="J31" s="188">
        <v>0</v>
      </c>
      <c r="K31" s="188">
        <v>0</v>
      </c>
      <c r="L31" s="188">
        <v>8</v>
      </c>
      <c r="M31" s="188">
        <f t="shared" si="7"/>
        <v>1397</v>
      </c>
      <c r="N31" s="188">
        <v>1037</v>
      </c>
      <c r="O31" s="188">
        <v>57</v>
      </c>
      <c r="P31" s="188">
        <v>245</v>
      </c>
      <c r="Q31" s="188">
        <v>0</v>
      </c>
      <c r="R31" s="188">
        <v>1</v>
      </c>
      <c r="S31" s="188">
        <v>49</v>
      </c>
      <c r="T31" s="188">
        <v>8</v>
      </c>
      <c r="U31" s="188">
        <f t="shared" si="8"/>
        <v>5559</v>
      </c>
      <c r="V31" s="188">
        <v>5041</v>
      </c>
      <c r="W31" s="188">
        <v>518</v>
      </c>
      <c r="X31" s="188">
        <v>0</v>
      </c>
      <c r="Y31" s="188">
        <v>0</v>
      </c>
      <c r="Z31" s="188">
        <v>0</v>
      </c>
      <c r="AA31" s="188">
        <v>0</v>
      </c>
      <c r="AB31" s="188">
        <f t="shared" si="9"/>
        <v>961</v>
      </c>
      <c r="AC31" s="188">
        <v>8</v>
      </c>
      <c r="AD31" s="188">
        <v>709</v>
      </c>
      <c r="AE31" s="188">
        <f t="shared" si="10"/>
        <v>244</v>
      </c>
      <c r="AF31" s="188">
        <v>244</v>
      </c>
      <c r="AG31" s="188">
        <v>0</v>
      </c>
      <c r="AH31" s="188">
        <v>0</v>
      </c>
      <c r="AI31" s="188">
        <v>0</v>
      </c>
      <c r="AJ31" s="188">
        <v>0</v>
      </c>
    </row>
    <row r="32" spans="1:36" ht="13.5">
      <c r="A32" s="182" t="s">
        <v>30</v>
      </c>
      <c r="B32" s="182" t="s">
        <v>74</v>
      </c>
      <c r="C32" s="184" t="s">
        <v>75</v>
      </c>
      <c r="D32" s="188">
        <f t="shared" si="0"/>
        <v>725</v>
      </c>
      <c r="E32" s="188">
        <v>356</v>
      </c>
      <c r="F32" s="188">
        <f t="shared" si="6"/>
        <v>7</v>
      </c>
      <c r="G32" s="188">
        <v>0</v>
      </c>
      <c r="H32" s="188">
        <v>7</v>
      </c>
      <c r="I32" s="188">
        <v>0</v>
      </c>
      <c r="J32" s="188">
        <v>0</v>
      </c>
      <c r="K32" s="188">
        <v>0</v>
      </c>
      <c r="L32" s="188">
        <v>150</v>
      </c>
      <c r="M32" s="188">
        <f t="shared" si="7"/>
        <v>212</v>
      </c>
      <c r="N32" s="188">
        <v>151</v>
      </c>
      <c r="O32" s="188">
        <v>15</v>
      </c>
      <c r="P32" s="188">
        <v>32</v>
      </c>
      <c r="Q32" s="188">
        <v>4</v>
      </c>
      <c r="R32" s="188">
        <v>6</v>
      </c>
      <c r="S32" s="188">
        <v>4</v>
      </c>
      <c r="T32" s="188">
        <v>0</v>
      </c>
      <c r="U32" s="188">
        <f t="shared" si="8"/>
        <v>356</v>
      </c>
      <c r="V32" s="188">
        <v>356</v>
      </c>
      <c r="W32" s="188">
        <v>0</v>
      </c>
      <c r="X32" s="188">
        <v>0</v>
      </c>
      <c r="Y32" s="188">
        <v>0</v>
      </c>
      <c r="Z32" s="188">
        <v>0</v>
      </c>
      <c r="AA32" s="188">
        <v>0</v>
      </c>
      <c r="AB32" s="188">
        <f t="shared" si="9"/>
        <v>195</v>
      </c>
      <c r="AC32" s="188">
        <v>150</v>
      </c>
      <c r="AD32" s="188">
        <v>45</v>
      </c>
      <c r="AE32" s="188">
        <f t="shared" si="10"/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v>0</v>
      </c>
    </row>
    <row r="33" spans="1:36" ht="13.5">
      <c r="A33" s="182" t="s">
        <v>30</v>
      </c>
      <c r="B33" s="182" t="s">
        <v>76</v>
      </c>
      <c r="C33" s="184" t="s">
        <v>77</v>
      </c>
      <c r="D33" s="188">
        <f t="shared" si="0"/>
        <v>4548</v>
      </c>
      <c r="E33" s="188">
        <v>4067</v>
      </c>
      <c r="F33" s="188">
        <f t="shared" si="6"/>
        <v>425</v>
      </c>
      <c r="G33" s="188">
        <v>361</v>
      </c>
      <c r="H33" s="188">
        <v>64</v>
      </c>
      <c r="I33" s="188">
        <v>0</v>
      </c>
      <c r="J33" s="188">
        <v>0</v>
      </c>
      <c r="K33" s="188">
        <v>0</v>
      </c>
      <c r="L33" s="188">
        <v>0</v>
      </c>
      <c r="M33" s="188">
        <f t="shared" si="7"/>
        <v>56</v>
      </c>
      <c r="N33" s="188">
        <v>0</v>
      </c>
      <c r="O33" s="188">
        <v>52</v>
      </c>
      <c r="P33" s="188">
        <v>0</v>
      </c>
      <c r="Q33" s="188">
        <v>0</v>
      </c>
      <c r="R33" s="188">
        <v>0</v>
      </c>
      <c r="S33" s="188">
        <v>0</v>
      </c>
      <c r="T33" s="188">
        <v>4</v>
      </c>
      <c r="U33" s="188">
        <f t="shared" si="8"/>
        <v>4254</v>
      </c>
      <c r="V33" s="188">
        <v>4067</v>
      </c>
      <c r="W33" s="188">
        <v>187</v>
      </c>
      <c r="X33" s="188">
        <v>0</v>
      </c>
      <c r="Y33" s="188">
        <v>0</v>
      </c>
      <c r="Z33" s="188">
        <v>0</v>
      </c>
      <c r="AA33" s="188">
        <v>0</v>
      </c>
      <c r="AB33" s="188">
        <f t="shared" si="9"/>
        <v>800</v>
      </c>
      <c r="AC33" s="188">
        <v>0</v>
      </c>
      <c r="AD33" s="188">
        <v>701</v>
      </c>
      <c r="AE33" s="188">
        <f t="shared" si="10"/>
        <v>99</v>
      </c>
      <c r="AF33" s="188">
        <v>99</v>
      </c>
      <c r="AG33" s="188">
        <v>0</v>
      </c>
      <c r="AH33" s="188">
        <v>0</v>
      </c>
      <c r="AI33" s="188">
        <v>0</v>
      </c>
      <c r="AJ33" s="188">
        <v>0</v>
      </c>
    </row>
    <row r="34" spans="1:36" ht="13.5">
      <c r="A34" s="182" t="s">
        <v>30</v>
      </c>
      <c r="B34" s="182" t="s">
        <v>78</v>
      </c>
      <c r="C34" s="184" t="s">
        <v>203</v>
      </c>
      <c r="D34" s="188">
        <f t="shared" si="0"/>
        <v>3056</v>
      </c>
      <c r="E34" s="188">
        <v>2156</v>
      </c>
      <c r="F34" s="188">
        <f t="shared" si="6"/>
        <v>303</v>
      </c>
      <c r="G34" s="188">
        <v>303</v>
      </c>
      <c r="H34" s="188">
        <v>0</v>
      </c>
      <c r="I34" s="188">
        <v>0</v>
      </c>
      <c r="J34" s="188">
        <v>0</v>
      </c>
      <c r="K34" s="188">
        <v>0</v>
      </c>
      <c r="L34" s="188">
        <v>524</v>
      </c>
      <c r="M34" s="188">
        <f t="shared" si="7"/>
        <v>73</v>
      </c>
      <c r="N34" s="188">
        <v>0</v>
      </c>
      <c r="O34" s="188">
        <v>5</v>
      </c>
      <c r="P34" s="188">
        <v>57</v>
      </c>
      <c r="Q34" s="188">
        <v>11</v>
      </c>
      <c r="R34" s="188">
        <v>0</v>
      </c>
      <c r="S34" s="188">
        <v>0</v>
      </c>
      <c r="T34" s="188">
        <v>0</v>
      </c>
      <c r="U34" s="188">
        <f t="shared" si="8"/>
        <v>2313</v>
      </c>
      <c r="V34" s="188">
        <v>2156</v>
      </c>
      <c r="W34" s="188">
        <v>157</v>
      </c>
      <c r="X34" s="188">
        <v>0</v>
      </c>
      <c r="Y34" s="188">
        <v>0</v>
      </c>
      <c r="Z34" s="188">
        <v>0</v>
      </c>
      <c r="AA34" s="188">
        <v>0</v>
      </c>
      <c r="AB34" s="188">
        <f t="shared" si="9"/>
        <v>988</v>
      </c>
      <c r="AC34" s="188">
        <v>524</v>
      </c>
      <c r="AD34" s="188">
        <v>381</v>
      </c>
      <c r="AE34" s="188">
        <f t="shared" si="10"/>
        <v>83</v>
      </c>
      <c r="AF34" s="188">
        <v>83</v>
      </c>
      <c r="AG34" s="188">
        <v>0</v>
      </c>
      <c r="AH34" s="188">
        <v>0</v>
      </c>
      <c r="AI34" s="188">
        <v>0</v>
      </c>
      <c r="AJ34" s="188">
        <v>0</v>
      </c>
    </row>
    <row r="35" spans="1:36" ht="13.5">
      <c r="A35" s="182" t="s">
        <v>30</v>
      </c>
      <c r="B35" s="182" t="s">
        <v>79</v>
      </c>
      <c r="C35" s="184" t="s">
        <v>29</v>
      </c>
      <c r="D35" s="188">
        <f t="shared" si="0"/>
        <v>1886</v>
      </c>
      <c r="E35" s="188">
        <v>1454</v>
      </c>
      <c r="F35" s="188">
        <f t="shared" si="6"/>
        <v>330</v>
      </c>
      <c r="G35" s="188">
        <v>200</v>
      </c>
      <c r="H35" s="188">
        <v>130</v>
      </c>
      <c r="I35" s="188">
        <v>0</v>
      </c>
      <c r="J35" s="188">
        <v>0</v>
      </c>
      <c r="K35" s="188">
        <v>0</v>
      </c>
      <c r="L35" s="188">
        <v>0</v>
      </c>
      <c r="M35" s="188">
        <f t="shared" si="7"/>
        <v>102</v>
      </c>
      <c r="N35" s="188">
        <v>90</v>
      </c>
      <c r="O35" s="188">
        <v>0</v>
      </c>
      <c r="P35" s="188">
        <v>0</v>
      </c>
      <c r="Q35" s="188">
        <v>0</v>
      </c>
      <c r="R35" s="188">
        <v>0</v>
      </c>
      <c r="S35" s="188">
        <v>12</v>
      </c>
      <c r="T35" s="188">
        <v>0</v>
      </c>
      <c r="U35" s="188">
        <f t="shared" si="8"/>
        <v>1558</v>
      </c>
      <c r="V35" s="188">
        <v>1454</v>
      </c>
      <c r="W35" s="188">
        <v>104</v>
      </c>
      <c r="X35" s="188">
        <v>0</v>
      </c>
      <c r="Y35" s="188">
        <v>0</v>
      </c>
      <c r="Z35" s="188">
        <v>0</v>
      </c>
      <c r="AA35" s="188">
        <v>0</v>
      </c>
      <c r="AB35" s="188">
        <f t="shared" si="9"/>
        <v>311</v>
      </c>
      <c r="AC35" s="188">
        <v>0</v>
      </c>
      <c r="AD35" s="188">
        <v>256</v>
      </c>
      <c r="AE35" s="188">
        <f t="shared" si="10"/>
        <v>55</v>
      </c>
      <c r="AF35" s="188">
        <v>55</v>
      </c>
      <c r="AG35" s="188">
        <v>0</v>
      </c>
      <c r="AH35" s="188">
        <v>0</v>
      </c>
      <c r="AI35" s="188">
        <v>0</v>
      </c>
      <c r="AJ35" s="188">
        <v>0</v>
      </c>
    </row>
    <row r="36" spans="1:36" ht="13.5">
      <c r="A36" s="182" t="s">
        <v>30</v>
      </c>
      <c r="B36" s="182" t="s">
        <v>80</v>
      </c>
      <c r="C36" s="184" t="s">
        <v>81</v>
      </c>
      <c r="D36" s="188">
        <f t="shared" si="0"/>
        <v>2626</v>
      </c>
      <c r="E36" s="188">
        <v>1551</v>
      </c>
      <c r="F36" s="188">
        <f t="shared" si="6"/>
        <v>455</v>
      </c>
      <c r="G36" s="188">
        <v>455</v>
      </c>
      <c r="H36" s="188">
        <v>0</v>
      </c>
      <c r="I36" s="188">
        <v>0</v>
      </c>
      <c r="J36" s="188">
        <v>0</v>
      </c>
      <c r="K36" s="188">
        <v>0</v>
      </c>
      <c r="L36" s="188">
        <v>411</v>
      </c>
      <c r="M36" s="188">
        <f t="shared" si="7"/>
        <v>209</v>
      </c>
      <c r="N36" s="188">
        <v>0</v>
      </c>
      <c r="O36" s="188">
        <v>116</v>
      </c>
      <c r="P36" s="188">
        <v>74</v>
      </c>
      <c r="Q36" s="188">
        <v>16</v>
      </c>
      <c r="R36" s="188">
        <v>0</v>
      </c>
      <c r="S36" s="188">
        <v>0</v>
      </c>
      <c r="T36" s="188">
        <v>3</v>
      </c>
      <c r="U36" s="188">
        <f t="shared" si="8"/>
        <v>1787</v>
      </c>
      <c r="V36" s="188">
        <v>1551</v>
      </c>
      <c r="W36" s="188">
        <v>236</v>
      </c>
      <c r="X36" s="188">
        <v>0</v>
      </c>
      <c r="Y36" s="188">
        <v>0</v>
      </c>
      <c r="Z36" s="188">
        <v>0</v>
      </c>
      <c r="AA36" s="188">
        <v>0</v>
      </c>
      <c r="AB36" s="188">
        <f t="shared" si="9"/>
        <v>830</v>
      </c>
      <c r="AC36" s="188">
        <v>411</v>
      </c>
      <c r="AD36" s="188">
        <v>294</v>
      </c>
      <c r="AE36" s="188">
        <f t="shared" si="10"/>
        <v>125</v>
      </c>
      <c r="AF36" s="188">
        <v>125</v>
      </c>
      <c r="AG36" s="188">
        <v>0</v>
      </c>
      <c r="AH36" s="188">
        <v>0</v>
      </c>
      <c r="AI36" s="188">
        <v>0</v>
      </c>
      <c r="AJ36" s="188">
        <v>0</v>
      </c>
    </row>
    <row r="37" spans="1:36" ht="13.5">
      <c r="A37" s="182" t="s">
        <v>30</v>
      </c>
      <c r="B37" s="182" t="s">
        <v>82</v>
      </c>
      <c r="C37" s="184" t="s">
        <v>83</v>
      </c>
      <c r="D37" s="188">
        <f t="shared" si="0"/>
        <v>1995</v>
      </c>
      <c r="E37" s="188">
        <v>1511</v>
      </c>
      <c r="F37" s="188">
        <f t="shared" si="6"/>
        <v>279</v>
      </c>
      <c r="G37" s="188">
        <v>279</v>
      </c>
      <c r="H37" s="188">
        <v>0</v>
      </c>
      <c r="I37" s="188">
        <v>0</v>
      </c>
      <c r="J37" s="188">
        <v>0</v>
      </c>
      <c r="K37" s="188">
        <v>0</v>
      </c>
      <c r="L37" s="188">
        <v>0</v>
      </c>
      <c r="M37" s="188">
        <f t="shared" si="7"/>
        <v>205</v>
      </c>
      <c r="N37" s="188">
        <v>0</v>
      </c>
      <c r="O37" s="188">
        <v>107</v>
      </c>
      <c r="P37" s="188">
        <v>81</v>
      </c>
      <c r="Q37" s="188">
        <v>17</v>
      </c>
      <c r="R37" s="188">
        <v>0</v>
      </c>
      <c r="S37" s="188">
        <v>0</v>
      </c>
      <c r="T37" s="188">
        <v>0</v>
      </c>
      <c r="U37" s="188">
        <f t="shared" si="8"/>
        <v>1657</v>
      </c>
      <c r="V37" s="188">
        <v>1511</v>
      </c>
      <c r="W37" s="188">
        <v>146</v>
      </c>
      <c r="X37" s="188">
        <v>0</v>
      </c>
      <c r="Y37" s="188">
        <v>0</v>
      </c>
      <c r="Z37" s="188">
        <v>0</v>
      </c>
      <c r="AA37" s="188">
        <v>0</v>
      </c>
      <c r="AB37" s="188">
        <f t="shared" si="9"/>
        <v>349</v>
      </c>
      <c r="AC37" s="188">
        <v>0</v>
      </c>
      <c r="AD37" s="188">
        <v>273</v>
      </c>
      <c r="AE37" s="188">
        <f t="shared" si="10"/>
        <v>76</v>
      </c>
      <c r="AF37" s="188">
        <v>76</v>
      </c>
      <c r="AG37" s="188">
        <v>0</v>
      </c>
      <c r="AH37" s="188">
        <v>0</v>
      </c>
      <c r="AI37" s="188">
        <v>0</v>
      </c>
      <c r="AJ37" s="188">
        <v>0</v>
      </c>
    </row>
    <row r="38" spans="1:36" ht="13.5">
      <c r="A38" s="182" t="s">
        <v>30</v>
      </c>
      <c r="B38" s="182" t="s">
        <v>84</v>
      </c>
      <c r="C38" s="184" t="s">
        <v>85</v>
      </c>
      <c r="D38" s="188">
        <f t="shared" si="0"/>
        <v>3837</v>
      </c>
      <c r="E38" s="188">
        <v>2892</v>
      </c>
      <c r="F38" s="188">
        <f t="shared" si="6"/>
        <v>829</v>
      </c>
      <c r="G38" s="188">
        <v>571</v>
      </c>
      <c r="H38" s="188">
        <v>258</v>
      </c>
      <c r="I38" s="188">
        <v>0</v>
      </c>
      <c r="J38" s="188">
        <v>0</v>
      </c>
      <c r="K38" s="188">
        <v>0</v>
      </c>
      <c r="L38" s="188">
        <v>116</v>
      </c>
      <c r="M38" s="188">
        <f t="shared" si="7"/>
        <v>0</v>
      </c>
      <c r="N38" s="188">
        <v>0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v>0</v>
      </c>
      <c r="U38" s="188">
        <f t="shared" si="8"/>
        <v>3188</v>
      </c>
      <c r="V38" s="188">
        <v>2892</v>
      </c>
      <c r="W38" s="188">
        <v>296</v>
      </c>
      <c r="X38" s="188">
        <v>0</v>
      </c>
      <c r="Y38" s="188">
        <v>0</v>
      </c>
      <c r="Z38" s="188">
        <v>0</v>
      </c>
      <c r="AA38" s="188">
        <v>0</v>
      </c>
      <c r="AB38" s="188">
        <f t="shared" si="9"/>
        <v>798</v>
      </c>
      <c r="AC38" s="188">
        <v>116</v>
      </c>
      <c r="AD38" s="188">
        <v>525</v>
      </c>
      <c r="AE38" s="188">
        <f t="shared" si="10"/>
        <v>157</v>
      </c>
      <c r="AF38" s="188">
        <v>157</v>
      </c>
      <c r="AG38" s="188">
        <v>0</v>
      </c>
      <c r="AH38" s="188">
        <v>0</v>
      </c>
      <c r="AI38" s="188">
        <v>0</v>
      </c>
      <c r="AJ38" s="188">
        <v>0</v>
      </c>
    </row>
    <row r="39" spans="1:36" ht="13.5">
      <c r="A39" s="182" t="s">
        <v>30</v>
      </c>
      <c r="B39" s="182" t="s">
        <v>86</v>
      </c>
      <c r="C39" s="184" t="s">
        <v>87</v>
      </c>
      <c r="D39" s="188">
        <f t="shared" si="0"/>
        <v>2033</v>
      </c>
      <c r="E39" s="188">
        <v>1533</v>
      </c>
      <c r="F39" s="188">
        <f t="shared" si="6"/>
        <v>226</v>
      </c>
      <c r="G39" s="188">
        <v>226</v>
      </c>
      <c r="H39" s="188">
        <v>0</v>
      </c>
      <c r="I39" s="188">
        <v>0</v>
      </c>
      <c r="J39" s="188">
        <v>0</v>
      </c>
      <c r="K39" s="188">
        <v>0</v>
      </c>
      <c r="L39" s="188">
        <v>0</v>
      </c>
      <c r="M39" s="188">
        <f t="shared" si="7"/>
        <v>274</v>
      </c>
      <c r="N39" s="188">
        <v>174</v>
      </c>
      <c r="O39" s="188">
        <v>30</v>
      </c>
      <c r="P39" s="188">
        <v>49</v>
      </c>
      <c r="Q39" s="188">
        <v>11</v>
      </c>
      <c r="R39" s="188">
        <v>0</v>
      </c>
      <c r="S39" s="188">
        <v>10</v>
      </c>
      <c r="T39" s="188">
        <v>0</v>
      </c>
      <c r="U39" s="188">
        <f t="shared" si="8"/>
        <v>1650</v>
      </c>
      <c r="V39" s="188">
        <v>1533</v>
      </c>
      <c r="W39" s="188">
        <v>117</v>
      </c>
      <c r="X39" s="188">
        <v>0</v>
      </c>
      <c r="Y39" s="188">
        <v>0</v>
      </c>
      <c r="Z39" s="188">
        <v>0</v>
      </c>
      <c r="AA39" s="188">
        <v>0</v>
      </c>
      <c r="AB39" s="188">
        <f t="shared" si="9"/>
        <v>334</v>
      </c>
      <c r="AC39" s="188">
        <v>0</v>
      </c>
      <c r="AD39" s="188">
        <v>272</v>
      </c>
      <c r="AE39" s="188">
        <f t="shared" si="10"/>
        <v>62</v>
      </c>
      <c r="AF39" s="188">
        <v>62</v>
      </c>
      <c r="AG39" s="188">
        <v>0</v>
      </c>
      <c r="AH39" s="188">
        <v>0</v>
      </c>
      <c r="AI39" s="188">
        <v>0</v>
      </c>
      <c r="AJ39" s="188">
        <v>0</v>
      </c>
    </row>
    <row r="40" spans="1:36" ht="13.5">
      <c r="A40" s="182" t="s">
        <v>30</v>
      </c>
      <c r="B40" s="182" t="s">
        <v>20</v>
      </c>
      <c r="C40" s="184" t="s">
        <v>256</v>
      </c>
      <c r="D40" s="188">
        <f t="shared" si="0"/>
        <v>3530</v>
      </c>
      <c r="E40" s="188">
        <v>2963</v>
      </c>
      <c r="F40" s="188">
        <f t="shared" si="6"/>
        <v>277</v>
      </c>
      <c r="G40" s="188">
        <v>277</v>
      </c>
      <c r="H40" s="188">
        <v>0</v>
      </c>
      <c r="I40" s="188">
        <v>0</v>
      </c>
      <c r="J40" s="188">
        <v>0</v>
      </c>
      <c r="K40" s="188">
        <v>0</v>
      </c>
      <c r="L40" s="188">
        <v>0</v>
      </c>
      <c r="M40" s="188">
        <f t="shared" si="7"/>
        <v>290</v>
      </c>
      <c r="N40" s="188">
        <v>82</v>
      </c>
      <c r="O40" s="188">
        <v>100</v>
      </c>
      <c r="P40" s="188">
        <v>92</v>
      </c>
      <c r="Q40" s="188">
        <v>16</v>
      </c>
      <c r="R40" s="188">
        <v>0</v>
      </c>
      <c r="S40" s="188">
        <v>0</v>
      </c>
      <c r="T40" s="188">
        <v>0</v>
      </c>
      <c r="U40" s="188">
        <f t="shared" si="8"/>
        <v>3107</v>
      </c>
      <c r="V40" s="188">
        <v>2963</v>
      </c>
      <c r="W40" s="188">
        <v>144</v>
      </c>
      <c r="X40" s="188">
        <v>0</v>
      </c>
      <c r="Y40" s="188">
        <v>0</v>
      </c>
      <c r="Z40" s="188">
        <v>0</v>
      </c>
      <c r="AA40" s="188">
        <v>0</v>
      </c>
      <c r="AB40" s="188">
        <f t="shared" si="9"/>
        <v>587</v>
      </c>
      <c r="AC40" s="188">
        <v>0</v>
      </c>
      <c r="AD40" s="188">
        <v>511</v>
      </c>
      <c r="AE40" s="188">
        <f t="shared" si="10"/>
        <v>76</v>
      </c>
      <c r="AF40" s="188">
        <v>76</v>
      </c>
      <c r="AG40" s="188">
        <v>0</v>
      </c>
      <c r="AH40" s="188">
        <v>0</v>
      </c>
      <c r="AI40" s="188">
        <v>0</v>
      </c>
      <c r="AJ40" s="188">
        <v>0</v>
      </c>
    </row>
    <row r="41" spans="1:36" ht="13.5">
      <c r="A41" s="182" t="s">
        <v>30</v>
      </c>
      <c r="B41" s="182" t="s">
        <v>21</v>
      </c>
      <c r="C41" s="184" t="s">
        <v>22</v>
      </c>
      <c r="D41" s="188">
        <f t="shared" si="0"/>
        <v>604</v>
      </c>
      <c r="E41" s="188">
        <v>273</v>
      </c>
      <c r="F41" s="188">
        <f t="shared" si="6"/>
        <v>151</v>
      </c>
      <c r="G41" s="188">
        <v>151</v>
      </c>
      <c r="H41" s="188">
        <v>0</v>
      </c>
      <c r="I41" s="188">
        <v>0</v>
      </c>
      <c r="J41" s="188">
        <v>0</v>
      </c>
      <c r="K41" s="188">
        <v>0</v>
      </c>
      <c r="L41" s="188">
        <v>0</v>
      </c>
      <c r="M41" s="188">
        <f t="shared" si="7"/>
        <v>180</v>
      </c>
      <c r="N41" s="188">
        <v>114</v>
      </c>
      <c r="O41" s="188">
        <v>15</v>
      </c>
      <c r="P41" s="188">
        <v>46</v>
      </c>
      <c r="Q41" s="188">
        <v>5</v>
      </c>
      <c r="R41" s="188">
        <v>0</v>
      </c>
      <c r="S41" s="188">
        <v>0</v>
      </c>
      <c r="T41" s="188">
        <v>0</v>
      </c>
      <c r="U41" s="188">
        <f t="shared" si="8"/>
        <v>344</v>
      </c>
      <c r="V41" s="188">
        <v>273</v>
      </c>
      <c r="W41" s="188">
        <v>71</v>
      </c>
      <c r="X41" s="188">
        <v>0</v>
      </c>
      <c r="Y41" s="188">
        <v>0</v>
      </c>
      <c r="Z41" s="188">
        <v>0</v>
      </c>
      <c r="AA41" s="188">
        <v>0</v>
      </c>
      <c r="AB41" s="188">
        <f t="shared" si="9"/>
        <v>93</v>
      </c>
      <c r="AC41" s="188">
        <v>0</v>
      </c>
      <c r="AD41" s="188">
        <v>53</v>
      </c>
      <c r="AE41" s="188">
        <f t="shared" si="10"/>
        <v>40</v>
      </c>
      <c r="AF41" s="188">
        <v>40</v>
      </c>
      <c r="AG41" s="188">
        <v>0</v>
      </c>
      <c r="AH41" s="188">
        <v>0</v>
      </c>
      <c r="AI41" s="188">
        <v>0</v>
      </c>
      <c r="AJ41" s="188">
        <v>0</v>
      </c>
    </row>
    <row r="42" spans="1:36" ht="13.5">
      <c r="A42" s="201" t="s">
        <v>23</v>
      </c>
      <c r="B42" s="202"/>
      <c r="C42" s="202"/>
      <c r="D42" s="188">
        <f aca="true" t="shared" si="11" ref="D42:AJ42">SUM(D7:D41)</f>
        <v>442150</v>
      </c>
      <c r="E42" s="188">
        <f t="shared" si="11"/>
        <v>292276</v>
      </c>
      <c r="F42" s="188">
        <f t="shared" si="11"/>
        <v>72681</v>
      </c>
      <c r="G42" s="188">
        <f t="shared" si="11"/>
        <v>23807</v>
      </c>
      <c r="H42" s="188">
        <f t="shared" si="11"/>
        <v>48870</v>
      </c>
      <c r="I42" s="188">
        <f t="shared" si="11"/>
        <v>0</v>
      </c>
      <c r="J42" s="188">
        <f t="shared" si="11"/>
        <v>0</v>
      </c>
      <c r="K42" s="188">
        <f t="shared" si="11"/>
        <v>4</v>
      </c>
      <c r="L42" s="188">
        <f t="shared" si="11"/>
        <v>54424</v>
      </c>
      <c r="M42" s="188">
        <f t="shared" si="11"/>
        <v>22769</v>
      </c>
      <c r="N42" s="188">
        <f t="shared" si="11"/>
        <v>17244</v>
      </c>
      <c r="O42" s="188">
        <f t="shared" si="11"/>
        <v>2229</v>
      </c>
      <c r="P42" s="188">
        <f t="shared" si="11"/>
        <v>2078</v>
      </c>
      <c r="Q42" s="188">
        <f t="shared" si="11"/>
        <v>353</v>
      </c>
      <c r="R42" s="188">
        <f t="shared" si="11"/>
        <v>277</v>
      </c>
      <c r="S42" s="188">
        <f t="shared" si="11"/>
        <v>377</v>
      </c>
      <c r="T42" s="188">
        <f t="shared" si="11"/>
        <v>211</v>
      </c>
      <c r="U42" s="188">
        <f t="shared" si="11"/>
        <v>308451</v>
      </c>
      <c r="V42" s="188">
        <f t="shared" si="11"/>
        <v>292276</v>
      </c>
      <c r="W42" s="188">
        <f t="shared" si="11"/>
        <v>9323</v>
      </c>
      <c r="X42" s="188">
        <f t="shared" si="11"/>
        <v>6848</v>
      </c>
      <c r="Y42" s="188">
        <f t="shared" si="11"/>
        <v>0</v>
      </c>
      <c r="Z42" s="188">
        <f t="shared" si="11"/>
        <v>0</v>
      </c>
      <c r="AA42" s="188">
        <f t="shared" si="11"/>
        <v>4</v>
      </c>
      <c r="AB42" s="188">
        <f t="shared" si="11"/>
        <v>98836</v>
      </c>
      <c r="AC42" s="188">
        <f t="shared" si="11"/>
        <v>54424</v>
      </c>
      <c r="AD42" s="188">
        <f t="shared" si="11"/>
        <v>31653</v>
      </c>
      <c r="AE42" s="188">
        <f t="shared" si="11"/>
        <v>12759</v>
      </c>
      <c r="AF42" s="188">
        <f t="shared" si="11"/>
        <v>9881</v>
      </c>
      <c r="AG42" s="188">
        <f t="shared" si="11"/>
        <v>2878</v>
      </c>
      <c r="AH42" s="188">
        <f t="shared" si="11"/>
        <v>0</v>
      </c>
      <c r="AI42" s="188">
        <f t="shared" si="11"/>
        <v>0</v>
      </c>
      <c r="AJ42" s="188">
        <f t="shared" si="11"/>
        <v>0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4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14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169</v>
      </c>
      <c r="B2" s="200" t="s">
        <v>216</v>
      </c>
      <c r="C2" s="200" t="s">
        <v>181</v>
      </c>
      <c r="D2" s="237" t="s">
        <v>8</v>
      </c>
      <c r="E2" s="238"/>
      <c r="F2" s="238"/>
      <c r="G2" s="238"/>
      <c r="H2" s="238"/>
      <c r="I2" s="238"/>
      <c r="J2" s="238"/>
      <c r="K2" s="239"/>
      <c r="L2" s="237" t="s">
        <v>9</v>
      </c>
      <c r="M2" s="238"/>
      <c r="N2" s="238"/>
      <c r="O2" s="238"/>
      <c r="P2" s="238"/>
      <c r="Q2" s="238"/>
      <c r="R2" s="238"/>
      <c r="S2" s="239"/>
      <c r="T2" s="240" t="s">
        <v>10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3" t="s">
        <v>205</v>
      </c>
      <c r="BQ2" s="238"/>
      <c r="BR2" s="238"/>
      <c r="BS2" s="238"/>
      <c r="BT2" s="238"/>
      <c r="BU2" s="238"/>
      <c r="BV2" s="238"/>
      <c r="BW2" s="239"/>
    </row>
    <row r="3" spans="1:75" s="27" customFormat="1" ht="22.5" customHeight="1">
      <c r="A3" s="236"/>
      <c r="B3" s="195"/>
      <c r="C3" s="195"/>
      <c r="D3" s="195" t="s">
        <v>184</v>
      </c>
      <c r="E3" s="203" t="s">
        <v>188</v>
      </c>
      <c r="F3" s="203" t="s">
        <v>217</v>
      </c>
      <c r="G3" s="203" t="s">
        <v>189</v>
      </c>
      <c r="H3" s="203" t="s">
        <v>291</v>
      </c>
      <c r="I3" s="203" t="s">
        <v>292</v>
      </c>
      <c r="J3" s="244" t="s">
        <v>255</v>
      </c>
      <c r="K3" s="203" t="s">
        <v>218</v>
      </c>
      <c r="L3" s="195" t="s">
        <v>184</v>
      </c>
      <c r="M3" s="203" t="s">
        <v>188</v>
      </c>
      <c r="N3" s="203" t="s">
        <v>217</v>
      </c>
      <c r="O3" s="203" t="s">
        <v>189</v>
      </c>
      <c r="P3" s="203" t="s">
        <v>291</v>
      </c>
      <c r="Q3" s="203" t="s">
        <v>292</v>
      </c>
      <c r="R3" s="244" t="s">
        <v>255</v>
      </c>
      <c r="S3" s="203" t="s">
        <v>218</v>
      </c>
      <c r="T3" s="195" t="s">
        <v>184</v>
      </c>
      <c r="U3" s="203" t="s">
        <v>188</v>
      </c>
      <c r="V3" s="203" t="s">
        <v>217</v>
      </c>
      <c r="W3" s="203" t="s">
        <v>189</v>
      </c>
      <c r="X3" s="203" t="s">
        <v>291</v>
      </c>
      <c r="Y3" s="203" t="s">
        <v>292</v>
      </c>
      <c r="Z3" s="244" t="s">
        <v>255</v>
      </c>
      <c r="AA3" s="203" t="s">
        <v>218</v>
      </c>
      <c r="AB3" s="208" t="s">
        <v>206</v>
      </c>
      <c r="AC3" s="234"/>
      <c r="AD3" s="234"/>
      <c r="AE3" s="234"/>
      <c r="AF3" s="234"/>
      <c r="AG3" s="234"/>
      <c r="AH3" s="234"/>
      <c r="AI3" s="235"/>
      <c r="AJ3" s="208" t="s">
        <v>207</v>
      </c>
      <c r="AK3" s="206"/>
      <c r="AL3" s="206"/>
      <c r="AM3" s="206"/>
      <c r="AN3" s="206"/>
      <c r="AO3" s="206"/>
      <c r="AP3" s="206"/>
      <c r="AQ3" s="207"/>
      <c r="AR3" s="208" t="s">
        <v>208</v>
      </c>
      <c r="AS3" s="232"/>
      <c r="AT3" s="232"/>
      <c r="AU3" s="232"/>
      <c r="AV3" s="232"/>
      <c r="AW3" s="232"/>
      <c r="AX3" s="232"/>
      <c r="AY3" s="233"/>
      <c r="AZ3" s="208" t="s">
        <v>209</v>
      </c>
      <c r="BA3" s="234"/>
      <c r="BB3" s="234"/>
      <c r="BC3" s="234"/>
      <c r="BD3" s="234"/>
      <c r="BE3" s="234"/>
      <c r="BF3" s="234"/>
      <c r="BG3" s="235"/>
      <c r="BH3" s="208" t="s">
        <v>210</v>
      </c>
      <c r="BI3" s="234"/>
      <c r="BJ3" s="234"/>
      <c r="BK3" s="234"/>
      <c r="BL3" s="234"/>
      <c r="BM3" s="234"/>
      <c r="BN3" s="234"/>
      <c r="BO3" s="235"/>
      <c r="BP3" s="195" t="s">
        <v>184</v>
      </c>
      <c r="BQ3" s="203" t="s">
        <v>188</v>
      </c>
      <c r="BR3" s="203" t="s">
        <v>217</v>
      </c>
      <c r="BS3" s="203" t="s">
        <v>189</v>
      </c>
      <c r="BT3" s="203" t="s">
        <v>291</v>
      </c>
      <c r="BU3" s="203" t="s">
        <v>292</v>
      </c>
      <c r="BV3" s="244" t="s">
        <v>255</v>
      </c>
      <c r="BW3" s="203" t="s">
        <v>218</v>
      </c>
    </row>
    <row r="4" spans="1:75" s="27" customFormat="1" ht="22.5" customHeight="1">
      <c r="A4" s="236"/>
      <c r="B4" s="195"/>
      <c r="C4" s="195"/>
      <c r="D4" s="195"/>
      <c r="E4" s="193"/>
      <c r="F4" s="193"/>
      <c r="G4" s="193"/>
      <c r="H4" s="193"/>
      <c r="I4" s="193"/>
      <c r="J4" s="218"/>
      <c r="K4" s="193"/>
      <c r="L4" s="195"/>
      <c r="M4" s="193"/>
      <c r="N4" s="193"/>
      <c r="O4" s="193"/>
      <c r="P4" s="193"/>
      <c r="Q4" s="193"/>
      <c r="R4" s="218"/>
      <c r="S4" s="193"/>
      <c r="T4" s="195"/>
      <c r="U4" s="193"/>
      <c r="V4" s="193"/>
      <c r="W4" s="193"/>
      <c r="X4" s="193"/>
      <c r="Y4" s="193"/>
      <c r="Z4" s="218"/>
      <c r="AA4" s="193"/>
      <c r="AB4" s="195" t="s">
        <v>184</v>
      </c>
      <c r="AC4" s="203" t="s">
        <v>188</v>
      </c>
      <c r="AD4" s="203" t="s">
        <v>217</v>
      </c>
      <c r="AE4" s="203" t="s">
        <v>189</v>
      </c>
      <c r="AF4" s="203" t="s">
        <v>291</v>
      </c>
      <c r="AG4" s="203" t="s">
        <v>292</v>
      </c>
      <c r="AH4" s="244" t="s">
        <v>255</v>
      </c>
      <c r="AI4" s="203" t="s">
        <v>218</v>
      </c>
      <c r="AJ4" s="195" t="s">
        <v>184</v>
      </c>
      <c r="AK4" s="203" t="s">
        <v>188</v>
      </c>
      <c r="AL4" s="203" t="s">
        <v>217</v>
      </c>
      <c r="AM4" s="203" t="s">
        <v>189</v>
      </c>
      <c r="AN4" s="203" t="s">
        <v>291</v>
      </c>
      <c r="AO4" s="203" t="s">
        <v>292</v>
      </c>
      <c r="AP4" s="244" t="s">
        <v>255</v>
      </c>
      <c r="AQ4" s="203" t="s">
        <v>218</v>
      </c>
      <c r="AR4" s="195" t="s">
        <v>184</v>
      </c>
      <c r="AS4" s="203" t="s">
        <v>188</v>
      </c>
      <c r="AT4" s="203" t="s">
        <v>217</v>
      </c>
      <c r="AU4" s="203" t="s">
        <v>189</v>
      </c>
      <c r="AV4" s="203" t="s">
        <v>291</v>
      </c>
      <c r="AW4" s="203" t="s">
        <v>292</v>
      </c>
      <c r="AX4" s="244" t="s">
        <v>255</v>
      </c>
      <c r="AY4" s="203" t="s">
        <v>218</v>
      </c>
      <c r="AZ4" s="195" t="s">
        <v>184</v>
      </c>
      <c r="BA4" s="203" t="s">
        <v>188</v>
      </c>
      <c r="BB4" s="203" t="s">
        <v>217</v>
      </c>
      <c r="BC4" s="203" t="s">
        <v>189</v>
      </c>
      <c r="BD4" s="203" t="s">
        <v>291</v>
      </c>
      <c r="BE4" s="203" t="s">
        <v>292</v>
      </c>
      <c r="BF4" s="244" t="s">
        <v>255</v>
      </c>
      <c r="BG4" s="203" t="s">
        <v>218</v>
      </c>
      <c r="BH4" s="195" t="s">
        <v>184</v>
      </c>
      <c r="BI4" s="203" t="s">
        <v>188</v>
      </c>
      <c r="BJ4" s="203" t="s">
        <v>217</v>
      </c>
      <c r="BK4" s="203" t="s">
        <v>189</v>
      </c>
      <c r="BL4" s="203" t="s">
        <v>291</v>
      </c>
      <c r="BM4" s="203" t="s">
        <v>292</v>
      </c>
      <c r="BN4" s="244" t="s">
        <v>255</v>
      </c>
      <c r="BO4" s="203" t="s">
        <v>218</v>
      </c>
      <c r="BP4" s="195"/>
      <c r="BQ4" s="193"/>
      <c r="BR4" s="193"/>
      <c r="BS4" s="193"/>
      <c r="BT4" s="193"/>
      <c r="BU4" s="193"/>
      <c r="BV4" s="218"/>
      <c r="BW4" s="193"/>
    </row>
    <row r="5" spans="1:75" s="27" customFormat="1" ht="22.5" customHeight="1">
      <c r="A5" s="236"/>
      <c r="B5" s="195"/>
      <c r="C5" s="195"/>
      <c r="D5" s="195"/>
      <c r="E5" s="193"/>
      <c r="F5" s="193"/>
      <c r="G5" s="193"/>
      <c r="H5" s="193"/>
      <c r="I5" s="193"/>
      <c r="J5" s="218"/>
      <c r="K5" s="193"/>
      <c r="L5" s="195"/>
      <c r="M5" s="193"/>
      <c r="N5" s="193"/>
      <c r="O5" s="193"/>
      <c r="P5" s="193"/>
      <c r="Q5" s="193"/>
      <c r="R5" s="218"/>
      <c r="S5" s="193"/>
      <c r="T5" s="195"/>
      <c r="U5" s="193"/>
      <c r="V5" s="193"/>
      <c r="W5" s="193"/>
      <c r="X5" s="193"/>
      <c r="Y5" s="193"/>
      <c r="Z5" s="218"/>
      <c r="AA5" s="193"/>
      <c r="AB5" s="195"/>
      <c r="AC5" s="193"/>
      <c r="AD5" s="193"/>
      <c r="AE5" s="193"/>
      <c r="AF5" s="193"/>
      <c r="AG5" s="193"/>
      <c r="AH5" s="218"/>
      <c r="AI5" s="193"/>
      <c r="AJ5" s="195"/>
      <c r="AK5" s="193"/>
      <c r="AL5" s="193"/>
      <c r="AM5" s="193"/>
      <c r="AN5" s="193"/>
      <c r="AO5" s="193"/>
      <c r="AP5" s="218"/>
      <c r="AQ5" s="193"/>
      <c r="AR5" s="195"/>
      <c r="AS5" s="193"/>
      <c r="AT5" s="193"/>
      <c r="AU5" s="193"/>
      <c r="AV5" s="193"/>
      <c r="AW5" s="193"/>
      <c r="AX5" s="218"/>
      <c r="AY5" s="193"/>
      <c r="AZ5" s="195"/>
      <c r="BA5" s="193"/>
      <c r="BB5" s="193"/>
      <c r="BC5" s="193"/>
      <c r="BD5" s="193"/>
      <c r="BE5" s="193"/>
      <c r="BF5" s="218"/>
      <c r="BG5" s="193"/>
      <c r="BH5" s="195"/>
      <c r="BI5" s="193"/>
      <c r="BJ5" s="193"/>
      <c r="BK5" s="193"/>
      <c r="BL5" s="193"/>
      <c r="BM5" s="193"/>
      <c r="BN5" s="218"/>
      <c r="BO5" s="193"/>
      <c r="BP5" s="195"/>
      <c r="BQ5" s="193"/>
      <c r="BR5" s="193"/>
      <c r="BS5" s="193"/>
      <c r="BT5" s="193"/>
      <c r="BU5" s="193"/>
      <c r="BV5" s="218"/>
      <c r="BW5" s="193"/>
    </row>
    <row r="6" spans="1:75" s="27" customFormat="1" ht="22.5" customHeight="1">
      <c r="A6" s="196"/>
      <c r="B6" s="187"/>
      <c r="C6" s="187"/>
      <c r="D6" s="21" t="s">
        <v>177</v>
      </c>
      <c r="E6" s="28" t="s">
        <v>177</v>
      </c>
      <c r="F6" s="28" t="s">
        <v>177</v>
      </c>
      <c r="G6" s="28" t="s">
        <v>177</v>
      </c>
      <c r="H6" s="28" t="s">
        <v>177</v>
      </c>
      <c r="I6" s="28" t="s">
        <v>177</v>
      </c>
      <c r="J6" s="28" t="s">
        <v>177</v>
      </c>
      <c r="K6" s="28" t="s">
        <v>177</v>
      </c>
      <c r="L6" s="21" t="s">
        <v>177</v>
      </c>
      <c r="M6" s="28" t="s">
        <v>177</v>
      </c>
      <c r="N6" s="28" t="s">
        <v>177</v>
      </c>
      <c r="O6" s="28" t="s">
        <v>177</v>
      </c>
      <c r="P6" s="28" t="s">
        <v>177</v>
      </c>
      <c r="Q6" s="28" t="s">
        <v>177</v>
      </c>
      <c r="R6" s="28" t="s">
        <v>177</v>
      </c>
      <c r="S6" s="28" t="s">
        <v>177</v>
      </c>
      <c r="T6" s="21" t="s">
        <v>177</v>
      </c>
      <c r="U6" s="28" t="s">
        <v>177</v>
      </c>
      <c r="V6" s="28" t="s">
        <v>177</v>
      </c>
      <c r="W6" s="28" t="s">
        <v>177</v>
      </c>
      <c r="X6" s="28" t="s">
        <v>177</v>
      </c>
      <c r="Y6" s="28" t="s">
        <v>177</v>
      </c>
      <c r="Z6" s="28" t="s">
        <v>177</v>
      </c>
      <c r="AA6" s="28" t="s">
        <v>177</v>
      </c>
      <c r="AB6" s="21" t="s">
        <v>177</v>
      </c>
      <c r="AC6" s="28" t="s">
        <v>177</v>
      </c>
      <c r="AD6" s="28" t="s">
        <v>177</v>
      </c>
      <c r="AE6" s="28" t="s">
        <v>177</v>
      </c>
      <c r="AF6" s="28" t="s">
        <v>177</v>
      </c>
      <c r="AG6" s="28" t="s">
        <v>177</v>
      </c>
      <c r="AH6" s="28" t="s">
        <v>177</v>
      </c>
      <c r="AI6" s="28" t="s">
        <v>177</v>
      </c>
      <c r="AJ6" s="21" t="s">
        <v>177</v>
      </c>
      <c r="AK6" s="28" t="s">
        <v>177</v>
      </c>
      <c r="AL6" s="28" t="s">
        <v>177</v>
      </c>
      <c r="AM6" s="28" t="s">
        <v>177</v>
      </c>
      <c r="AN6" s="28" t="s">
        <v>177</v>
      </c>
      <c r="AO6" s="28" t="s">
        <v>177</v>
      </c>
      <c r="AP6" s="28" t="s">
        <v>177</v>
      </c>
      <c r="AQ6" s="28" t="s">
        <v>177</v>
      </c>
      <c r="AR6" s="21" t="s">
        <v>177</v>
      </c>
      <c r="AS6" s="28" t="s">
        <v>177</v>
      </c>
      <c r="AT6" s="28" t="s">
        <v>177</v>
      </c>
      <c r="AU6" s="28" t="s">
        <v>177</v>
      </c>
      <c r="AV6" s="28" t="s">
        <v>177</v>
      </c>
      <c r="AW6" s="28" t="s">
        <v>177</v>
      </c>
      <c r="AX6" s="28" t="s">
        <v>177</v>
      </c>
      <c r="AY6" s="28" t="s">
        <v>177</v>
      </c>
      <c r="AZ6" s="21" t="s">
        <v>177</v>
      </c>
      <c r="BA6" s="28" t="s">
        <v>177</v>
      </c>
      <c r="BB6" s="28" t="s">
        <v>177</v>
      </c>
      <c r="BC6" s="28" t="s">
        <v>177</v>
      </c>
      <c r="BD6" s="28" t="s">
        <v>177</v>
      </c>
      <c r="BE6" s="28" t="s">
        <v>177</v>
      </c>
      <c r="BF6" s="28" t="s">
        <v>177</v>
      </c>
      <c r="BG6" s="28" t="s">
        <v>177</v>
      </c>
      <c r="BH6" s="21" t="s">
        <v>177</v>
      </c>
      <c r="BI6" s="28" t="s">
        <v>177</v>
      </c>
      <c r="BJ6" s="28" t="s">
        <v>177</v>
      </c>
      <c r="BK6" s="28" t="s">
        <v>177</v>
      </c>
      <c r="BL6" s="28" t="s">
        <v>177</v>
      </c>
      <c r="BM6" s="28" t="s">
        <v>177</v>
      </c>
      <c r="BN6" s="28" t="s">
        <v>177</v>
      </c>
      <c r="BO6" s="28" t="s">
        <v>177</v>
      </c>
      <c r="BP6" s="21" t="s">
        <v>177</v>
      </c>
      <c r="BQ6" s="28" t="s">
        <v>177</v>
      </c>
      <c r="BR6" s="28" t="s">
        <v>177</v>
      </c>
      <c r="BS6" s="28" t="s">
        <v>177</v>
      </c>
      <c r="BT6" s="28" t="s">
        <v>177</v>
      </c>
      <c r="BU6" s="28" t="s">
        <v>177</v>
      </c>
      <c r="BV6" s="28" t="s">
        <v>177</v>
      </c>
      <c r="BW6" s="28" t="s">
        <v>177</v>
      </c>
    </row>
    <row r="7" spans="1:75" ht="13.5">
      <c r="A7" s="182" t="s">
        <v>30</v>
      </c>
      <c r="B7" s="182" t="s">
        <v>31</v>
      </c>
      <c r="C7" s="184" t="s">
        <v>32</v>
      </c>
      <c r="D7" s="188">
        <f aca="true" t="shared" si="0" ref="D7:D41">SUM(E7:K7)</f>
        <v>33567</v>
      </c>
      <c r="E7" s="188">
        <f aca="true" t="shared" si="1" ref="E7:E16">M7+U7+BQ7</f>
        <v>18413</v>
      </c>
      <c r="F7" s="188">
        <f aca="true" t="shared" si="2" ref="F7:F16">N7+V7+BR7</f>
        <v>4624</v>
      </c>
      <c r="G7" s="188">
        <f aca="true" t="shared" si="3" ref="G7:G16">O7+W7+BS7</f>
        <v>1914</v>
      </c>
      <c r="H7" s="188">
        <f aca="true" t="shared" si="4" ref="H7:H16">P7+X7+BT7</f>
        <v>725</v>
      </c>
      <c r="I7" s="188">
        <f aca="true" t="shared" si="5" ref="I7:I16">Q7+Y7+BU7</f>
        <v>4386</v>
      </c>
      <c r="J7" s="188">
        <f aca="true" t="shared" si="6" ref="J7:J16">R7+Z7+BV7</f>
        <v>1095</v>
      </c>
      <c r="K7" s="188">
        <f aca="true" t="shared" si="7" ref="K7:K16">S7+AA7+BW7</f>
        <v>2410</v>
      </c>
      <c r="L7" s="188">
        <f aca="true" t="shared" si="8" ref="L7:L16">SUM(M7:S7)</f>
        <v>45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45</v>
      </c>
      <c r="T7" s="188">
        <f aca="true" t="shared" si="9" ref="T7:T16">SUM(U7:AA7)</f>
        <v>33522</v>
      </c>
      <c r="U7" s="188">
        <f aca="true" t="shared" si="10" ref="U7:U16">AC7+AK7+AS7+BA7+BI7</f>
        <v>18413</v>
      </c>
      <c r="V7" s="188">
        <f aca="true" t="shared" si="11" ref="V7:V16">AD7+AL7+AT7+BB7+BJ7</f>
        <v>4624</v>
      </c>
      <c r="W7" s="188">
        <f aca="true" t="shared" si="12" ref="W7:W16">AE7+AM7+AU7+BC7+BK7</f>
        <v>1914</v>
      </c>
      <c r="X7" s="188">
        <f aca="true" t="shared" si="13" ref="X7:X16">AF7+AN7+AV7+BD7+BL7</f>
        <v>725</v>
      </c>
      <c r="Y7" s="188">
        <f aca="true" t="shared" si="14" ref="Y7:Y16">AG7+AO7+AW7+BE7+BM7</f>
        <v>4386</v>
      </c>
      <c r="Z7" s="188">
        <f aca="true" t="shared" si="15" ref="Z7:Z16">AH7+AP7+AX7+BF7+BN7</f>
        <v>1095</v>
      </c>
      <c r="AA7" s="188">
        <f aca="true" t="shared" si="16" ref="AA7:AA16">AI7+AQ7+AY7+BG7+BO7</f>
        <v>2365</v>
      </c>
      <c r="AB7" s="188">
        <f aca="true" t="shared" si="17" ref="AB7:AB16">SUM(AC7:AI7)</f>
        <v>2583</v>
      </c>
      <c r="AC7" s="188">
        <v>0</v>
      </c>
      <c r="AD7" s="188">
        <v>218</v>
      </c>
      <c r="AE7" s="188">
        <v>0</v>
      </c>
      <c r="AF7" s="188">
        <v>0</v>
      </c>
      <c r="AG7" s="188">
        <v>0</v>
      </c>
      <c r="AH7" s="188">
        <v>0</v>
      </c>
      <c r="AI7" s="188">
        <v>2365</v>
      </c>
      <c r="AJ7" s="188">
        <f aca="true" t="shared" si="18" ref="AJ7:AJ16">SUM(AK7:AQ7)</f>
        <v>2060</v>
      </c>
      <c r="AK7" s="188">
        <v>0</v>
      </c>
      <c r="AL7" s="188">
        <v>2060</v>
      </c>
      <c r="AM7" s="188">
        <v>0</v>
      </c>
      <c r="AN7" s="188">
        <v>0</v>
      </c>
      <c r="AO7" s="188">
        <v>0</v>
      </c>
      <c r="AP7" s="188">
        <v>0</v>
      </c>
      <c r="AQ7" s="188">
        <v>0</v>
      </c>
      <c r="AR7" s="188">
        <f aca="true" t="shared" si="19" ref="AR7:AR16">SUM(AS7:AY7)</f>
        <v>28879</v>
      </c>
      <c r="AS7" s="188">
        <v>18413</v>
      </c>
      <c r="AT7" s="188">
        <v>2346</v>
      </c>
      <c r="AU7" s="188">
        <v>1914</v>
      </c>
      <c r="AV7" s="188">
        <v>725</v>
      </c>
      <c r="AW7" s="188">
        <v>4386</v>
      </c>
      <c r="AX7" s="188">
        <v>1095</v>
      </c>
      <c r="AY7" s="188">
        <v>0</v>
      </c>
      <c r="AZ7" s="188">
        <f aca="true" t="shared" si="20" ref="AZ7:AZ16">SUM(BA7:BG7)</f>
        <v>0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0</v>
      </c>
      <c r="BH7" s="188">
        <f aca="true" t="shared" si="21" ref="BH7:BH16"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 aca="true" t="shared" si="22" ref="BP7:BP16">SUM(BQ7:BW7)</f>
        <v>0</v>
      </c>
      <c r="BQ7" s="188">
        <v>0</v>
      </c>
      <c r="BR7" s="188">
        <v>0</v>
      </c>
      <c r="BS7" s="188">
        <v>0</v>
      </c>
      <c r="BT7" s="188">
        <v>0</v>
      </c>
      <c r="BU7" s="188">
        <v>0</v>
      </c>
      <c r="BV7" s="188">
        <v>0</v>
      </c>
      <c r="BW7" s="188">
        <v>0</v>
      </c>
    </row>
    <row r="8" spans="1:75" ht="13.5">
      <c r="A8" s="182" t="s">
        <v>30</v>
      </c>
      <c r="B8" s="182" t="s">
        <v>33</v>
      </c>
      <c r="C8" s="184" t="s">
        <v>34</v>
      </c>
      <c r="D8" s="188">
        <f t="shared" si="0"/>
        <v>7183</v>
      </c>
      <c r="E8" s="188">
        <f t="shared" si="1"/>
        <v>4515</v>
      </c>
      <c r="F8" s="188">
        <f t="shared" si="2"/>
        <v>1469</v>
      </c>
      <c r="G8" s="188">
        <f t="shared" si="3"/>
        <v>527</v>
      </c>
      <c r="H8" s="188">
        <f t="shared" si="4"/>
        <v>196</v>
      </c>
      <c r="I8" s="188">
        <f t="shared" si="5"/>
        <v>72</v>
      </c>
      <c r="J8" s="188">
        <f t="shared" si="6"/>
        <v>228</v>
      </c>
      <c r="K8" s="188">
        <f t="shared" si="7"/>
        <v>176</v>
      </c>
      <c r="L8" s="188">
        <f t="shared" si="8"/>
        <v>4968</v>
      </c>
      <c r="M8" s="188">
        <v>4502</v>
      </c>
      <c r="N8" s="188">
        <v>31</v>
      </c>
      <c r="O8" s="188">
        <v>252</v>
      </c>
      <c r="P8" s="188">
        <v>43</v>
      </c>
      <c r="Q8" s="188">
        <v>71</v>
      </c>
      <c r="R8" s="188">
        <v>55</v>
      </c>
      <c r="S8" s="188">
        <v>14</v>
      </c>
      <c r="T8" s="188">
        <f t="shared" si="9"/>
        <v>2194</v>
      </c>
      <c r="U8" s="188">
        <f t="shared" si="10"/>
        <v>0</v>
      </c>
      <c r="V8" s="188">
        <f t="shared" si="11"/>
        <v>1434</v>
      </c>
      <c r="W8" s="188">
        <f t="shared" si="12"/>
        <v>271</v>
      </c>
      <c r="X8" s="188">
        <f t="shared" si="13"/>
        <v>153</v>
      </c>
      <c r="Y8" s="188">
        <f t="shared" si="14"/>
        <v>1</v>
      </c>
      <c r="Z8" s="188">
        <f t="shared" si="15"/>
        <v>173</v>
      </c>
      <c r="AA8" s="188">
        <f t="shared" si="16"/>
        <v>162</v>
      </c>
      <c r="AB8" s="188">
        <f t="shared" si="17"/>
        <v>0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f t="shared" si="18"/>
        <v>1196</v>
      </c>
      <c r="AK8" s="188">
        <v>0</v>
      </c>
      <c r="AL8" s="188">
        <v>1088</v>
      </c>
      <c r="AM8" s="188">
        <v>0</v>
      </c>
      <c r="AN8" s="188">
        <v>0</v>
      </c>
      <c r="AO8" s="188">
        <v>0</v>
      </c>
      <c r="AP8" s="188">
        <v>0</v>
      </c>
      <c r="AQ8" s="188">
        <v>108</v>
      </c>
      <c r="AR8" s="188">
        <f t="shared" si="19"/>
        <v>998</v>
      </c>
      <c r="AS8" s="188">
        <v>0</v>
      </c>
      <c r="AT8" s="188">
        <v>346</v>
      </c>
      <c r="AU8" s="188">
        <v>271</v>
      </c>
      <c r="AV8" s="188">
        <v>153</v>
      </c>
      <c r="AW8" s="188">
        <v>1</v>
      </c>
      <c r="AX8" s="188">
        <v>173</v>
      </c>
      <c r="AY8" s="188">
        <v>54</v>
      </c>
      <c r="AZ8" s="188">
        <f t="shared" si="20"/>
        <v>0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0</v>
      </c>
      <c r="BH8" s="188">
        <f t="shared" si="21"/>
        <v>0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0</v>
      </c>
      <c r="BP8" s="188">
        <f t="shared" si="22"/>
        <v>21</v>
      </c>
      <c r="BQ8" s="188">
        <v>13</v>
      </c>
      <c r="BR8" s="188">
        <v>4</v>
      </c>
      <c r="BS8" s="188">
        <v>4</v>
      </c>
      <c r="BT8" s="188">
        <v>0</v>
      </c>
      <c r="BU8" s="188">
        <v>0</v>
      </c>
      <c r="BV8" s="188">
        <v>0</v>
      </c>
      <c r="BW8" s="188">
        <v>0</v>
      </c>
    </row>
    <row r="9" spans="1:75" ht="13.5">
      <c r="A9" s="182" t="s">
        <v>30</v>
      </c>
      <c r="B9" s="182" t="s">
        <v>35</v>
      </c>
      <c r="C9" s="184" t="s">
        <v>36</v>
      </c>
      <c r="D9" s="188">
        <f t="shared" si="0"/>
        <v>3982</v>
      </c>
      <c r="E9" s="188">
        <f t="shared" si="1"/>
        <v>2577</v>
      </c>
      <c r="F9" s="188">
        <f t="shared" si="2"/>
        <v>583</v>
      </c>
      <c r="G9" s="188">
        <f t="shared" si="3"/>
        <v>509</v>
      </c>
      <c r="H9" s="188">
        <f t="shared" si="4"/>
        <v>104</v>
      </c>
      <c r="I9" s="188">
        <f t="shared" si="5"/>
        <v>179</v>
      </c>
      <c r="J9" s="188">
        <f t="shared" si="6"/>
        <v>10</v>
      </c>
      <c r="K9" s="188">
        <f t="shared" si="7"/>
        <v>20</v>
      </c>
      <c r="L9" s="188">
        <f t="shared" si="8"/>
        <v>1845</v>
      </c>
      <c r="M9" s="188">
        <v>1845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f t="shared" si="9"/>
        <v>1382</v>
      </c>
      <c r="U9" s="188">
        <f t="shared" si="10"/>
        <v>0</v>
      </c>
      <c r="V9" s="188">
        <f t="shared" si="11"/>
        <v>576</v>
      </c>
      <c r="W9" s="188">
        <f t="shared" si="12"/>
        <v>503</v>
      </c>
      <c r="X9" s="188">
        <f t="shared" si="13"/>
        <v>104</v>
      </c>
      <c r="Y9" s="188">
        <f t="shared" si="14"/>
        <v>179</v>
      </c>
      <c r="Z9" s="188">
        <f t="shared" si="15"/>
        <v>0</v>
      </c>
      <c r="AA9" s="188">
        <f t="shared" si="16"/>
        <v>20</v>
      </c>
      <c r="AB9" s="188">
        <f t="shared" si="17"/>
        <v>0</v>
      </c>
      <c r="AC9" s="188">
        <v>0</v>
      </c>
      <c r="AD9" s="188">
        <v>0</v>
      </c>
      <c r="AE9" s="188">
        <v>0</v>
      </c>
      <c r="AF9" s="188">
        <v>0</v>
      </c>
      <c r="AG9" s="188">
        <v>0</v>
      </c>
      <c r="AH9" s="188">
        <v>0</v>
      </c>
      <c r="AI9" s="188">
        <v>0</v>
      </c>
      <c r="AJ9" s="188">
        <f t="shared" si="18"/>
        <v>0</v>
      </c>
      <c r="AK9" s="188">
        <v>0</v>
      </c>
      <c r="AL9" s="188">
        <v>0</v>
      </c>
      <c r="AM9" s="188">
        <v>0</v>
      </c>
      <c r="AN9" s="188">
        <v>0</v>
      </c>
      <c r="AO9" s="188">
        <v>0</v>
      </c>
      <c r="AP9" s="188">
        <v>0</v>
      </c>
      <c r="AQ9" s="188">
        <v>0</v>
      </c>
      <c r="AR9" s="188">
        <f t="shared" si="19"/>
        <v>1382</v>
      </c>
      <c r="AS9" s="188">
        <v>0</v>
      </c>
      <c r="AT9" s="188">
        <v>576</v>
      </c>
      <c r="AU9" s="188">
        <v>503</v>
      </c>
      <c r="AV9" s="188">
        <v>104</v>
      </c>
      <c r="AW9" s="188">
        <v>179</v>
      </c>
      <c r="AX9" s="188">
        <v>0</v>
      </c>
      <c r="AY9" s="188">
        <v>20</v>
      </c>
      <c r="AZ9" s="188">
        <f t="shared" si="20"/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 t="shared" si="21"/>
        <v>0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0</v>
      </c>
      <c r="BP9" s="188">
        <f t="shared" si="22"/>
        <v>755</v>
      </c>
      <c r="BQ9" s="188">
        <v>732</v>
      </c>
      <c r="BR9" s="188">
        <v>7</v>
      </c>
      <c r="BS9" s="188">
        <v>6</v>
      </c>
      <c r="BT9" s="188">
        <v>0</v>
      </c>
      <c r="BU9" s="188">
        <v>0</v>
      </c>
      <c r="BV9" s="188">
        <v>10</v>
      </c>
      <c r="BW9" s="188">
        <v>0</v>
      </c>
    </row>
    <row r="10" spans="1:75" ht="13.5">
      <c r="A10" s="182" t="s">
        <v>30</v>
      </c>
      <c r="B10" s="182" t="s">
        <v>37</v>
      </c>
      <c r="C10" s="184" t="s">
        <v>38</v>
      </c>
      <c r="D10" s="188">
        <f t="shared" si="0"/>
        <v>2739</v>
      </c>
      <c r="E10" s="188">
        <f t="shared" si="1"/>
        <v>1698</v>
      </c>
      <c r="F10" s="188">
        <f t="shared" si="2"/>
        <v>362</v>
      </c>
      <c r="G10" s="188">
        <f t="shared" si="3"/>
        <v>343</v>
      </c>
      <c r="H10" s="188">
        <f t="shared" si="4"/>
        <v>78</v>
      </c>
      <c r="I10" s="188">
        <f t="shared" si="5"/>
        <v>149</v>
      </c>
      <c r="J10" s="188">
        <f t="shared" si="6"/>
        <v>109</v>
      </c>
      <c r="K10" s="188">
        <f t="shared" si="7"/>
        <v>0</v>
      </c>
      <c r="L10" s="188">
        <f t="shared" si="8"/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f t="shared" si="9"/>
        <v>2739</v>
      </c>
      <c r="U10" s="188">
        <f t="shared" si="10"/>
        <v>1698</v>
      </c>
      <c r="V10" s="188">
        <f t="shared" si="11"/>
        <v>362</v>
      </c>
      <c r="W10" s="188">
        <f t="shared" si="12"/>
        <v>343</v>
      </c>
      <c r="X10" s="188">
        <f t="shared" si="13"/>
        <v>78</v>
      </c>
      <c r="Y10" s="188">
        <f t="shared" si="14"/>
        <v>149</v>
      </c>
      <c r="Z10" s="188">
        <f t="shared" si="15"/>
        <v>109</v>
      </c>
      <c r="AA10" s="188">
        <f t="shared" si="16"/>
        <v>0</v>
      </c>
      <c r="AB10" s="188">
        <f t="shared" si="17"/>
        <v>0</v>
      </c>
      <c r="AC10" s="188">
        <v>0</v>
      </c>
      <c r="AD10" s="188">
        <v>0</v>
      </c>
      <c r="AE10" s="188"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f t="shared" si="18"/>
        <v>0</v>
      </c>
      <c r="AK10" s="188">
        <v>0</v>
      </c>
      <c r="AL10" s="188">
        <v>0</v>
      </c>
      <c r="AM10" s="188">
        <v>0</v>
      </c>
      <c r="AN10" s="188">
        <v>0</v>
      </c>
      <c r="AO10" s="188">
        <v>0</v>
      </c>
      <c r="AP10" s="188">
        <v>0</v>
      </c>
      <c r="AQ10" s="188">
        <v>0</v>
      </c>
      <c r="AR10" s="188">
        <f t="shared" si="19"/>
        <v>2739</v>
      </c>
      <c r="AS10" s="188">
        <v>1698</v>
      </c>
      <c r="AT10" s="188">
        <v>362</v>
      </c>
      <c r="AU10" s="188">
        <v>343</v>
      </c>
      <c r="AV10" s="188">
        <v>78</v>
      </c>
      <c r="AW10" s="188">
        <v>149</v>
      </c>
      <c r="AX10" s="188">
        <v>109</v>
      </c>
      <c r="AY10" s="188">
        <v>0</v>
      </c>
      <c r="AZ10" s="188">
        <f t="shared" si="20"/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f t="shared" si="21"/>
        <v>0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0</v>
      </c>
      <c r="BP10" s="188">
        <f t="shared" si="22"/>
        <v>0</v>
      </c>
      <c r="BQ10" s="188">
        <v>0</v>
      </c>
      <c r="BR10" s="188">
        <v>0</v>
      </c>
      <c r="BS10" s="188">
        <v>0</v>
      </c>
      <c r="BT10" s="188">
        <v>0</v>
      </c>
      <c r="BU10" s="188">
        <v>0</v>
      </c>
      <c r="BV10" s="188">
        <v>0</v>
      </c>
      <c r="BW10" s="188">
        <v>0</v>
      </c>
    </row>
    <row r="11" spans="1:75" ht="13.5">
      <c r="A11" s="182" t="s">
        <v>30</v>
      </c>
      <c r="B11" s="182" t="s">
        <v>39</v>
      </c>
      <c r="C11" s="184" t="s">
        <v>40</v>
      </c>
      <c r="D11" s="188">
        <f t="shared" si="0"/>
        <v>2358</v>
      </c>
      <c r="E11" s="188">
        <f t="shared" si="1"/>
        <v>1147</v>
      </c>
      <c r="F11" s="188">
        <f t="shared" si="2"/>
        <v>509</v>
      </c>
      <c r="G11" s="188">
        <f t="shared" si="3"/>
        <v>483</v>
      </c>
      <c r="H11" s="188">
        <f t="shared" si="4"/>
        <v>155</v>
      </c>
      <c r="I11" s="188">
        <f t="shared" si="5"/>
        <v>0</v>
      </c>
      <c r="J11" s="188">
        <f t="shared" si="6"/>
        <v>26</v>
      </c>
      <c r="K11" s="188">
        <f t="shared" si="7"/>
        <v>38</v>
      </c>
      <c r="L11" s="188">
        <f t="shared" si="8"/>
        <v>1116</v>
      </c>
      <c r="M11" s="188">
        <v>257</v>
      </c>
      <c r="N11" s="188">
        <v>222</v>
      </c>
      <c r="O11" s="188">
        <v>451</v>
      </c>
      <c r="P11" s="188">
        <v>155</v>
      </c>
      <c r="Q11" s="188">
        <v>0</v>
      </c>
      <c r="R11" s="188">
        <v>0</v>
      </c>
      <c r="S11" s="188">
        <v>31</v>
      </c>
      <c r="T11" s="188">
        <f t="shared" si="9"/>
        <v>274</v>
      </c>
      <c r="U11" s="188">
        <f t="shared" si="10"/>
        <v>0</v>
      </c>
      <c r="V11" s="188">
        <f t="shared" si="11"/>
        <v>267</v>
      </c>
      <c r="W11" s="188">
        <f t="shared" si="12"/>
        <v>0</v>
      </c>
      <c r="X11" s="188">
        <f t="shared" si="13"/>
        <v>0</v>
      </c>
      <c r="Y11" s="188">
        <f t="shared" si="14"/>
        <v>0</v>
      </c>
      <c r="Z11" s="188">
        <f t="shared" si="15"/>
        <v>0</v>
      </c>
      <c r="AA11" s="188">
        <f t="shared" si="16"/>
        <v>7</v>
      </c>
      <c r="AB11" s="188">
        <f t="shared" si="17"/>
        <v>0</v>
      </c>
      <c r="AC11" s="188">
        <v>0</v>
      </c>
      <c r="AD11" s="188">
        <v>0</v>
      </c>
      <c r="AE11" s="188"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f t="shared" si="18"/>
        <v>274</v>
      </c>
      <c r="AK11" s="188">
        <v>0</v>
      </c>
      <c r="AL11" s="188">
        <v>267</v>
      </c>
      <c r="AM11" s="188">
        <v>0</v>
      </c>
      <c r="AN11" s="188">
        <v>0</v>
      </c>
      <c r="AO11" s="188">
        <v>0</v>
      </c>
      <c r="AP11" s="188">
        <v>0</v>
      </c>
      <c r="AQ11" s="188">
        <v>7</v>
      </c>
      <c r="AR11" s="188">
        <f t="shared" si="19"/>
        <v>0</v>
      </c>
      <c r="AS11" s="188">
        <v>0</v>
      </c>
      <c r="AT11" s="188">
        <v>0</v>
      </c>
      <c r="AU11" s="188">
        <v>0</v>
      </c>
      <c r="AV11" s="188">
        <v>0</v>
      </c>
      <c r="AW11" s="188">
        <v>0</v>
      </c>
      <c r="AX11" s="188">
        <v>0</v>
      </c>
      <c r="AY11" s="188">
        <v>0</v>
      </c>
      <c r="AZ11" s="188">
        <f t="shared" si="20"/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f t="shared" si="21"/>
        <v>0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0</v>
      </c>
      <c r="BP11" s="188">
        <f t="shared" si="22"/>
        <v>968</v>
      </c>
      <c r="BQ11" s="188">
        <v>890</v>
      </c>
      <c r="BR11" s="188">
        <v>20</v>
      </c>
      <c r="BS11" s="188">
        <v>32</v>
      </c>
      <c r="BT11" s="188">
        <v>0</v>
      </c>
      <c r="BU11" s="188">
        <v>0</v>
      </c>
      <c r="BV11" s="188">
        <v>26</v>
      </c>
      <c r="BW11" s="188">
        <v>0</v>
      </c>
    </row>
    <row r="12" spans="1:75" ht="13.5">
      <c r="A12" s="182" t="s">
        <v>30</v>
      </c>
      <c r="B12" s="182" t="s">
        <v>204</v>
      </c>
      <c r="C12" s="184" t="s">
        <v>193</v>
      </c>
      <c r="D12" s="188">
        <f>SUM(E12:K12)</f>
        <v>7103</v>
      </c>
      <c r="E12" s="188">
        <f aca="true" t="shared" si="23" ref="E12:K12">M12+U12+BQ12</f>
        <v>1968</v>
      </c>
      <c r="F12" s="188">
        <f t="shared" si="23"/>
        <v>2610</v>
      </c>
      <c r="G12" s="188">
        <f t="shared" si="23"/>
        <v>51</v>
      </c>
      <c r="H12" s="188">
        <f t="shared" si="23"/>
        <v>0</v>
      </c>
      <c r="I12" s="188">
        <f t="shared" si="23"/>
        <v>0</v>
      </c>
      <c r="J12" s="188">
        <f t="shared" si="23"/>
        <v>48</v>
      </c>
      <c r="K12" s="188">
        <f t="shared" si="23"/>
        <v>2426</v>
      </c>
      <c r="L12" s="188">
        <f>SUM(M12:S12)</f>
        <v>1778</v>
      </c>
      <c r="M12" s="188">
        <v>1065</v>
      </c>
      <c r="N12" s="188">
        <v>701</v>
      </c>
      <c r="O12" s="188">
        <v>0</v>
      </c>
      <c r="P12" s="188">
        <v>0</v>
      </c>
      <c r="Q12" s="188">
        <v>0</v>
      </c>
      <c r="R12" s="188">
        <v>12</v>
      </c>
      <c r="S12" s="188">
        <v>0</v>
      </c>
      <c r="T12" s="188">
        <f>SUM(U12:AA12)</f>
        <v>4559</v>
      </c>
      <c r="U12" s="188">
        <f aca="true" t="shared" si="24" ref="U12:AA12">AC12+AK12+AS12+BA12+BI12</f>
        <v>184</v>
      </c>
      <c r="V12" s="188">
        <f t="shared" si="24"/>
        <v>1898</v>
      </c>
      <c r="W12" s="188">
        <f t="shared" si="24"/>
        <v>51</v>
      </c>
      <c r="X12" s="188">
        <f t="shared" si="24"/>
        <v>0</v>
      </c>
      <c r="Y12" s="188">
        <f t="shared" si="24"/>
        <v>0</v>
      </c>
      <c r="Z12" s="188">
        <f t="shared" si="24"/>
        <v>0</v>
      </c>
      <c r="AA12" s="188">
        <f t="shared" si="24"/>
        <v>2426</v>
      </c>
      <c r="AB12" s="188">
        <f>SUM(AC12:AI12)</f>
        <v>3828</v>
      </c>
      <c r="AC12" s="188">
        <v>0</v>
      </c>
      <c r="AD12" s="188">
        <v>1423</v>
      </c>
      <c r="AE12" s="188">
        <v>0</v>
      </c>
      <c r="AF12" s="188">
        <v>0</v>
      </c>
      <c r="AG12" s="188">
        <v>0</v>
      </c>
      <c r="AH12" s="188">
        <v>0</v>
      </c>
      <c r="AI12" s="188">
        <v>2405</v>
      </c>
      <c r="AJ12" s="188">
        <f>SUM(AK12:AQ12)</f>
        <v>0</v>
      </c>
      <c r="AK12" s="188">
        <v>0</v>
      </c>
      <c r="AL12" s="188">
        <v>0</v>
      </c>
      <c r="AM12" s="188">
        <v>0</v>
      </c>
      <c r="AN12" s="188">
        <v>0</v>
      </c>
      <c r="AO12" s="188">
        <v>0</v>
      </c>
      <c r="AP12" s="188">
        <v>0</v>
      </c>
      <c r="AQ12" s="188">
        <v>0</v>
      </c>
      <c r="AR12" s="188">
        <f>SUM(AS12:AY12)</f>
        <v>731</v>
      </c>
      <c r="AS12" s="188">
        <v>184</v>
      </c>
      <c r="AT12" s="188">
        <v>475</v>
      </c>
      <c r="AU12" s="188">
        <v>51</v>
      </c>
      <c r="AV12" s="188">
        <v>0</v>
      </c>
      <c r="AW12" s="188">
        <v>0</v>
      </c>
      <c r="AX12" s="188">
        <v>0</v>
      </c>
      <c r="AY12" s="188">
        <v>21</v>
      </c>
      <c r="AZ12" s="188">
        <f>SUM(BA12:BG12)</f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>SUM(BI12:BO12)</f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f>SUM(BQ12:BW12)</f>
        <v>766</v>
      </c>
      <c r="BQ12" s="188">
        <v>719</v>
      </c>
      <c r="BR12" s="188">
        <v>11</v>
      </c>
      <c r="BS12" s="188">
        <v>0</v>
      </c>
      <c r="BT12" s="188">
        <v>0</v>
      </c>
      <c r="BU12" s="188">
        <v>0</v>
      </c>
      <c r="BV12" s="188">
        <v>36</v>
      </c>
      <c r="BW12" s="188">
        <v>0</v>
      </c>
    </row>
    <row r="13" spans="1:75" ht="13.5">
      <c r="A13" s="182" t="s">
        <v>30</v>
      </c>
      <c r="B13" s="182" t="s">
        <v>18</v>
      </c>
      <c r="C13" s="184" t="s">
        <v>19</v>
      </c>
      <c r="D13" s="188">
        <f t="shared" si="0"/>
        <v>5037</v>
      </c>
      <c r="E13" s="188">
        <f t="shared" si="1"/>
        <v>1274</v>
      </c>
      <c r="F13" s="188">
        <f t="shared" si="2"/>
        <v>1083</v>
      </c>
      <c r="G13" s="188">
        <f t="shared" si="3"/>
        <v>317</v>
      </c>
      <c r="H13" s="188">
        <f t="shared" si="4"/>
        <v>30</v>
      </c>
      <c r="I13" s="188">
        <f t="shared" si="5"/>
        <v>0</v>
      </c>
      <c r="J13" s="188">
        <f t="shared" si="6"/>
        <v>12</v>
      </c>
      <c r="K13" s="188">
        <f t="shared" si="7"/>
        <v>2321</v>
      </c>
      <c r="L13" s="188">
        <f t="shared" si="8"/>
        <v>1860</v>
      </c>
      <c r="M13" s="188">
        <v>1069</v>
      </c>
      <c r="N13" s="188">
        <v>476</v>
      </c>
      <c r="O13" s="188">
        <v>315</v>
      </c>
      <c r="P13" s="188">
        <v>0</v>
      </c>
      <c r="Q13" s="188">
        <v>0</v>
      </c>
      <c r="R13" s="188">
        <v>0</v>
      </c>
      <c r="S13" s="188">
        <v>0</v>
      </c>
      <c r="T13" s="188">
        <f t="shared" si="9"/>
        <v>2955</v>
      </c>
      <c r="U13" s="188">
        <f t="shared" si="10"/>
        <v>0</v>
      </c>
      <c r="V13" s="188">
        <f t="shared" si="11"/>
        <v>604</v>
      </c>
      <c r="W13" s="188">
        <f t="shared" si="12"/>
        <v>0</v>
      </c>
      <c r="X13" s="188">
        <f t="shared" si="13"/>
        <v>30</v>
      </c>
      <c r="Y13" s="188">
        <f t="shared" si="14"/>
        <v>0</v>
      </c>
      <c r="Z13" s="188">
        <f t="shared" si="15"/>
        <v>0</v>
      </c>
      <c r="AA13" s="188">
        <f t="shared" si="16"/>
        <v>2321</v>
      </c>
      <c r="AB13" s="188">
        <f t="shared" si="17"/>
        <v>2812</v>
      </c>
      <c r="AC13" s="188">
        <v>0</v>
      </c>
      <c r="AD13" s="188">
        <v>491</v>
      </c>
      <c r="AE13" s="188">
        <v>0</v>
      </c>
      <c r="AF13" s="188">
        <v>0</v>
      </c>
      <c r="AG13" s="188">
        <v>0</v>
      </c>
      <c r="AH13" s="188">
        <v>0</v>
      </c>
      <c r="AI13" s="188">
        <v>2321</v>
      </c>
      <c r="AJ13" s="188">
        <f t="shared" si="18"/>
        <v>0</v>
      </c>
      <c r="AK13" s="188">
        <v>0</v>
      </c>
      <c r="AL13" s="188">
        <v>0</v>
      </c>
      <c r="AM13" s="188">
        <v>0</v>
      </c>
      <c r="AN13" s="188">
        <v>0</v>
      </c>
      <c r="AO13" s="188">
        <v>0</v>
      </c>
      <c r="AP13" s="188">
        <v>0</v>
      </c>
      <c r="AQ13" s="188">
        <v>0</v>
      </c>
      <c r="AR13" s="188">
        <f t="shared" si="19"/>
        <v>143</v>
      </c>
      <c r="AS13" s="188">
        <v>0</v>
      </c>
      <c r="AT13" s="188">
        <v>113</v>
      </c>
      <c r="AU13" s="188">
        <v>0</v>
      </c>
      <c r="AV13" s="188">
        <v>30</v>
      </c>
      <c r="AW13" s="188">
        <v>0</v>
      </c>
      <c r="AX13" s="188">
        <v>0</v>
      </c>
      <c r="AY13" s="188">
        <v>0</v>
      </c>
      <c r="AZ13" s="188">
        <f t="shared" si="20"/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f t="shared" si="21"/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0</v>
      </c>
      <c r="BP13" s="188">
        <f t="shared" si="22"/>
        <v>222</v>
      </c>
      <c r="BQ13" s="188">
        <v>205</v>
      </c>
      <c r="BR13" s="188">
        <v>3</v>
      </c>
      <c r="BS13" s="188">
        <v>2</v>
      </c>
      <c r="BT13" s="188">
        <v>0</v>
      </c>
      <c r="BU13" s="188">
        <v>0</v>
      </c>
      <c r="BV13" s="188">
        <v>12</v>
      </c>
      <c r="BW13" s="188">
        <v>0</v>
      </c>
    </row>
    <row r="14" spans="1:75" ht="13.5">
      <c r="A14" s="182" t="s">
        <v>30</v>
      </c>
      <c r="B14" s="182" t="s">
        <v>41</v>
      </c>
      <c r="C14" s="184" t="s">
        <v>257</v>
      </c>
      <c r="D14" s="188">
        <f t="shared" si="0"/>
        <v>710</v>
      </c>
      <c r="E14" s="188">
        <f t="shared" si="1"/>
        <v>570</v>
      </c>
      <c r="F14" s="188">
        <f t="shared" si="2"/>
        <v>34</v>
      </c>
      <c r="G14" s="188">
        <f t="shared" si="3"/>
        <v>82</v>
      </c>
      <c r="H14" s="188">
        <f t="shared" si="4"/>
        <v>20</v>
      </c>
      <c r="I14" s="188">
        <f t="shared" si="5"/>
        <v>4</v>
      </c>
      <c r="J14" s="188">
        <f t="shared" si="6"/>
        <v>0</v>
      </c>
      <c r="K14" s="188">
        <f t="shared" si="7"/>
        <v>0</v>
      </c>
      <c r="L14" s="188">
        <f t="shared" si="8"/>
        <v>409</v>
      </c>
      <c r="M14" s="188">
        <v>409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f t="shared" si="9"/>
        <v>140</v>
      </c>
      <c r="U14" s="188">
        <f t="shared" si="10"/>
        <v>0</v>
      </c>
      <c r="V14" s="188">
        <f t="shared" si="11"/>
        <v>34</v>
      </c>
      <c r="W14" s="188">
        <f t="shared" si="12"/>
        <v>82</v>
      </c>
      <c r="X14" s="188">
        <f t="shared" si="13"/>
        <v>20</v>
      </c>
      <c r="Y14" s="188">
        <f t="shared" si="14"/>
        <v>4</v>
      </c>
      <c r="Z14" s="188">
        <f t="shared" si="15"/>
        <v>0</v>
      </c>
      <c r="AA14" s="188">
        <f t="shared" si="16"/>
        <v>0</v>
      </c>
      <c r="AB14" s="188">
        <f t="shared" si="17"/>
        <v>0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f t="shared" si="18"/>
        <v>0</v>
      </c>
      <c r="AK14" s="188">
        <v>0</v>
      </c>
      <c r="AL14" s="188">
        <v>0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f t="shared" si="19"/>
        <v>140</v>
      </c>
      <c r="AS14" s="188">
        <v>0</v>
      </c>
      <c r="AT14" s="188">
        <v>34</v>
      </c>
      <c r="AU14" s="188">
        <v>82</v>
      </c>
      <c r="AV14" s="188">
        <v>20</v>
      </c>
      <c r="AW14" s="188">
        <v>4</v>
      </c>
      <c r="AX14" s="188">
        <v>0</v>
      </c>
      <c r="AY14" s="188">
        <v>0</v>
      </c>
      <c r="AZ14" s="188">
        <f t="shared" si="20"/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f t="shared" si="21"/>
        <v>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0</v>
      </c>
      <c r="BP14" s="188">
        <f t="shared" si="22"/>
        <v>161</v>
      </c>
      <c r="BQ14" s="188">
        <v>161</v>
      </c>
      <c r="BR14" s="188">
        <v>0</v>
      </c>
      <c r="BS14" s="188">
        <v>0</v>
      </c>
      <c r="BT14" s="188">
        <v>0</v>
      </c>
      <c r="BU14" s="188">
        <v>0</v>
      </c>
      <c r="BV14" s="188">
        <v>0</v>
      </c>
      <c r="BW14" s="188">
        <v>0</v>
      </c>
    </row>
    <row r="15" spans="1:75" ht="13.5">
      <c r="A15" s="182" t="s">
        <v>30</v>
      </c>
      <c r="B15" s="182" t="s">
        <v>42</v>
      </c>
      <c r="C15" s="184" t="s">
        <v>43</v>
      </c>
      <c r="D15" s="188">
        <f t="shared" si="0"/>
        <v>1022</v>
      </c>
      <c r="E15" s="188">
        <f t="shared" si="1"/>
        <v>816</v>
      </c>
      <c r="F15" s="188">
        <f t="shared" si="2"/>
        <v>45</v>
      </c>
      <c r="G15" s="188">
        <f t="shared" si="3"/>
        <v>133</v>
      </c>
      <c r="H15" s="188">
        <f t="shared" si="4"/>
        <v>23</v>
      </c>
      <c r="I15" s="188">
        <f t="shared" si="5"/>
        <v>5</v>
      </c>
      <c r="J15" s="188">
        <f t="shared" si="6"/>
        <v>0</v>
      </c>
      <c r="K15" s="188">
        <f t="shared" si="7"/>
        <v>0</v>
      </c>
      <c r="L15" s="188">
        <f t="shared" si="8"/>
        <v>754</v>
      </c>
      <c r="M15" s="188">
        <v>754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f t="shared" si="9"/>
        <v>206</v>
      </c>
      <c r="U15" s="188">
        <f t="shared" si="10"/>
        <v>0</v>
      </c>
      <c r="V15" s="188">
        <f t="shared" si="11"/>
        <v>45</v>
      </c>
      <c r="W15" s="188">
        <f t="shared" si="12"/>
        <v>133</v>
      </c>
      <c r="X15" s="188">
        <f t="shared" si="13"/>
        <v>23</v>
      </c>
      <c r="Y15" s="188">
        <f t="shared" si="14"/>
        <v>5</v>
      </c>
      <c r="Z15" s="188">
        <f t="shared" si="15"/>
        <v>0</v>
      </c>
      <c r="AA15" s="188">
        <f t="shared" si="16"/>
        <v>0</v>
      </c>
      <c r="AB15" s="188">
        <f t="shared" si="17"/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f t="shared" si="18"/>
        <v>0</v>
      </c>
      <c r="AK15" s="188">
        <v>0</v>
      </c>
      <c r="AL15" s="188">
        <v>0</v>
      </c>
      <c r="AM15" s="188">
        <v>0</v>
      </c>
      <c r="AN15" s="188">
        <v>0</v>
      </c>
      <c r="AO15" s="188">
        <v>0</v>
      </c>
      <c r="AP15" s="188">
        <v>0</v>
      </c>
      <c r="AQ15" s="188">
        <v>0</v>
      </c>
      <c r="AR15" s="188">
        <f t="shared" si="19"/>
        <v>206</v>
      </c>
      <c r="AS15" s="188">
        <v>0</v>
      </c>
      <c r="AT15" s="188">
        <v>45</v>
      </c>
      <c r="AU15" s="188">
        <v>133</v>
      </c>
      <c r="AV15" s="188">
        <v>23</v>
      </c>
      <c r="AW15" s="188">
        <v>5</v>
      </c>
      <c r="AX15" s="188">
        <v>0</v>
      </c>
      <c r="AY15" s="188">
        <v>0</v>
      </c>
      <c r="AZ15" s="188">
        <f t="shared" si="20"/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f t="shared" si="21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22"/>
        <v>62</v>
      </c>
      <c r="BQ15" s="188">
        <v>62</v>
      </c>
      <c r="BR15" s="188">
        <v>0</v>
      </c>
      <c r="BS15" s="188">
        <v>0</v>
      </c>
      <c r="BT15" s="188">
        <v>0</v>
      </c>
      <c r="BU15" s="188">
        <v>0</v>
      </c>
      <c r="BV15" s="188">
        <v>0</v>
      </c>
      <c r="BW15" s="188">
        <v>0</v>
      </c>
    </row>
    <row r="16" spans="1:75" ht="13.5">
      <c r="A16" s="182" t="s">
        <v>30</v>
      </c>
      <c r="B16" s="182" t="s">
        <v>44</v>
      </c>
      <c r="C16" s="184" t="s">
        <v>200</v>
      </c>
      <c r="D16" s="188">
        <f t="shared" si="0"/>
        <v>302</v>
      </c>
      <c r="E16" s="188">
        <f t="shared" si="1"/>
        <v>238</v>
      </c>
      <c r="F16" s="188">
        <f t="shared" si="2"/>
        <v>14</v>
      </c>
      <c r="G16" s="188">
        <f t="shared" si="3"/>
        <v>39</v>
      </c>
      <c r="H16" s="188">
        <f t="shared" si="4"/>
        <v>9</v>
      </c>
      <c r="I16" s="188">
        <f t="shared" si="5"/>
        <v>2</v>
      </c>
      <c r="J16" s="188">
        <f t="shared" si="6"/>
        <v>0</v>
      </c>
      <c r="K16" s="188">
        <f t="shared" si="7"/>
        <v>0</v>
      </c>
      <c r="L16" s="188">
        <f t="shared" si="8"/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f t="shared" si="9"/>
        <v>302</v>
      </c>
      <c r="U16" s="188">
        <f t="shared" si="10"/>
        <v>238</v>
      </c>
      <c r="V16" s="188">
        <f t="shared" si="11"/>
        <v>14</v>
      </c>
      <c r="W16" s="188">
        <f t="shared" si="12"/>
        <v>39</v>
      </c>
      <c r="X16" s="188">
        <f t="shared" si="13"/>
        <v>9</v>
      </c>
      <c r="Y16" s="188">
        <f t="shared" si="14"/>
        <v>2</v>
      </c>
      <c r="Z16" s="188">
        <f t="shared" si="15"/>
        <v>0</v>
      </c>
      <c r="AA16" s="188">
        <f t="shared" si="16"/>
        <v>0</v>
      </c>
      <c r="AB16" s="188">
        <f t="shared" si="17"/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f t="shared" si="18"/>
        <v>0</v>
      </c>
      <c r="AK16" s="188">
        <v>0</v>
      </c>
      <c r="AL16" s="188">
        <v>0</v>
      </c>
      <c r="AM16" s="188">
        <v>0</v>
      </c>
      <c r="AN16" s="188">
        <v>0</v>
      </c>
      <c r="AO16" s="188">
        <v>0</v>
      </c>
      <c r="AP16" s="188">
        <v>0</v>
      </c>
      <c r="AQ16" s="188">
        <v>0</v>
      </c>
      <c r="AR16" s="188">
        <f t="shared" si="19"/>
        <v>302</v>
      </c>
      <c r="AS16" s="188">
        <v>238</v>
      </c>
      <c r="AT16" s="188">
        <v>14</v>
      </c>
      <c r="AU16" s="188">
        <v>39</v>
      </c>
      <c r="AV16" s="188">
        <v>9</v>
      </c>
      <c r="AW16" s="188">
        <v>2</v>
      </c>
      <c r="AX16" s="188">
        <v>0</v>
      </c>
      <c r="AY16" s="188">
        <v>0</v>
      </c>
      <c r="AZ16" s="188">
        <f t="shared" si="20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21"/>
        <v>0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0</v>
      </c>
      <c r="BP16" s="188">
        <f t="shared" si="22"/>
        <v>0</v>
      </c>
      <c r="BQ16" s="188">
        <v>0</v>
      </c>
      <c r="BR16" s="188">
        <v>0</v>
      </c>
      <c r="BS16" s="188">
        <v>0</v>
      </c>
      <c r="BT16" s="188">
        <v>0</v>
      </c>
      <c r="BU16" s="188">
        <v>0</v>
      </c>
      <c r="BV16" s="188">
        <v>0</v>
      </c>
      <c r="BW16" s="188">
        <v>0</v>
      </c>
    </row>
    <row r="17" spans="1:75" ht="13.5">
      <c r="A17" s="182" t="s">
        <v>30</v>
      </c>
      <c r="B17" s="182" t="s">
        <v>45</v>
      </c>
      <c r="C17" s="184" t="s">
        <v>46</v>
      </c>
      <c r="D17" s="188">
        <f t="shared" si="0"/>
        <v>3208</v>
      </c>
      <c r="E17" s="188">
        <f aca="true" t="shared" si="25" ref="E17:E41">M17+U17+BQ17</f>
        <v>1427</v>
      </c>
      <c r="F17" s="188">
        <f aca="true" t="shared" si="26" ref="F17:F41">N17+V17+BR17</f>
        <v>544</v>
      </c>
      <c r="G17" s="188">
        <f aca="true" t="shared" si="27" ref="G17:G41">O17+W17+BS17</f>
        <v>218</v>
      </c>
      <c r="H17" s="188">
        <f aca="true" t="shared" si="28" ref="H17:H41">P17+X17+BT17</f>
        <v>31</v>
      </c>
      <c r="I17" s="188">
        <f aca="true" t="shared" si="29" ref="I17:I41">Q17+Y17+BU17</f>
        <v>0</v>
      </c>
      <c r="J17" s="188">
        <f aca="true" t="shared" si="30" ref="J17:J41">R17+Z17+BV17</f>
        <v>59</v>
      </c>
      <c r="K17" s="188">
        <f aca="true" t="shared" si="31" ref="K17:K41">S17+AA17+BW17</f>
        <v>929</v>
      </c>
      <c r="L17" s="188">
        <f aca="true" t="shared" si="32" ref="L17:L41">SUM(M17:S17)</f>
        <v>1431</v>
      </c>
      <c r="M17" s="188">
        <v>1373</v>
      </c>
      <c r="N17" s="188">
        <v>0</v>
      </c>
      <c r="O17" s="188">
        <v>0</v>
      </c>
      <c r="P17" s="188">
        <v>0</v>
      </c>
      <c r="Q17" s="188">
        <v>0</v>
      </c>
      <c r="R17" s="188">
        <v>58</v>
      </c>
      <c r="S17" s="188">
        <v>0</v>
      </c>
      <c r="T17" s="188">
        <f aca="true" t="shared" si="33" ref="T17:T41">SUM(U17:AA17)</f>
        <v>1715</v>
      </c>
      <c r="U17" s="188">
        <f aca="true" t="shared" si="34" ref="U17:U41">AC17+AK17+AS17+BA17+BI17</f>
        <v>0</v>
      </c>
      <c r="V17" s="188">
        <f aca="true" t="shared" si="35" ref="V17:V41">AD17+AL17+AT17+BB17+BJ17</f>
        <v>543</v>
      </c>
      <c r="W17" s="188">
        <f aca="true" t="shared" si="36" ref="W17:W41">AE17+AM17+AU17+BC17+BK17</f>
        <v>212</v>
      </c>
      <c r="X17" s="188">
        <f aca="true" t="shared" si="37" ref="X17:X41">AF17+AN17+AV17+BD17+BL17</f>
        <v>31</v>
      </c>
      <c r="Y17" s="188">
        <f aca="true" t="shared" si="38" ref="Y17:Y41">AG17+AO17+AW17+BE17+BM17</f>
        <v>0</v>
      </c>
      <c r="Z17" s="188">
        <f aca="true" t="shared" si="39" ref="Z17:Z41">AH17+AP17+AX17+BF17+BN17</f>
        <v>0</v>
      </c>
      <c r="AA17" s="188">
        <f aca="true" t="shared" si="40" ref="AA17:AA41">AI17+AQ17+AY17+BG17+BO17</f>
        <v>929</v>
      </c>
      <c r="AB17" s="188">
        <f aca="true" t="shared" si="41" ref="AB17:AB41">SUM(AC17:AI17)</f>
        <v>1187</v>
      </c>
      <c r="AC17" s="188">
        <v>0</v>
      </c>
      <c r="AD17" s="188">
        <v>258</v>
      </c>
      <c r="AE17" s="188">
        <v>0</v>
      </c>
      <c r="AF17" s="188">
        <v>0</v>
      </c>
      <c r="AG17" s="188">
        <v>0</v>
      </c>
      <c r="AH17" s="188">
        <v>0</v>
      </c>
      <c r="AI17" s="188">
        <v>929</v>
      </c>
      <c r="AJ17" s="188">
        <f aca="true" t="shared" si="42" ref="AJ17:AJ41">SUM(AK17:AQ17)</f>
        <v>0</v>
      </c>
      <c r="AK17" s="188">
        <v>0</v>
      </c>
      <c r="AL17" s="188">
        <v>0</v>
      </c>
      <c r="AM17" s="188">
        <v>0</v>
      </c>
      <c r="AN17" s="188">
        <v>0</v>
      </c>
      <c r="AO17" s="188">
        <v>0</v>
      </c>
      <c r="AP17" s="188">
        <v>0</v>
      </c>
      <c r="AQ17" s="188">
        <v>0</v>
      </c>
      <c r="AR17" s="188">
        <f aca="true" t="shared" si="43" ref="AR17:AR41">SUM(AS17:AY17)</f>
        <v>528</v>
      </c>
      <c r="AS17" s="188">
        <v>0</v>
      </c>
      <c r="AT17" s="188">
        <v>285</v>
      </c>
      <c r="AU17" s="188">
        <v>212</v>
      </c>
      <c r="AV17" s="188">
        <v>31</v>
      </c>
      <c r="AW17" s="188">
        <v>0</v>
      </c>
      <c r="AX17" s="188">
        <v>0</v>
      </c>
      <c r="AY17" s="188">
        <v>0</v>
      </c>
      <c r="AZ17" s="188">
        <f aca="true" t="shared" si="44" ref="AZ17:AZ41">SUM(BA17:BG17)</f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0</v>
      </c>
      <c r="BH17" s="188">
        <f aca="true" t="shared" si="45" ref="BH17:BH41">SUM(BI17:BO17)</f>
        <v>0</v>
      </c>
      <c r="BI17" s="188">
        <v>0</v>
      </c>
      <c r="BJ17" s="188">
        <v>0</v>
      </c>
      <c r="BK17" s="188">
        <v>0</v>
      </c>
      <c r="BL17" s="188">
        <v>0</v>
      </c>
      <c r="BM17" s="188">
        <v>0</v>
      </c>
      <c r="BN17" s="188">
        <v>0</v>
      </c>
      <c r="BO17" s="188">
        <v>0</v>
      </c>
      <c r="BP17" s="188">
        <f aca="true" t="shared" si="46" ref="BP17:BP41">SUM(BQ17:BW17)</f>
        <v>62</v>
      </c>
      <c r="BQ17" s="188">
        <v>54</v>
      </c>
      <c r="BR17" s="188">
        <v>1</v>
      </c>
      <c r="BS17" s="188">
        <v>6</v>
      </c>
      <c r="BT17" s="188">
        <v>0</v>
      </c>
      <c r="BU17" s="188">
        <v>0</v>
      </c>
      <c r="BV17" s="188">
        <v>1</v>
      </c>
      <c r="BW17" s="188">
        <v>0</v>
      </c>
    </row>
    <row r="18" spans="1:75" ht="13.5">
      <c r="A18" s="182" t="s">
        <v>30</v>
      </c>
      <c r="B18" s="182" t="s">
        <v>47</v>
      </c>
      <c r="C18" s="184" t="s">
        <v>48</v>
      </c>
      <c r="D18" s="188">
        <f t="shared" si="0"/>
        <v>2013</v>
      </c>
      <c r="E18" s="188">
        <f t="shared" si="25"/>
        <v>595</v>
      </c>
      <c r="F18" s="188">
        <f t="shared" si="26"/>
        <v>296</v>
      </c>
      <c r="G18" s="188">
        <f t="shared" si="27"/>
        <v>142</v>
      </c>
      <c r="H18" s="188">
        <f t="shared" si="28"/>
        <v>20</v>
      </c>
      <c r="I18" s="188">
        <f t="shared" si="29"/>
        <v>0</v>
      </c>
      <c r="J18" s="188">
        <f t="shared" si="30"/>
        <v>43</v>
      </c>
      <c r="K18" s="188">
        <f t="shared" si="31"/>
        <v>917</v>
      </c>
      <c r="L18" s="188">
        <f t="shared" si="32"/>
        <v>1023</v>
      </c>
      <c r="M18" s="188">
        <v>595</v>
      </c>
      <c r="N18" s="188">
        <v>123</v>
      </c>
      <c r="O18" s="188">
        <v>142</v>
      </c>
      <c r="P18" s="188">
        <v>20</v>
      </c>
      <c r="Q18" s="188">
        <v>0</v>
      </c>
      <c r="R18" s="188">
        <v>43</v>
      </c>
      <c r="S18" s="188">
        <v>100</v>
      </c>
      <c r="T18" s="188">
        <f t="shared" si="33"/>
        <v>990</v>
      </c>
      <c r="U18" s="188">
        <f t="shared" si="34"/>
        <v>0</v>
      </c>
      <c r="V18" s="188">
        <f t="shared" si="35"/>
        <v>173</v>
      </c>
      <c r="W18" s="188">
        <f t="shared" si="36"/>
        <v>0</v>
      </c>
      <c r="X18" s="188">
        <f t="shared" si="37"/>
        <v>0</v>
      </c>
      <c r="Y18" s="188">
        <f t="shared" si="38"/>
        <v>0</v>
      </c>
      <c r="Z18" s="188">
        <f t="shared" si="39"/>
        <v>0</v>
      </c>
      <c r="AA18" s="188">
        <f t="shared" si="40"/>
        <v>817</v>
      </c>
      <c r="AB18" s="188">
        <f t="shared" si="41"/>
        <v>990</v>
      </c>
      <c r="AC18" s="188">
        <v>0</v>
      </c>
      <c r="AD18" s="188">
        <v>173</v>
      </c>
      <c r="AE18" s="188">
        <v>0</v>
      </c>
      <c r="AF18" s="188">
        <v>0</v>
      </c>
      <c r="AG18" s="188">
        <v>0</v>
      </c>
      <c r="AH18" s="188">
        <v>0</v>
      </c>
      <c r="AI18" s="188">
        <v>817</v>
      </c>
      <c r="AJ18" s="188">
        <f t="shared" si="42"/>
        <v>0</v>
      </c>
      <c r="AK18" s="188">
        <v>0</v>
      </c>
      <c r="AL18" s="188">
        <v>0</v>
      </c>
      <c r="AM18" s="188">
        <v>0</v>
      </c>
      <c r="AN18" s="188">
        <v>0</v>
      </c>
      <c r="AO18" s="188">
        <v>0</v>
      </c>
      <c r="AP18" s="188">
        <v>0</v>
      </c>
      <c r="AQ18" s="188">
        <v>0</v>
      </c>
      <c r="AR18" s="188">
        <f t="shared" si="43"/>
        <v>0</v>
      </c>
      <c r="AS18" s="188">
        <v>0</v>
      </c>
      <c r="AT18" s="188">
        <v>0</v>
      </c>
      <c r="AU18" s="188">
        <v>0</v>
      </c>
      <c r="AV18" s="188">
        <v>0</v>
      </c>
      <c r="AW18" s="188">
        <v>0</v>
      </c>
      <c r="AX18" s="188">
        <v>0</v>
      </c>
      <c r="AY18" s="188">
        <v>0</v>
      </c>
      <c r="AZ18" s="188">
        <f t="shared" si="44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45"/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0</v>
      </c>
      <c r="BP18" s="188">
        <f t="shared" si="46"/>
        <v>0</v>
      </c>
      <c r="BQ18" s="188">
        <v>0</v>
      </c>
      <c r="BR18" s="188">
        <v>0</v>
      </c>
      <c r="BS18" s="188">
        <v>0</v>
      </c>
      <c r="BT18" s="188">
        <v>0</v>
      </c>
      <c r="BU18" s="188">
        <v>0</v>
      </c>
      <c r="BV18" s="188">
        <v>0</v>
      </c>
      <c r="BW18" s="188">
        <v>0</v>
      </c>
    </row>
    <row r="19" spans="1:75" ht="13.5">
      <c r="A19" s="182" t="s">
        <v>30</v>
      </c>
      <c r="B19" s="182" t="s">
        <v>49</v>
      </c>
      <c r="C19" s="184" t="s">
        <v>50</v>
      </c>
      <c r="D19" s="188">
        <f t="shared" si="0"/>
        <v>749</v>
      </c>
      <c r="E19" s="188">
        <f t="shared" si="25"/>
        <v>215</v>
      </c>
      <c r="F19" s="188">
        <f t="shared" si="26"/>
        <v>130</v>
      </c>
      <c r="G19" s="188">
        <f t="shared" si="27"/>
        <v>60</v>
      </c>
      <c r="H19" s="188">
        <f t="shared" si="28"/>
        <v>7</v>
      </c>
      <c r="I19" s="188">
        <f t="shared" si="29"/>
        <v>0</v>
      </c>
      <c r="J19" s="188">
        <f t="shared" si="30"/>
        <v>14</v>
      </c>
      <c r="K19" s="188">
        <f t="shared" si="31"/>
        <v>323</v>
      </c>
      <c r="L19" s="188">
        <f t="shared" si="32"/>
        <v>360</v>
      </c>
      <c r="M19" s="188">
        <v>215</v>
      </c>
      <c r="N19" s="188">
        <v>62</v>
      </c>
      <c r="O19" s="188">
        <v>60</v>
      </c>
      <c r="P19" s="188">
        <v>7</v>
      </c>
      <c r="Q19" s="188">
        <v>0</v>
      </c>
      <c r="R19" s="188">
        <v>14</v>
      </c>
      <c r="S19" s="188">
        <v>2</v>
      </c>
      <c r="T19" s="188">
        <f t="shared" si="33"/>
        <v>389</v>
      </c>
      <c r="U19" s="188">
        <f t="shared" si="34"/>
        <v>0</v>
      </c>
      <c r="V19" s="188">
        <f t="shared" si="35"/>
        <v>68</v>
      </c>
      <c r="W19" s="188">
        <f t="shared" si="36"/>
        <v>0</v>
      </c>
      <c r="X19" s="188">
        <f t="shared" si="37"/>
        <v>0</v>
      </c>
      <c r="Y19" s="188">
        <f t="shared" si="38"/>
        <v>0</v>
      </c>
      <c r="Z19" s="188">
        <f t="shared" si="39"/>
        <v>0</v>
      </c>
      <c r="AA19" s="188">
        <f t="shared" si="40"/>
        <v>321</v>
      </c>
      <c r="AB19" s="188">
        <f t="shared" si="41"/>
        <v>389</v>
      </c>
      <c r="AC19" s="188">
        <v>0</v>
      </c>
      <c r="AD19" s="188">
        <v>68</v>
      </c>
      <c r="AE19" s="188">
        <v>0</v>
      </c>
      <c r="AF19" s="188">
        <v>0</v>
      </c>
      <c r="AG19" s="188">
        <v>0</v>
      </c>
      <c r="AH19" s="188">
        <v>0</v>
      </c>
      <c r="AI19" s="188">
        <v>321</v>
      </c>
      <c r="AJ19" s="188">
        <f t="shared" si="42"/>
        <v>0</v>
      </c>
      <c r="AK19" s="188">
        <v>0</v>
      </c>
      <c r="AL19" s="188">
        <v>0</v>
      </c>
      <c r="AM19" s="188">
        <v>0</v>
      </c>
      <c r="AN19" s="188">
        <v>0</v>
      </c>
      <c r="AO19" s="188">
        <v>0</v>
      </c>
      <c r="AP19" s="188">
        <v>0</v>
      </c>
      <c r="AQ19" s="188">
        <v>0</v>
      </c>
      <c r="AR19" s="188">
        <f t="shared" si="43"/>
        <v>0</v>
      </c>
      <c r="AS19" s="188">
        <v>0</v>
      </c>
      <c r="AT19" s="188">
        <v>0</v>
      </c>
      <c r="AU19" s="188">
        <v>0</v>
      </c>
      <c r="AV19" s="188">
        <v>0</v>
      </c>
      <c r="AW19" s="188">
        <v>0</v>
      </c>
      <c r="AX19" s="188">
        <v>0</v>
      </c>
      <c r="AY19" s="188">
        <v>0</v>
      </c>
      <c r="AZ19" s="188">
        <f t="shared" si="44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45"/>
        <v>0</v>
      </c>
      <c r="BI19" s="188">
        <v>0</v>
      </c>
      <c r="BJ19" s="188">
        <v>0</v>
      </c>
      <c r="BK19" s="188">
        <v>0</v>
      </c>
      <c r="BL19" s="188">
        <v>0</v>
      </c>
      <c r="BM19" s="188">
        <v>0</v>
      </c>
      <c r="BN19" s="188">
        <v>0</v>
      </c>
      <c r="BO19" s="188">
        <v>0</v>
      </c>
      <c r="BP19" s="188">
        <f t="shared" si="46"/>
        <v>0</v>
      </c>
      <c r="BQ19" s="188">
        <v>0</v>
      </c>
      <c r="BR19" s="188">
        <v>0</v>
      </c>
      <c r="BS19" s="188">
        <v>0</v>
      </c>
      <c r="BT19" s="188">
        <v>0</v>
      </c>
      <c r="BU19" s="188">
        <v>0</v>
      </c>
      <c r="BV19" s="188">
        <v>0</v>
      </c>
      <c r="BW19" s="188">
        <v>0</v>
      </c>
    </row>
    <row r="20" spans="1:75" ht="13.5">
      <c r="A20" s="182" t="s">
        <v>30</v>
      </c>
      <c r="B20" s="182" t="s">
        <v>51</v>
      </c>
      <c r="C20" s="184" t="s">
        <v>52</v>
      </c>
      <c r="D20" s="188">
        <f t="shared" si="0"/>
        <v>217</v>
      </c>
      <c r="E20" s="188">
        <f t="shared" si="25"/>
        <v>143</v>
      </c>
      <c r="F20" s="188">
        <f t="shared" si="26"/>
        <v>18</v>
      </c>
      <c r="G20" s="188">
        <f t="shared" si="27"/>
        <v>11</v>
      </c>
      <c r="H20" s="188">
        <f t="shared" si="28"/>
        <v>8</v>
      </c>
      <c r="I20" s="188">
        <f t="shared" si="29"/>
        <v>29</v>
      </c>
      <c r="J20" s="188">
        <f t="shared" si="30"/>
        <v>8</v>
      </c>
      <c r="K20" s="188">
        <f t="shared" si="31"/>
        <v>0</v>
      </c>
      <c r="L20" s="188">
        <f t="shared" si="32"/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f t="shared" si="33"/>
        <v>217</v>
      </c>
      <c r="U20" s="188">
        <f t="shared" si="34"/>
        <v>143</v>
      </c>
      <c r="V20" s="188">
        <f t="shared" si="35"/>
        <v>18</v>
      </c>
      <c r="W20" s="188">
        <f t="shared" si="36"/>
        <v>11</v>
      </c>
      <c r="X20" s="188">
        <f t="shared" si="37"/>
        <v>8</v>
      </c>
      <c r="Y20" s="188">
        <f t="shared" si="38"/>
        <v>29</v>
      </c>
      <c r="Z20" s="188">
        <f t="shared" si="39"/>
        <v>8</v>
      </c>
      <c r="AA20" s="188">
        <f t="shared" si="40"/>
        <v>0</v>
      </c>
      <c r="AB20" s="188">
        <f t="shared" si="41"/>
        <v>0</v>
      </c>
      <c r="AC20" s="188">
        <v>0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f t="shared" si="42"/>
        <v>0</v>
      </c>
      <c r="AK20" s="188">
        <v>0</v>
      </c>
      <c r="AL20" s="188">
        <v>0</v>
      </c>
      <c r="AM20" s="188">
        <v>0</v>
      </c>
      <c r="AN20" s="188">
        <v>0</v>
      </c>
      <c r="AO20" s="188">
        <v>0</v>
      </c>
      <c r="AP20" s="188">
        <v>0</v>
      </c>
      <c r="AQ20" s="188">
        <v>0</v>
      </c>
      <c r="AR20" s="188">
        <f t="shared" si="43"/>
        <v>217</v>
      </c>
      <c r="AS20" s="188">
        <v>143</v>
      </c>
      <c r="AT20" s="188">
        <v>18</v>
      </c>
      <c r="AU20" s="188">
        <v>11</v>
      </c>
      <c r="AV20" s="188">
        <v>8</v>
      </c>
      <c r="AW20" s="188">
        <v>29</v>
      </c>
      <c r="AX20" s="188">
        <v>8</v>
      </c>
      <c r="AY20" s="188">
        <v>0</v>
      </c>
      <c r="AZ20" s="188">
        <f t="shared" si="44"/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t="shared" si="45"/>
        <v>0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0</v>
      </c>
      <c r="BP20" s="188">
        <f t="shared" si="46"/>
        <v>0</v>
      </c>
      <c r="BQ20" s="188">
        <v>0</v>
      </c>
      <c r="BR20" s="188">
        <v>0</v>
      </c>
      <c r="BS20" s="188">
        <v>0</v>
      </c>
      <c r="BT20" s="188">
        <v>0</v>
      </c>
      <c r="BU20" s="188">
        <v>0</v>
      </c>
      <c r="BV20" s="188">
        <v>0</v>
      </c>
      <c r="BW20" s="188">
        <v>0</v>
      </c>
    </row>
    <row r="21" spans="1:75" ht="13.5">
      <c r="A21" s="182" t="s">
        <v>30</v>
      </c>
      <c r="B21" s="182" t="s">
        <v>53</v>
      </c>
      <c r="C21" s="184" t="s">
        <v>54</v>
      </c>
      <c r="D21" s="188">
        <f t="shared" si="0"/>
        <v>2615</v>
      </c>
      <c r="E21" s="188">
        <f t="shared" si="25"/>
        <v>986</v>
      </c>
      <c r="F21" s="188">
        <f t="shared" si="26"/>
        <v>308</v>
      </c>
      <c r="G21" s="188">
        <f t="shared" si="27"/>
        <v>172</v>
      </c>
      <c r="H21" s="188">
        <f t="shared" si="28"/>
        <v>27</v>
      </c>
      <c r="I21" s="188">
        <f t="shared" si="29"/>
        <v>0</v>
      </c>
      <c r="J21" s="188">
        <f t="shared" si="30"/>
        <v>55</v>
      </c>
      <c r="K21" s="188">
        <f t="shared" si="31"/>
        <v>1067</v>
      </c>
      <c r="L21" s="188">
        <f t="shared" si="32"/>
        <v>1041</v>
      </c>
      <c r="M21" s="188">
        <v>986</v>
      </c>
      <c r="N21" s="188">
        <v>0</v>
      </c>
      <c r="O21" s="188">
        <v>0</v>
      </c>
      <c r="P21" s="188">
        <v>0</v>
      </c>
      <c r="Q21" s="188">
        <v>0</v>
      </c>
      <c r="R21" s="188">
        <v>55</v>
      </c>
      <c r="S21" s="188">
        <v>0</v>
      </c>
      <c r="T21" s="188">
        <f t="shared" si="33"/>
        <v>1574</v>
      </c>
      <c r="U21" s="188">
        <f t="shared" si="34"/>
        <v>0</v>
      </c>
      <c r="V21" s="188">
        <f t="shared" si="35"/>
        <v>308</v>
      </c>
      <c r="W21" s="188">
        <f t="shared" si="36"/>
        <v>172</v>
      </c>
      <c r="X21" s="188">
        <f t="shared" si="37"/>
        <v>27</v>
      </c>
      <c r="Y21" s="188">
        <f t="shared" si="38"/>
        <v>0</v>
      </c>
      <c r="Z21" s="188">
        <f t="shared" si="39"/>
        <v>0</v>
      </c>
      <c r="AA21" s="188">
        <f t="shared" si="40"/>
        <v>1067</v>
      </c>
      <c r="AB21" s="188">
        <f t="shared" si="41"/>
        <v>1293</v>
      </c>
      <c r="AC21" s="188">
        <v>0</v>
      </c>
      <c r="AD21" s="188">
        <v>226</v>
      </c>
      <c r="AE21" s="188">
        <v>0</v>
      </c>
      <c r="AF21" s="188">
        <v>0</v>
      </c>
      <c r="AG21" s="188">
        <v>0</v>
      </c>
      <c r="AH21" s="188">
        <v>0</v>
      </c>
      <c r="AI21" s="188">
        <v>1067</v>
      </c>
      <c r="AJ21" s="188">
        <f t="shared" si="42"/>
        <v>0</v>
      </c>
      <c r="AK21" s="188">
        <v>0</v>
      </c>
      <c r="AL21" s="188">
        <v>0</v>
      </c>
      <c r="AM21" s="188">
        <v>0</v>
      </c>
      <c r="AN21" s="188">
        <v>0</v>
      </c>
      <c r="AO21" s="188">
        <v>0</v>
      </c>
      <c r="AP21" s="188">
        <v>0</v>
      </c>
      <c r="AQ21" s="188">
        <v>0</v>
      </c>
      <c r="AR21" s="188">
        <f t="shared" si="43"/>
        <v>281</v>
      </c>
      <c r="AS21" s="188">
        <v>0</v>
      </c>
      <c r="AT21" s="188">
        <v>82</v>
      </c>
      <c r="AU21" s="188">
        <v>172</v>
      </c>
      <c r="AV21" s="188">
        <v>27</v>
      </c>
      <c r="AW21" s="188">
        <v>0</v>
      </c>
      <c r="AX21" s="188">
        <v>0</v>
      </c>
      <c r="AY21" s="188">
        <v>0</v>
      </c>
      <c r="AZ21" s="188">
        <f t="shared" si="44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45"/>
        <v>0</v>
      </c>
      <c r="BI21" s="188">
        <v>0</v>
      </c>
      <c r="BJ21" s="188">
        <v>0</v>
      </c>
      <c r="BK21" s="188">
        <v>0</v>
      </c>
      <c r="BL21" s="188">
        <v>0</v>
      </c>
      <c r="BM21" s="188">
        <v>0</v>
      </c>
      <c r="BN21" s="188">
        <v>0</v>
      </c>
      <c r="BO21" s="188">
        <v>0</v>
      </c>
      <c r="BP21" s="188">
        <f t="shared" si="46"/>
        <v>0</v>
      </c>
      <c r="BQ21" s="188">
        <v>0</v>
      </c>
      <c r="BR21" s="188">
        <v>0</v>
      </c>
      <c r="BS21" s="188">
        <v>0</v>
      </c>
      <c r="BT21" s="188">
        <v>0</v>
      </c>
      <c r="BU21" s="188">
        <v>0</v>
      </c>
      <c r="BV21" s="188">
        <v>0</v>
      </c>
      <c r="BW21" s="188">
        <v>0</v>
      </c>
    </row>
    <row r="22" spans="1:75" ht="13.5">
      <c r="A22" s="182" t="s">
        <v>30</v>
      </c>
      <c r="B22" s="182" t="s">
        <v>55</v>
      </c>
      <c r="C22" s="184" t="s">
        <v>56</v>
      </c>
      <c r="D22" s="188">
        <f t="shared" si="0"/>
        <v>449</v>
      </c>
      <c r="E22" s="188">
        <f t="shared" si="25"/>
        <v>287</v>
      </c>
      <c r="F22" s="188">
        <f t="shared" si="26"/>
        <v>29</v>
      </c>
      <c r="G22" s="188">
        <f t="shared" si="27"/>
        <v>18</v>
      </c>
      <c r="H22" s="188">
        <f t="shared" si="28"/>
        <v>15</v>
      </c>
      <c r="I22" s="188">
        <f t="shared" si="29"/>
        <v>77</v>
      </c>
      <c r="J22" s="188">
        <f t="shared" si="30"/>
        <v>23</v>
      </c>
      <c r="K22" s="188">
        <f t="shared" si="31"/>
        <v>0</v>
      </c>
      <c r="L22" s="188">
        <f t="shared" si="32"/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f t="shared" si="33"/>
        <v>449</v>
      </c>
      <c r="U22" s="188">
        <f t="shared" si="34"/>
        <v>287</v>
      </c>
      <c r="V22" s="188">
        <f t="shared" si="35"/>
        <v>29</v>
      </c>
      <c r="W22" s="188">
        <f t="shared" si="36"/>
        <v>18</v>
      </c>
      <c r="X22" s="188">
        <f t="shared" si="37"/>
        <v>15</v>
      </c>
      <c r="Y22" s="188">
        <f t="shared" si="38"/>
        <v>77</v>
      </c>
      <c r="Z22" s="188">
        <f t="shared" si="39"/>
        <v>23</v>
      </c>
      <c r="AA22" s="188">
        <f t="shared" si="40"/>
        <v>0</v>
      </c>
      <c r="AB22" s="188">
        <f t="shared" si="41"/>
        <v>0</v>
      </c>
      <c r="AC22" s="188">
        <v>0</v>
      </c>
      <c r="AD22" s="188">
        <v>0</v>
      </c>
      <c r="AE22" s="188"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f t="shared" si="42"/>
        <v>0</v>
      </c>
      <c r="AK22" s="188">
        <v>0</v>
      </c>
      <c r="AL22" s="188">
        <v>0</v>
      </c>
      <c r="AM22" s="188">
        <v>0</v>
      </c>
      <c r="AN22" s="188">
        <v>0</v>
      </c>
      <c r="AO22" s="188">
        <v>0</v>
      </c>
      <c r="AP22" s="188">
        <v>0</v>
      </c>
      <c r="AQ22" s="188">
        <v>0</v>
      </c>
      <c r="AR22" s="188">
        <f t="shared" si="43"/>
        <v>449</v>
      </c>
      <c r="AS22" s="188">
        <v>287</v>
      </c>
      <c r="AT22" s="188">
        <v>29</v>
      </c>
      <c r="AU22" s="188">
        <v>18</v>
      </c>
      <c r="AV22" s="188">
        <v>15</v>
      </c>
      <c r="AW22" s="188">
        <v>77</v>
      </c>
      <c r="AX22" s="188">
        <v>23</v>
      </c>
      <c r="AY22" s="188">
        <v>0</v>
      </c>
      <c r="AZ22" s="188">
        <f t="shared" si="44"/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f t="shared" si="45"/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0</v>
      </c>
      <c r="BP22" s="188">
        <f t="shared" si="46"/>
        <v>0</v>
      </c>
      <c r="BQ22" s="188">
        <v>0</v>
      </c>
      <c r="BR22" s="188">
        <v>0</v>
      </c>
      <c r="BS22" s="188">
        <v>0</v>
      </c>
      <c r="BT22" s="188">
        <v>0</v>
      </c>
      <c r="BU22" s="188">
        <v>0</v>
      </c>
      <c r="BV22" s="188">
        <v>0</v>
      </c>
      <c r="BW22" s="188">
        <v>0</v>
      </c>
    </row>
    <row r="23" spans="1:75" ht="13.5">
      <c r="A23" s="182" t="s">
        <v>30</v>
      </c>
      <c r="B23" s="182" t="s">
        <v>57</v>
      </c>
      <c r="C23" s="184" t="s">
        <v>58</v>
      </c>
      <c r="D23" s="188">
        <f t="shared" si="0"/>
        <v>293</v>
      </c>
      <c r="E23" s="188">
        <f t="shared" si="25"/>
        <v>127</v>
      </c>
      <c r="F23" s="188">
        <f t="shared" si="26"/>
        <v>58</v>
      </c>
      <c r="G23" s="188">
        <f t="shared" si="27"/>
        <v>22</v>
      </c>
      <c r="H23" s="188">
        <f t="shared" si="28"/>
        <v>9</v>
      </c>
      <c r="I23" s="188">
        <f t="shared" si="29"/>
        <v>0</v>
      </c>
      <c r="J23" s="188">
        <f t="shared" si="30"/>
        <v>0</v>
      </c>
      <c r="K23" s="188">
        <f t="shared" si="31"/>
        <v>77</v>
      </c>
      <c r="L23" s="188">
        <f t="shared" si="32"/>
        <v>127</v>
      </c>
      <c r="M23" s="188">
        <v>127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f t="shared" si="33"/>
        <v>166</v>
      </c>
      <c r="U23" s="188">
        <f t="shared" si="34"/>
        <v>0</v>
      </c>
      <c r="V23" s="188">
        <f t="shared" si="35"/>
        <v>58</v>
      </c>
      <c r="W23" s="188">
        <f t="shared" si="36"/>
        <v>22</v>
      </c>
      <c r="X23" s="188">
        <f t="shared" si="37"/>
        <v>9</v>
      </c>
      <c r="Y23" s="188">
        <f t="shared" si="38"/>
        <v>0</v>
      </c>
      <c r="Z23" s="188">
        <f t="shared" si="39"/>
        <v>0</v>
      </c>
      <c r="AA23" s="188">
        <f t="shared" si="40"/>
        <v>77</v>
      </c>
      <c r="AB23" s="188">
        <f t="shared" si="41"/>
        <v>77</v>
      </c>
      <c r="AC23" s="188">
        <v>0</v>
      </c>
      <c r="AD23" s="188">
        <v>0</v>
      </c>
      <c r="AE23" s="188">
        <v>0</v>
      </c>
      <c r="AF23" s="188">
        <v>0</v>
      </c>
      <c r="AG23" s="188">
        <v>0</v>
      </c>
      <c r="AH23" s="188">
        <v>0</v>
      </c>
      <c r="AI23" s="188">
        <v>77</v>
      </c>
      <c r="AJ23" s="188">
        <f t="shared" si="42"/>
        <v>0</v>
      </c>
      <c r="AK23" s="188">
        <v>0</v>
      </c>
      <c r="AL23" s="188">
        <v>0</v>
      </c>
      <c r="AM23" s="188">
        <v>0</v>
      </c>
      <c r="AN23" s="188">
        <v>0</v>
      </c>
      <c r="AO23" s="188">
        <v>0</v>
      </c>
      <c r="AP23" s="188">
        <v>0</v>
      </c>
      <c r="AQ23" s="188">
        <v>0</v>
      </c>
      <c r="AR23" s="188">
        <f t="shared" si="43"/>
        <v>89</v>
      </c>
      <c r="AS23" s="188">
        <v>0</v>
      </c>
      <c r="AT23" s="188">
        <v>58</v>
      </c>
      <c r="AU23" s="188">
        <v>22</v>
      </c>
      <c r="AV23" s="188">
        <v>9</v>
      </c>
      <c r="AW23" s="188">
        <v>0</v>
      </c>
      <c r="AX23" s="188">
        <v>0</v>
      </c>
      <c r="AY23" s="188">
        <v>0</v>
      </c>
      <c r="AZ23" s="188">
        <f t="shared" si="44"/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t="shared" si="45"/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0</v>
      </c>
      <c r="BP23" s="188">
        <f t="shared" si="46"/>
        <v>0</v>
      </c>
      <c r="BQ23" s="188">
        <v>0</v>
      </c>
      <c r="BR23" s="188">
        <v>0</v>
      </c>
      <c r="BS23" s="188">
        <v>0</v>
      </c>
      <c r="BT23" s="188">
        <v>0</v>
      </c>
      <c r="BU23" s="188">
        <v>0</v>
      </c>
      <c r="BV23" s="188">
        <v>0</v>
      </c>
      <c r="BW23" s="188">
        <v>0</v>
      </c>
    </row>
    <row r="24" spans="1:75" ht="13.5">
      <c r="A24" s="182" t="s">
        <v>30</v>
      </c>
      <c r="B24" s="182" t="s">
        <v>59</v>
      </c>
      <c r="C24" s="184" t="s">
        <v>60</v>
      </c>
      <c r="D24" s="188">
        <f t="shared" si="0"/>
        <v>117</v>
      </c>
      <c r="E24" s="188">
        <f t="shared" si="25"/>
        <v>0</v>
      </c>
      <c r="F24" s="188">
        <f t="shared" si="26"/>
        <v>52</v>
      </c>
      <c r="G24" s="188">
        <f t="shared" si="27"/>
        <v>40</v>
      </c>
      <c r="H24" s="188">
        <f t="shared" si="28"/>
        <v>6</v>
      </c>
      <c r="I24" s="188">
        <f t="shared" si="29"/>
        <v>16</v>
      </c>
      <c r="J24" s="188">
        <f t="shared" si="30"/>
        <v>0</v>
      </c>
      <c r="K24" s="188">
        <f t="shared" si="31"/>
        <v>3</v>
      </c>
      <c r="L24" s="188">
        <f t="shared" si="32"/>
        <v>0</v>
      </c>
      <c r="M24" s="188">
        <v>0</v>
      </c>
      <c r="N24" s="188">
        <v>0</v>
      </c>
      <c r="O24" s="188">
        <v>0</v>
      </c>
      <c r="P24" s="188">
        <v>0</v>
      </c>
      <c r="Q24" s="188">
        <v>0</v>
      </c>
      <c r="R24" s="188">
        <v>0</v>
      </c>
      <c r="S24" s="188">
        <v>0</v>
      </c>
      <c r="T24" s="188">
        <f t="shared" si="33"/>
        <v>117</v>
      </c>
      <c r="U24" s="188">
        <f t="shared" si="34"/>
        <v>0</v>
      </c>
      <c r="V24" s="188">
        <f t="shared" si="35"/>
        <v>52</v>
      </c>
      <c r="W24" s="188">
        <f t="shared" si="36"/>
        <v>40</v>
      </c>
      <c r="X24" s="188">
        <f t="shared" si="37"/>
        <v>6</v>
      </c>
      <c r="Y24" s="188">
        <f t="shared" si="38"/>
        <v>16</v>
      </c>
      <c r="Z24" s="188">
        <f t="shared" si="39"/>
        <v>0</v>
      </c>
      <c r="AA24" s="188">
        <f t="shared" si="40"/>
        <v>3</v>
      </c>
      <c r="AB24" s="188">
        <f t="shared" si="41"/>
        <v>0</v>
      </c>
      <c r="AC24" s="188">
        <v>0</v>
      </c>
      <c r="AD24" s="188">
        <v>0</v>
      </c>
      <c r="AE24" s="188"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f t="shared" si="42"/>
        <v>29</v>
      </c>
      <c r="AK24" s="188">
        <v>0</v>
      </c>
      <c r="AL24" s="188">
        <v>29</v>
      </c>
      <c r="AM24" s="188">
        <v>0</v>
      </c>
      <c r="AN24" s="188">
        <v>0</v>
      </c>
      <c r="AO24" s="188">
        <v>0</v>
      </c>
      <c r="AP24" s="188">
        <v>0</v>
      </c>
      <c r="AQ24" s="188">
        <v>0</v>
      </c>
      <c r="AR24" s="188">
        <f t="shared" si="43"/>
        <v>88</v>
      </c>
      <c r="AS24" s="188">
        <v>0</v>
      </c>
      <c r="AT24" s="188">
        <v>23</v>
      </c>
      <c r="AU24" s="188">
        <v>40</v>
      </c>
      <c r="AV24" s="188">
        <v>6</v>
      </c>
      <c r="AW24" s="188">
        <v>16</v>
      </c>
      <c r="AX24" s="188">
        <v>0</v>
      </c>
      <c r="AY24" s="188">
        <v>3</v>
      </c>
      <c r="AZ24" s="188">
        <f t="shared" si="44"/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f t="shared" si="45"/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0</v>
      </c>
      <c r="BP24" s="188">
        <f t="shared" si="46"/>
        <v>0</v>
      </c>
      <c r="BQ24" s="188">
        <v>0</v>
      </c>
      <c r="BR24" s="188">
        <v>0</v>
      </c>
      <c r="BS24" s="188">
        <v>0</v>
      </c>
      <c r="BT24" s="188">
        <v>0</v>
      </c>
      <c r="BU24" s="188">
        <v>0</v>
      </c>
      <c r="BV24" s="188">
        <v>0</v>
      </c>
      <c r="BW24" s="188">
        <v>0</v>
      </c>
    </row>
    <row r="25" spans="1:75" ht="13.5">
      <c r="A25" s="182" t="s">
        <v>30</v>
      </c>
      <c r="B25" s="182" t="s">
        <v>61</v>
      </c>
      <c r="C25" s="184" t="s">
        <v>62</v>
      </c>
      <c r="D25" s="188">
        <f t="shared" si="0"/>
        <v>488</v>
      </c>
      <c r="E25" s="188">
        <f t="shared" si="25"/>
        <v>55</v>
      </c>
      <c r="F25" s="188">
        <f t="shared" si="26"/>
        <v>180</v>
      </c>
      <c r="G25" s="188">
        <f t="shared" si="27"/>
        <v>136</v>
      </c>
      <c r="H25" s="188">
        <f t="shared" si="28"/>
        <v>32</v>
      </c>
      <c r="I25" s="188">
        <f t="shared" si="29"/>
        <v>81</v>
      </c>
      <c r="J25" s="188">
        <f t="shared" si="30"/>
        <v>0</v>
      </c>
      <c r="K25" s="188">
        <f t="shared" si="31"/>
        <v>4</v>
      </c>
      <c r="L25" s="188">
        <f t="shared" si="32"/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f t="shared" si="33"/>
        <v>413</v>
      </c>
      <c r="U25" s="188">
        <f t="shared" si="34"/>
        <v>0</v>
      </c>
      <c r="V25" s="188">
        <f t="shared" si="35"/>
        <v>170</v>
      </c>
      <c r="W25" s="188">
        <f t="shared" si="36"/>
        <v>126</v>
      </c>
      <c r="X25" s="188">
        <f t="shared" si="37"/>
        <v>32</v>
      </c>
      <c r="Y25" s="188">
        <f t="shared" si="38"/>
        <v>81</v>
      </c>
      <c r="Z25" s="188">
        <f t="shared" si="39"/>
        <v>0</v>
      </c>
      <c r="AA25" s="188">
        <f t="shared" si="40"/>
        <v>4</v>
      </c>
      <c r="AB25" s="188">
        <f t="shared" si="41"/>
        <v>0</v>
      </c>
      <c r="AC25" s="188">
        <v>0</v>
      </c>
      <c r="AD25" s="188">
        <v>0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f t="shared" si="42"/>
        <v>108</v>
      </c>
      <c r="AK25" s="188">
        <v>0</v>
      </c>
      <c r="AL25" s="188">
        <v>108</v>
      </c>
      <c r="AM25" s="188">
        <v>0</v>
      </c>
      <c r="AN25" s="188">
        <v>0</v>
      </c>
      <c r="AO25" s="188">
        <v>0</v>
      </c>
      <c r="AP25" s="188">
        <v>0</v>
      </c>
      <c r="AQ25" s="188">
        <v>0</v>
      </c>
      <c r="AR25" s="188">
        <f t="shared" si="43"/>
        <v>305</v>
      </c>
      <c r="AS25" s="188">
        <v>0</v>
      </c>
      <c r="AT25" s="188">
        <v>62</v>
      </c>
      <c r="AU25" s="188">
        <v>126</v>
      </c>
      <c r="AV25" s="188">
        <v>32</v>
      </c>
      <c r="AW25" s="188">
        <v>81</v>
      </c>
      <c r="AX25" s="188">
        <v>0</v>
      </c>
      <c r="AY25" s="188">
        <v>4</v>
      </c>
      <c r="AZ25" s="188">
        <f t="shared" si="44"/>
        <v>0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0</v>
      </c>
      <c r="BH25" s="188">
        <f t="shared" si="45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46"/>
        <v>75</v>
      </c>
      <c r="BQ25" s="188">
        <v>55</v>
      </c>
      <c r="BR25" s="188">
        <v>10</v>
      </c>
      <c r="BS25" s="188">
        <v>10</v>
      </c>
      <c r="BT25" s="188">
        <v>0</v>
      </c>
      <c r="BU25" s="188">
        <v>0</v>
      </c>
      <c r="BV25" s="188">
        <v>0</v>
      </c>
      <c r="BW25" s="188">
        <v>0</v>
      </c>
    </row>
    <row r="26" spans="1:75" ht="13.5">
      <c r="A26" s="182" t="s">
        <v>30</v>
      </c>
      <c r="B26" s="182" t="s">
        <v>63</v>
      </c>
      <c r="C26" s="184" t="s">
        <v>293</v>
      </c>
      <c r="D26" s="188">
        <f t="shared" si="0"/>
        <v>1568</v>
      </c>
      <c r="E26" s="188">
        <f t="shared" si="25"/>
        <v>938</v>
      </c>
      <c r="F26" s="188">
        <f t="shared" si="26"/>
        <v>197</v>
      </c>
      <c r="G26" s="188">
        <f t="shared" si="27"/>
        <v>132</v>
      </c>
      <c r="H26" s="188">
        <f t="shared" si="28"/>
        <v>35</v>
      </c>
      <c r="I26" s="188">
        <f t="shared" si="29"/>
        <v>203</v>
      </c>
      <c r="J26" s="188">
        <f t="shared" si="30"/>
        <v>63</v>
      </c>
      <c r="K26" s="188">
        <f t="shared" si="31"/>
        <v>0</v>
      </c>
      <c r="L26" s="188">
        <f t="shared" si="32"/>
        <v>1001</v>
      </c>
      <c r="M26" s="188">
        <v>938</v>
      </c>
      <c r="N26" s="188">
        <v>0</v>
      </c>
      <c r="O26" s="188">
        <v>0</v>
      </c>
      <c r="P26" s="188">
        <v>0</v>
      </c>
      <c r="Q26" s="188">
        <v>0</v>
      </c>
      <c r="R26" s="188">
        <v>63</v>
      </c>
      <c r="S26" s="188">
        <v>0</v>
      </c>
      <c r="T26" s="188">
        <f t="shared" si="33"/>
        <v>567</v>
      </c>
      <c r="U26" s="188">
        <f t="shared" si="34"/>
        <v>0</v>
      </c>
      <c r="V26" s="188">
        <f t="shared" si="35"/>
        <v>197</v>
      </c>
      <c r="W26" s="188">
        <f t="shared" si="36"/>
        <v>132</v>
      </c>
      <c r="X26" s="188">
        <f t="shared" si="37"/>
        <v>35</v>
      </c>
      <c r="Y26" s="188">
        <f t="shared" si="38"/>
        <v>203</v>
      </c>
      <c r="Z26" s="188">
        <f t="shared" si="39"/>
        <v>0</v>
      </c>
      <c r="AA26" s="188">
        <f t="shared" si="40"/>
        <v>0</v>
      </c>
      <c r="AB26" s="188">
        <f t="shared" si="41"/>
        <v>0</v>
      </c>
      <c r="AC26" s="188">
        <v>0</v>
      </c>
      <c r="AD26" s="188">
        <v>0</v>
      </c>
      <c r="AE26" s="188"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f t="shared" si="42"/>
        <v>142</v>
      </c>
      <c r="AK26" s="188">
        <v>0</v>
      </c>
      <c r="AL26" s="188">
        <v>142</v>
      </c>
      <c r="AM26" s="188">
        <v>0</v>
      </c>
      <c r="AN26" s="188">
        <v>0</v>
      </c>
      <c r="AO26" s="188">
        <v>0</v>
      </c>
      <c r="AP26" s="188">
        <v>0</v>
      </c>
      <c r="AQ26" s="188">
        <v>0</v>
      </c>
      <c r="AR26" s="188">
        <f t="shared" si="43"/>
        <v>425</v>
      </c>
      <c r="AS26" s="188">
        <v>0</v>
      </c>
      <c r="AT26" s="188">
        <v>55</v>
      </c>
      <c r="AU26" s="188">
        <v>132</v>
      </c>
      <c r="AV26" s="188">
        <v>35</v>
      </c>
      <c r="AW26" s="188">
        <v>203</v>
      </c>
      <c r="AX26" s="188">
        <v>0</v>
      </c>
      <c r="AY26" s="188">
        <v>0</v>
      </c>
      <c r="AZ26" s="188">
        <f t="shared" si="44"/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t="shared" si="45"/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0</v>
      </c>
      <c r="BP26" s="188">
        <f t="shared" si="46"/>
        <v>0</v>
      </c>
      <c r="BQ26" s="188">
        <v>0</v>
      </c>
      <c r="BR26" s="188">
        <v>0</v>
      </c>
      <c r="BS26" s="188">
        <v>0</v>
      </c>
      <c r="BT26" s="188">
        <v>0</v>
      </c>
      <c r="BU26" s="188">
        <v>0</v>
      </c>
      <c r="BV26" s="188">
        <v>0</v>
      </c>
      <c r="BW26" s="188">
        <v>0</v>
      </c>
    </row>
    <row r="27" spans="1:75" ht="13.5">
      <c r="A27" s="182" t="s">
        <v>30</v>
      </c>
      <c r="B27" s="182" t="s">
        <v>64</v>
      </c>
      <c r="C27" s="184" t="s">
        <v>65</v>
      </c>
      <c r="D27" s="188">
        <f t="shared" si="0"/>
        <v>1414</v>
      </c>
      <c r="E27" s="188">
        <f t="shared" si="25"/>
        <v>933</v>
      </c>
      <c r="F27" s="188">
        <f t="shared" si="26"/>
        <v>80</v>
      </c>
      <c r="G27" s="188">
        <f t="shared" si="27"/>
        <v>156</v>
      </c>
      <c r="H27" s="188">
        <f t="shared" si="28"/>
        <v>45</v>
      </c>
      <c r="I27" s="188">
        <f t="shared" si="29"/>
        <v>197</v>
      </c>
      <c r="J27" s="188">
        <f t="shared" si="30"/>
        <v>0</v>
      </c>
      <c r="K27" s="188">
        <f t="shared" si="31"/>
        <v>3</v>
      </c>
      <c r="L27" s="188">
        <f t="shared" si="32"/>
        <v>1414</v>
      </c>
      <c r="M27" s="188">
        <v>933</v>
      </c>
      <c r="N27" s="188">
        <v>80</v>
      </c>
      <c r="O27" s="188">
        <v>156</v>
      </c>
      <c r="P27" s="188">
        <v>45</v>
      </c>
      <c r="Q27" s="188">
        <v>197</v>
      </c>
      <c r="R27" s="188">
        <v>0</v>
      </c>
      <c r="S27" s="188">
        <v>3</v>
      </c>
      <c r="T27" s="188">
        <f t="shared" si="33"/>
        <v>0</v>
      </c>
      <c r="U27" s="188">
        <f t="shared" si="34"/>
        <v>0</v>
      </c>
      <c r="V27" s="188">
        <f t="shared" si="35"/>
        <v>0</v>
      </c>
      <c r="W27" s="188">
        <f t="shared" si="36"/>
        <v>0</v>
      </c>
      <c r="X27" s="188">
        <f t="shared" si="37"/>
        <v>0</v>
      </c>
      <c r="Y27" s="188">
        <f t="shared" si="38"/>
        <v>0</v>
      </c>
      <c r="Z27" s="188">
        <f t="shared" si="39"/>
        <v>0</v>
      </c>
      <c r="AA27" s="188">
        <f t="shared" si="40"/>
        <v>0</v>
      </c>
      <c r="AB27" s="188">
        <f t="shared" si="41"/>
        <v>0</v>
      </c>
      <c r="AC27" s="188">
        <v>0</v>
      </c>
      <c r="AD27" s="188">
        <v>0</v>
      </c>
      <c r="AE27" s="188"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f t="shared" si="42"/>
        <v>0</v>
      </c>
      <c r="AK27" s="188">
        <v>0</v>
      </c>
      <c r="AL27" s="188">
        <v>0</v>
      </c>
      <c r="AM27" s="188">
        <v>0</v>
      </c>
      <c r="AN27" s="188">
        <v>0</v>
      </c>
      <c r="AO27" s="188">
        <v>0</v>
      </c>
      <c r="AP27" s="188">
        <v>0</v>
      </c>
      <c r="AQ27" s="188">
        <v>0</v>
      </c>
      <c r="AR27" s="188">
        <f t="shared" si="43"/>
        <v>0</v>
      </c>
      <c r="AS27" s="188">
        <v>0</v>
      </c>
      <c r="AT27" s="188">
        <v>0</v>
      </c>
      <c r="AU27" s="188">
        <v>0</v>
      </c>
      <c r="AV27" s="188">
        <v>0</v>
      </c>
      <c r="AW27" s="188">
        <v>0</v>
      </c>
      <c r="AX27" s="188">
        <v>0</v>
      </c>
      <c r="AY27" s="188">
        <v>0</v>
      </c>
      <c r="AZ27" s="188">
        <f t="shared" si="44"/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f t="shared" si="45"/>
        <v>0</v>
      </c>
      <c r="BI27" s="188">
        <v>0</v>
      </c>
      <c r="BJ27" s="188">
        <v>0</v>
      </c>
      <c r="BK27" s="188">
        <v>0</v>
      </c>
      <c r="BL27" s="188">
        <v>0</v>
      </c>
      <c r="BM27" s="188">
        <v>0</v>
      </c>
      <c r="BN27" s="188">
        <v>0</v>
      </c>
      <c r="BO27" s="188">
        <v>0</v>
      </c>
      <c r="BP27" s="188">
        <f t="shared" si="46"/>
        <v>0</v>
      </c>
      <c r="BQ27" s="188">
        <v>0</v>
      </c>
      <c r="BR27" s="188">
        <v>0</v>
      </c>
      <c r="BS27" s="188">
        <v>0</v>
      </c>
      <c r="BT27" s="188">
        <v>0</v>
      </c>
      <c r="BU27" s="188">
        <v>0</v>
      </c>
      <c r="BV27" s="188">
        <v>0</v>
      </c>
      <c r="BW27" s="188">
        <v>0</v>
      </c>
    </row>
    <row r="28" spans="1:75" ht="13.5">
      <c r="A28" s="182" t="s">
        <v>30</v>
      </c>
      <c r="B28" s="182" t="s">
        <v>66</v>
      </c>
      <c r="C28" s="184" t="s">
        <v>67</v>
      </c>
      <c r="D28" s="188">
        <f t="shared" si="0"/>
        <v>131</v>
      </c>
      <c r="E28" s="188">
        <f t="shared" si="25"/>
        <v>83</v>
      </c>
      <c r="F28" s="188">
        <f t="shared" si="26"/>
        <v>14</v>
      </c>
      <c r="G28" s="188">
        <f t="shared" si="27"/>
        <v>26</v>
      </c>
      <c r="H28" s="188">
        <f t="shared" si="28"/>
        <v>3</v>
      </c>
      <c r="I28" s="188">
        <f t="shared" si="29"/>
        <v>2</v>
      </c>
      <c r="J28" s="188">
        <f t="shared" si="30"/>
        <v>2</v>
      </c>
      <c r="K28" s="188">
        <f t="shared" si="31"/>
        <v>1</v>
      </c>
      <c r="L28" s="188">
        <f t="shared" si="32"/>
        <v>127</v>
      </c>
      <c r="M28" s="188">
        <v>83</v>
      </c>
      <c r="N28" s="188">
        <v>10</v>
      </c>
      <c r="O28" s="188">
        <v>26</v>
      </c>
      <c r="P28" s="188">
        <v>3</v>
      </c>
      <c r="Q28" s="188">
        <v>2</v>
      </c>
      <c r="R28" s="188">
        <v>2</v>
      </c>
      <c r="S28" s="188">
        <v>1</v>
      </c>
      <c r="T28" s="188">
        <f t="shared" si="33"/>
        <v>4</v>
      </c>
      <c r="U28" s="188">
        <f t="shared" si="34"/>
        <v>0</v>
      </c>
      <c r="V28" s="188">
        <f t="shared" si="35"/>
        <v>4</v>
      </c>
      <c r="W28" s="188">
        <f t="shared" si="36"/>
        <v>0</v>
      </c>
      <c r="X28" s="188">
        <f t="shared" si="37"/>
        <v>0</v>
      </c>
      <c r="Y28" s="188">
        <f t="shared" si="38"/>
        <v>0</v>
      </c>
      <c r="Z28" s="188">
        <f t="shared" si="39"/>
        <v>0</v>
      </c>
      <c r="AA28" s="188">
        <f t="shared" si="40"/>
        <v>0</v>
      </c>
      <c r="AB28" s="188">
        <f t="shared" si="41"/>
        <v>0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f t="shared" si="42"/>
        <v>4</v>
      </c>
      <c r="AK28" s="188">
        <v>0</v>
      </c>
      <c r="AL28" s="188">
        <v>4</v>
      </c>
      <c r="AM28" s="188">
        <v>0</v>
      </c>
      <c r="AN28" s="188">
        <v>0</v>
      </c>
      <c r="AO28" s="188">
        <v>0</v>
      </c>
      <c r="AP28" s="188">
        <v>0</v>
      </c>
      <c r="AQ28" s="188">
        <v>0</v>
      </c>
      <c r="AR28" s="188">
        <f t="shared" si="43"/>
        <v>0</v>
      </c>
      <c r="AS28" s="188">
        <v>0</v>
      </c>
      <c r="AT28" s="188">
        <v>0</v>
      </c>
      <c r="AU28" s="188">
        <v>0</v>
      </c>
      <c r="AV28" s="188">
        <v>0</v>
      </c>
      <c r="AW28" s="188">
        <v>0</v>
      </c>
      <c r="AX28" s="188">
        <v>0</v>
      </c>
      <c r="AY28" s="188">
        <v>0</v>
      </c>
      <c r="AZ28" s="188">
        <f t="shared" si="44"/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188">
        <v>0</v>
      </c>
      <c r="BG28" s="188">
        <v>0</v>
      </c>
      <c r="BH28" s="188">
        <f t="shared" si="45"/>
        <v>0</v>
      </c>
      <c r="BI28" s="188">
        <v>0</v>
      </c>
      <c r="BJ28" s="188">
        <v>0</v>
      </c>
      <c r="BK28" s="188">
        <v>0</v>
      </c>
      <c r="BL28" s="188">
        <v>0</v>
      </c>
      <c r="BM28" s="188">
        <v>0</v>
      </c>
      <c r="BN28" s="188">
        <v>0</v>
      </c>
      <c r="BO28" s="188">
        <v>0</v>
      </c>
      <c r="BP28" s="188">
        <f t="shared" si="46"/>
        <v>0</v>
      </c>
      <c r="BQ28" s="188">
        <v>0</v>
      </c>
      <c r="BR28" s="188">
        <v>0</v>
      </c>
      <c r="BS28" s="188">
        <v>0</v>
      </c>
      <c r="BT28" s="188">
        <v>0</v>
      </c>
      <c r="BU28" s="188">
        <v>0</v>
      </c>
      <c r="BV28" s="188">
        <v>0</v>
      </c>
      <c r="BW28" s="188">
        <v>0</v>
      </c>
    </row>
    <row r="29" spans="1:75" ht="13.5">
      <c r="A29" s="182" t="s">
        <v>30</v>
      </c>
      <c r="B29" s="182" t="s">
        <v>68</v>
      </c>
      <c r="C29" s="184" t="s">
        <v>69</v>
      </c>
      <c r="D29" s="188">
        <f t="shared" si="0"/>
        <v>564</v>
      </c>
      <c r="E29" s="188">
        <f t="shared" si="25"/>
        <v>391</v>
      </c>
      <c r="F29" s="188">
        <f t="shared" si="26"/>
        <v>50</v>
      </c>
      <c r="G29" s="188">
        <f t="shared" si="27"/>
        <v>79</v>
      </c>
      <c r="H29" s="188">
        <f t="shared" si="28"/>
        <v>12</v>
      </c>
      <c r="I29" s="188">
        <f t="shared" si="29"/>
        <v>11</v>
      </c>
      <c r="J29" s="188">
        <f t="shared" si="30"/>
        <v>21</v>
      </c>
      <c r="K29" s="188">
        <f t="shared" si="31"/>
        <v>0</v>
      </c>
      <c r="L29" s="188">
        <f t="shared" si="32"/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f t="shared" si="33"/>
        <v>564</v>
      </c>
      <c r="U29" s="188">
        <f t="shared" si="34"/>
        <v>391</v>
      </c>
      <c r="V29" s="188">
        <f t="shared" si="35"/>
        <v>50</v>
      </c>
      <c r="W29" s="188">
        <f t="shared" si="36"/>
        <v>79</v>
      </c>
      <c r="X29" s="188">
        <f t="shared" si="37"/>
        <v>12</v>
      </c>
      <c r="Y29" s="188">
        <f t="shared" si="38"/>
        <v>11</v>
      </c>
      <c r="Z29" s="188">
        <f t="shared" si="39"/>
        <v>21</v>
      </c>
      <c r="AA29" s="188">
        <f t="shared" si="40"/>
        <v>0</v>
      </c>
      <c r="AB29" s="188">
        <f t="shared" si="41"/>
        <v>0</v>
      </c>
      <c r="AC29" s="188">
        <v>0</v>
      </c>
      <c r="AD29" s="188">
        <v>0</v>
      </c>
      <c r="AE29" s="188"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f t="shared" si="42"/>
        <v>0</v>
      </c>
      <c r="AK29" s="188">
        <v>0</v>
      </c>
      <c r="AL29" s="188">
        <v>0</v>
      </c>
      <c r="AM29" s="188">
        <v>0</v>
      </c>
      <c r="AN29" s="188">
        <v>0</v>
      </c>
      <c r="AO29" s="188">
        <v>0</v>
      </c>
      <c r="AP29" s="188">
        <v>0</v>
      </c>
      <c r="AQ29" s="188">
        <v>0</v>
      </c>
      <c r="AR29" s="188">
        <f t="shared" si="43"/>
        <v>564</v>
      </c>
      <c r="AS29" s="188">
        <v>391</v>
      </c>
      <c r="AT29" s="188">
        <v>50</v>
      </c>
      <c r="AU29" s="188">
        <v>79</v>
      </c>
      <c r="AV29" s="188">
        <v>12</v>
      </c>
      <c r="AW29" s="188">
        <v>11</v>
      </c>
      <c r="AX29" s="188">
        <v>21</v>
      </c>
      <c r="AY29" s="188">
        <v>0</v>
      </c>
      <c r="AZ29" s="188">
        <f t="shared" si="44"/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0</v>
      </c>
      <c r="BH29" s="188">
        <f t="shared" si="45"/>
        <v>0</v>
      </c>
      <c r="BI29" s="188">
        <v>0</v>
      </c>
      <c r="BJ29" s="188">
        <v>0</v>
      </c>
      <c r="BK29" s="188">
        <v>0</v>
      </c>
      <c r="BL29" s="188">
        <v>0</v>
      </c>
      <c r="BM29" s="188">
        <v>0</v>
      </c>
      <c r="BN29" s="188">
        <v>0</v>
      </c>
      <c r="BO29" s="188">
        <v>0</v>
      </c>
      <c r="BP29" s="188">
        <f t="shared" si="46"/>
        <v>0</v>
      </c>
      <c r="BQ29" s="188">
        <v>0</v>
      </c>
      <c r="BR29" s="188">
        <v>0</v>
      </c>
      <c r="BS29" s="188">
        <v>0</v>
      </c>
      <c r="BT29" s="188">
        <v>0</v>
      </c>
      <c r="BU29" s="188">
        <v>0</v>
      </c>
      <c r="BV29" s="188">
        <v>0</v>
      </c>
      <c r="BW29" s="188">
        <v>0</v>
      </c>
    </row>
    <row r="30" spans="1:75" ht="13.5">
      <c r="A30" s="182" t="s">
        <v>30</v>
      </c>
      <c r="B30" s="182" t="s">
        <v>70</v>
      </c>
      <c r="C30" s="184" t="s">
        <v>71</v>
      </c>
      <c r="D30" s="188">
        <f t="shared" si="0"/>
        <v>564</v>
      </c>
      <c r="E30" s="188">
        <f t="shared" si="25"/>
        <v>445</v>
      </c>
      <c r="F30" s="188">
        <f t="shared" si="26"/>
        <v>27</v>
      </c>
      <c r="G30" s="188">
        <f t="shared" si="27"/>
        <v>64</v>
      </c>
      <c r="H30" s="188">
        <f t="shared" si="28"/>
        <v>18</v>
      </c>
      <c r="I30" s="188">
        <f t="shared" si="29"/>
        <v>10</v>
      </c>
      <c r="J30" s="188">
        <f t="shared" si="30"/>
        <v>0</v>
      </c>
      <c r="K30" s="188">
        <f t="shared" si="31"/>
        <v>0</v>
      </c>
      <c r="L30" s="188">
        <f t="shared" si="32"/>
        <v>472</v>
      </c>
      <c r="M30" s="188">
        <v>445</v>
      </c>
      <c r="N30" s="188">
        <v>27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f t="shared" si="33"/>
        <v>92</v>
      </c>
      <c r="U30" s="188">
        <f t="shared" si="34"/>
        <v>0</v>
      </c>
      <c r="V30" s="188">
        <f t="shared" si="35"/>
        <v>0</v>
      </c>
      <c r="W30" s="188">
        <f t="shared" si="36"/>
        <v>64</v>
      </c>
      <c r="X30" s="188">
        <f t="shared" si="37"/>
        <v>18</v>
      </c>
      <c r="Y30" s="188">
        <f t="shared" si="38"/>
        <v>10</v>
      </c>
      <c r="Z30" s="188">
        <f t="shared" si="39"/>
        <v>0</v>
      </c>
      <c r="AA30" s="188">
        <f t="shared" si="40"/>
        <v>0</v>
      </c>
      <c r="AB30" s="188">
        <f t="shared" si="41"/>
        <v>0</v>
      </c>
      <c r="AC30" s="188">
        <v>0</v>
      </c>
      <c r="AD30" s="188">
        <v>0</v>
      </c>
      <c r="AE30" s="188">
        <v>0</v>
      </c>
      <c r="AF30" s="188">
        <v>0</v>
      </c>
      <c r="AG30" s="188">
        <v>0</v>
      </c>
      <c r="AH30" s="188">
        <v>0</v>
      </c>
      <c r="AI30" s="188">
        <v>0</v>
      </c>
      <c r="AJ30" s="188">
        <f t="shared" si="42"/>
        <v>0</v>
      </c>
      <c r="AK30" s="188">
        <v>0</v>
      </c>
      <c r="AL30" s="188">
        <v>0</v>
      </c>
      <c r="AM30" s="188">
        <v>0</v>
      </c>
      <c r="AN30" s="188">
        <v>0</v>
      </c>
      <c r="AO30" s="188">
        <v>0</v>
      </c>
      <c r="AP30" s="188">
        <v>0</v>
      </c>
      <c r="AQ30" s="188">
        <v>0</v>
      </c>
      <c r="AR30" s="188">
        <f t="shared" si="43"/>
        <v>92</v>
      </c>
      <c r="AS30" s="188">
        <v>0</v>
      </c>
      <c r="AT30" s="188">
        <v>0</v>
      </c>
      <c r="AU30" s="188">
        <v>64</v>
      </c>
      <c r="AV30" s="188">
        <v>18</v>
      </c>
      <c r="AW30" s="188">
        <v>10</v>
      </c>
      <c r="AX30" s="188">
        <v>0</v>
      </c>
      <c r="AY30" s="188">
        <v>0</v>
      </c>
      <c r="AZ30" s="188">
        <f t="shared" si="44"/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f t="shared" si="45"/>
        <v>0</v>
      </c>
      <c r="BI30" s="188">
        <v>0</v>
      </c>
      <c r="BJ30" s="188">
        <v>0</v>
      </c>
      <c r="BK30" s="188">
        <v>0</v>
      </c>
      <c r="BL30" s="188">
        <v>0</v>
      </c>
      <c r="BM30" s="188">
        <v>0</v>
      </c>
      <c r="BN30" s="188">
        <v>0</v>
      </c>
      <c r="BO30" s="188">
        <v>0</v>
      </c>
      <c r="BP30" s="188">
        <f t="shared" si="46"/>
        <v>0</v>
      </c>
      <c r="BQ30" s="188">
        <v>0</v>
      </c>
      <c r="BR30" s="188">
        <v>0</v>
      </c>
      <c r="BS30" s="188">
        <v>0</v>
      </c>
      <c r="BT30" s="188">
        <v>0</v>
      </c>
      <c r="BU30" s="188">
        <v>0</v>
      </c>
      <c r="BV30" s="188">
        <v>0</v>
      </c>
      <c r="BW30" s="188">
        <v>0</v>
      </c>
    </row>
    <row r="31" spans="1:75" ht="13.5">
      <c r="A31" s="182" t="s">
        <v>30</v>
      </c>
      <c r="B31" s="182" t="s">
        <v>72</v>
      </c>
      <c r="C31" s="184" t="s">
        <v>73</v>
      </c>
      <c r="D31" s="188">
        <f t="shared" si="0"/>
        <v>1907</v>
      </c>
      <c r="E31" s="188">
        <f t="shared" si="25"/>
        <v>1382</v>
      </c>
      <c r="F31" s="188">
        <f t="shared" si="26"/>
        <v>144</v>
      </c>
      <c r="G31" s="188">
        <f t="shared" si="27"/>
        <v>246</v>
      </c>
      <c r="H31" s="188">
        <f t="shared" si="28"/>
        <v>42</v>
      </c>
      <c r="I31" s="188">
        <f t="shared" si="29"/>
        <v>1</v>
      </c>
      <c r="J31" s="188">
        <f t="shared" si="30"/>
        <v>62</v>
      </c>
      <c r="K31" s="188">
        <f t="shared" si="31"/>
        <v>30</v>
      </c>
      <c r="L31" s="188">
        <f t="shared" si="32"/>
        <v>1397</v>
      </c>
      <c r="M31" s="188">
        <v>1037</v>
      </c>
      <c r="N31" s="188">
        <v>57</v>
      </c>
      <c r="O31" s="188">
        <v>245</v>
      </c>
      <c r="P31" s="188">
        <v>0</v>
      </c>
      <c r="Q31" s="188">
        <v>1</v>
      </c>
      <c r="R31" s="188">
        <v>49</v>
      </c>
      <c r="S31" s="188">
        <v>8</v>
      </c>
      <c r="T31" s="188">
        <f t="shared" si="33"/>
        <v>325</v>
      </c>
      <c r="U31" s="188">
        <f t="shared" si="34"/>
        <v>176</v>
      </c>
      <c r="V31" s="188">
        <f t="shared" si="35"/>
        <v>85</v>
      </c>
      <c r="W31" s="188">
        <f t="shared" si="36"/>
        <v>0</v>
      </c>
      <c r="X31" s="188">
        <f t="shared" si="37"/>
        <v>42</v>
      </c>
      <c r="Y31" s="188">
        <f t="shared" si="38"/>
        <v>0</v>
      </c>
      <c r="Z31" s="188">
        <f t="shared" si="39"/>
        <v>0</v>
      </c>
      <c r="AA31" s="188">
        <f t="shared" si="40"/>
        <v>22</v>
      </c>
      <c r="AB31" s="188">
        <f t="shared" si="41"/>
        <v>0</v>
      </c>
      <c r="AC31" s="188">
        <v>0</v>
      </c>
      <c r="AD31" s="188">
        <v>0</v>
      </c>
      <c r="AE31" s="188"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f t="shared" si="42"/>
        <v>198</v>
      </c>
      <c r="AK31" s="188">
        <v>176</v>
      </c>
      <c r="AL31" s="188">
        <v>0</v>
      </c>
      <c r="AM31" s="188">
        <v>0</v>
      </c>
      <c r="AN31" s="188">
        <v>0</v>
      </c>
      <c r="AO31" s="188">
        <v>0</v>
      </c>
      <c r="AP31" s="188">
        <v>0</v>
      </c>
      <c r="AQ31" s="188">
        <v>22</v>
      </c>
      <c r="AR31" s="188">
        <f t="shared" si="43"/>
        <v>127</v>
      </c>
      <c r="AS31" s="188">
        <v>0</v>
      </c>
      <c r="AT31" s="188">
        <v>85</v>
      </c>
      <c r="AU31" s="188">
        <v>0</v>
      </c>
      <c r="AV31" s="188">
        <v>42</v>
      </c>
      <c r="AW31" s="188">
        <v>0</v>
      </c>
      <c r="AX31" s="188">
        <v>0</v>
      </c>
      <c r="AY31" s="188">
        <v>0</v>
      </c>
      <c r="AZ31" s="188">
        <f t="shared" si="44"/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f t="shared" si="45"/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0</v>
      </c>
      <c r="BN31" s="188">
        <v>0</v>
      </c>
      <c r="BO31" s="188">
        <v>0</v>
      </c>
      <c r="BP31" s="188">
        <f t="shared" si="46"/>
        <v>185</v>
      </c>
      <c r="BQ31" s="188">
        <v>169</v>
      </c>
      <c r="BR31" s="188">
        <v>2</v>
      </c>
      <c r="BS31" s="188">
        <v>1</v>
      </c>
      <c r="BT31" s="188">
        <v>0</v>
      </c>
      <c r="BU31" s="188">
        <v>0</v>
      </c>
      <c r="BV31" s="188">
        <v>13</v>
      </c>
      <c r="BW31" s="188">
        <v>0</v>
      </c>
    </row>
    <row r="32" spans="1:75" ht="13.5">
      <c r="A32" s="182" t="s">
        <v>30</v>
      </c>
      <c r="B32" s="182" t="s">
        <v>74</v>
      </c>
      <c r="C32" s="184" t="s">
        <v>75</v>
      </c>
      <c r="D32" s="188">
        <f t="shared" si="0"/>
        <v>219</v>
      </c>
      <c r="E32" s="188">
        <f t="shared" si="25"/>
        <v>151</v>
      </c>
      <c r="F32" s="188">
        <f t="shared" si="26"/>
        <v>20</v>
      </c>
      <c r="G32" s="188">
        <f t="shared" si="27"/>
        <v>32</v>
      </c>
      <c r="H32" s="188">
        <f t="shared" si="28"/>
        <v>4</v>
      </c>
      <c r="I32" s="188">
        <f t="shared" si="29"/>
        <v>6</v>
      </c>
      <c r="J32" s="188">
        <f t="shared" si="30"/>
        <v>4</v>
      </c>
      <c r="K32" s="188">
        <f t="shared" si="31"/>
        <v>2</v>
      </c>
      <c r="L32" s="188">
        <f t="shared" si="32"/>
        <v>212</v>
      </c>
      <c r="M32" s="188">
        <v>151</v>
      </c>
      <c r="N32" s="188">
        <v>15</v>
      </c>
      <c r="O32" s="188">
        <v>32</v>
      </c>
      <c r="P32" s="188">
        <v>4</v>
      </c>
      <c r="Q32" s="188">
        <v>6</v>
      </c>
      <c r="R32" s="188">
        <v>4</v>
      </c>
      <c r="S32" s="188">
        <v>0</v>
      </c>
      <c r="T32" s="188">
        <f t="shared" si="33"/>
        <v>7</v>
      </c>
      <c r="U32" s="188">
        <f t="shared" si="34"/>
        <v>0</v>
      </c>
      <c r="V32" s="188">
        <f t="shared" si="35"/>
        <v>5</v>
      </c>
      <c r="W32" s="188">
        <f t="shared" si="36"/>
        <v>0</v>
      </c>
      <c r="X32" s="188">
        <f t="shared" si="37"/>
        <v>0</v>
      </c>
      <c r="Y32" s="188">
        <f t="shared" si="38"/>
        <v>0</v>
      </c>
      <c r="Z32" s="188">
        <f t="shared" si="39"/>
        <v>0</v>
      </c>
      <c r="AA32" s="188">
        <f t="shared" si="40"/>
        <v>2</v>
      </c>
      <c r="AB32" s="188">
        <f t="shared" si="41"/>
        <v>0</v>
      </c>
      <c r="AC32" s="188">
        <v>0</v>
      </c>
      <c r="AD32" s="188">
        <v>0</v>
      </c>
      <c r="AE32" s="188"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f t="shared" si="42"/>
        <v>0</v>
      </c>
      <c r="AK32" s="188">
        <v>0</v>
      </c>
      <c r="AL32" s="188">
        <v>0</v>
      </c>
      <c r="AM32" s="188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f t="shared" si="43"/>
        <v>7</v>
      </c>
      <c r="AS32" s="188">
        <v>0</v>
      </c>
      <c r="AT32" s="188">
        <v>5</v>
      </c>
      <c r="AU32" s="188">
        <v>0</v>
      </c>
      <c r="AV32" s="188">
        <v>0</v>
      </c>
      <c r="AW32" s="188">
        <v>0</v>
      </c>
      <c r="AX32" s="188">
        <v>0</v>
      </c>
      <c r="AY32" s="188">
        <v>2</v>
      </c>
      <c r="AZ32" s="188">
        <f t="shared" si="44"/>
        <v>0</v>
      </c>
      <c r="BA32" s="188">
        <v>0</v>
      </c>
      <c r="BB32" s="188">
        <v>0</v>
      </c>
      <c r="BC32" s="188">
        <v>0</v>
      </c>
      <c r="BD32" s="188">
        <v>0</v>
      </c>
      <c r="BE32" s="188">
        <v>0</v>
      </c>
      <c r="BF32" s="188">
        <v>0</v>
      </c>
      <c r="BG32" s="188">
        <v>0</v>
      </c>
      <c r="BH32" s="188">
        <f t="shared" si="45"/>
        <v>0</v>
      </c>
      <c r="BI32" s="188">
        <v>0</v>
      </c>
      <c r="BJ32" s="188">
        <v>0</v>
      </c>
      <c r="BK32" s="188">
        <v>0</v>
      </c>
      <c r="BL32" s="188">
        <v>0</v>
      </c>
      <c r="BM32" s="188">
        <v>0</v>
      </c>
      <c r="BN32" s="188">
        <v>0</v>
      </c>
      <c r="BO32" s="188">
        <v>0</v>
      </c>
      <c r="BP32" s="188">
        <f t="shared" si="46"/>
        <v>0</v>
      </c>
      <c r="BQ32" s="188">
        <v>0</v>
      </c>
      <c r="BR32" s="188">
        <v>0</v>
      </c>
      <c r="BS32" s="188">
        <v>0</v>
      </c>
      <c r="BT32" s="188">
        <v>0</v>
      </c>
      <c r="BU32" s="188">
        <v>0</v>
      </c>
      <c r="BV32" s="188">
        <v>0</v>
      </c>
      <c r="BW32" s="188">
        <v>0</v>
      </c>
    </row>
    <row r="33" spans="1:75" ht="13.5">
      <c r="A33" s="182" t="s">
        <v>30</v>
      </c>
      <c r="B33" s="182" t="s">
        <v>76</v>
      </c>
      <c r="C33" s="184" t="s">
        <v>77</v>
      </c>
      <c r="D33" s="188">
        <f t="shared" si="0"/>
        <v>813</v>
      </c>
      <c r="E33" s="188">
        <f t="shared" si="25"/>
        <v>516</v>
      </c>
      <c r="F33" s="188">
        <f t="shared" si="26"/>
        <v>127</v>
      </c>
      <c r="G33" s="188">
        <f t="shared" si="27"/>
        <v>43</v>
      </c>
      <c r="H33" s="188">
        <f t="shared" si="28"/>
        <v>21</v>
      </c>
      <c r="I33" s="188">
        <f t="shared" si="29"/>
        <v>0</v>
      </c>
      <c r="J33" s="188">
        <f t="shared" si="30"/>
        <v>102</v>
      </c>
      <c r="K33" s="188">
        <f t="shared" si="31"/>
        <v>4</v>
      </c>
      <c r="L33" s="188">
        <f t="shared" si="32"/>
        <v>56</v>
      </c>
      <c r="M33" s="188">
        <v>0</v>
      </c>
      <c r="N33" s="188">
        <v>52</v>
      </c>
      <c r="O33" s="188">
        <v>0</v>
      </c>
      <c r="P33" s="188">
        <v>0</v>
      </c>
      <c r="Q33" s="188">
        <v>0</v>
      </c>
      <c r="R33" s="188">
        <v>0</v>
      </c>
      <c r="S33" s="188">
        <v>4</v>
      </c>
      <c r="T33" s="188">
        <f t="shared" si="33"/>
        <v>139</v>
      </c>
      <c r="U33" s="188">
        <f t="shared" si="34"/>
        <v>0</v>
      </c>
      <c r="V33" s="188">
        <f t="shared" si="35"/>
        <v>75</v>
      </c>
      <c r="W33" s="188">
        <f t="shared" si="36"/>
        <v>43</v>
      </c>
      <c r="X33" s="188">
        <f t="shared" si="37"/>
        <v>21</v>
      </c>
      <c r="Y33" s="188">
        <f t="shared" si="38"/>
        <v>0</v>
      </c>
      <c r="Z33" s="188">
        <f t="shared" si="39"/>
        <v>0</v>
      </c>
      <c r="AA33" s="188">
        <f t="shared" si="40"/>
        <v>0</v>
      </c>
      <c r="AB33" s="188">
        <f t="shared" si="41"/>
        <v>0</v>
      </c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f t="shared" si="42"/>
        <v>75</v>
      </c>
      <c r="AK33" s="188">
        <v>0</v>
      </c>
      <c r="AL33" s="188">
        <v>75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f t="shared" si="43"/>
        <v>64</v>
      </c>
      <c r="AS33" s="188">
        <v>0</v>
      </c>
      <c r="AT33" s="188">
        <v>0</v>
      </c>
      <c r="AU33" s="188">
        <v>43</v>
      </c>
      <c r="AV33" s="188">
        <v>21</v>
      </c>
      <c r="AW33" s="188">
        <v>0</v>
      </c>
      <c r="AX33" s="188">
        <v>0</v>
      </c>
      <c r="AY33" s="188">
        <v>0</v>
      </c>
      <c r="AZ33" s="188">
        <f t="shared" si="44"/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0</v>
      </c>
      <c r="BH33" s="188">
        <f t="shared" si="45"/>
        <v>0</v>
      </c>
      <c r="BI33" s="188">
        <v>0</v>
      </c>
      <c r="BJ33" s="188">
        <v>0</v>
      </c>
      <c r="BK33" s="188">
        <v>0</v>
      </c>
      <c r="BL33" s="188">
        <v>0</v>
      </c>
      <c r="BM33" s="188">
        <v>0</v>
      </c>
      <c r="BN33" s="188">
        <v>0</v>
      </c>
      <c r="BO33" s="188">
        <v>0</v>
      </c>
      <c r="BP33" s="188">
        <f t="shared" si="46"/>
        <v>618</v>
      </c>
      <c r="BQ33" s="188">
        <v>516</v>
      </c>
      <c r="BR33" s="188">
        <v>0</v>
      </c>
      <c r="BS33" s="188">
        <v>0</v>
      </c>
      <c r="BT33" s="188">
        <v>0</v>
      </c>
      <c r="BU33" s="188">
        <v>0</v>
      </c>
      <c r="BV33" s="188">
        <v>102</v>
      </c>
      <c r="BW33" s="188">
        <v>0</v>
      </c>
    </row>
    <row r="34" spans="1:75" ht="13.5">
      <c r="A34" s="182" t="s">
        <v>30</v>
      </c>
      <c r="B34" s="182" t="s">
        <v>78</v>
      </c>
      <c r="C34" s="184" t="s">
        <v>203</v>
      </c>
      <c r="D34" s="188">
        <f t="shared" si="0"/>
        <v>395</v>
      </c>
      <c r="E34" s="188">
        <f t="shared" si="25"/>
        <v>232</v>
      </c>
      <c r="F34" s="188">
        <f t="shared" si="26"/>
        <v>75</v>
      </c>
      <c r="G34" s="188">
        <f t="shared" si="27"/>
        <v>68</v>
      </c>
      <c r="H34" s="188">
        <f t="shared" si="28"/>
        <v>11</v>
      </c>
      <c r="I34" s="188">
        <f t="shared" si="29"/>
        <v>0</v>
      </c>
      <c r="J34" s="188">
        <f t="shared" si="30"/>
        <v>9</v>
      </c>
      <c r="K34" s="188">
        <f t="shared" si="31"/>
        <v>0</v>
      </c>
      <c r="L34" s="188">
        <f t="shared" si="32"/>
        <v>73</v>
      </c>
      <c r="M34" s="188">
        <v>0</v>
      </c>
      <c r="N34" s="188">
        <v>5</v>
      </c>
      <c r="O34" s="188">
        <v>57</v>
      </c>
      <c r="P34" s="188">
        <v>11</v>
      </c>
      <c r="Q34" s="188">
        <v>0</v>
      </c>
      <c r="R34" s="188">
        <v>0</v>
      </c>
      <c r="S34" s="188">
        <v>0</v>
      </c>
      <c r="T34" s="188">
        <f t="shared" si="33"/>
        <v>63</v>
      </c>
      <c r="U34" s="188">
        <f t="shared" si="34"/>
        <v>0</v>
      </c>
      <c r="V34" s="188">
        <f t="shared" si="35"/>
        <v>63</v>
      </c>
      <c r="W34" s="188">
        <f t="shared" si="36"/>
        <v>0</v>
      </c>
      <c r="X34" s="188">
        <f t="shared" si="37"/>
        <v>0</v>
      </c>
      <c r="Y34" s="188">
        <f t="shared" si="38"/>
        <v>0</v>
      </c>
      <c r="Z34" s="188">
        <f t="shared" si="39"/>
        <v>0</v>
      </c>
      <c r="AA34" s="188">
        <f t="shared" si="40"/>
        <v>0</v>
      </c>
      <c r="AB34" s="188">
        <f t="shared" si="41"/>
        <v>0</v>
      </c>
      <c r="AC34" s="188">
        <v>0</v>
      </c>
      <c r="AD34" s="188">
        <v>0</v>
      </c>
      <c r="AE34" s="188"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f t="shared" si="42"/>
        <v>63</v>
      </c>
      <c r="AK34" s="188">
        <v>0</v>
      </c>
      <c r="AL34" s="188">
        <v>63</v>
      </c>
      <c r="AM34" s="188">
        <v>0</v>
      </c>
      <c r="AN34" s="188">
        <v>0</v>
      </c>
      <c r="AO34" s="188">
        <v>0</v>
      </c>
      <c r="AP34" s="188">
        <v>0</v>
      </c>
      <c r="AQ34" s="188">
        <v>0</v>
      </c>
      <c r="AR34" s="188">
        <f t="shared" si="43"/>
        <v>0</v>
      </c>
      <c r="AS34" s="188">
        <v>0</v>
      </c>
      <c r="AT34" s="188">
        <v>0</v>
      </c>
      <c r="AU34" s="188">
        <v>0</v>
      </c>
      <c r="AV34" s="188">
        <v>0</v>
      </c>
      <c r="AW34" s="188">
        <v>0</v>
      </c>
      <c r="AX34" s="188">
        <v>0</v>
      </c>
      <c r="AY34" s="188">
        <v>0</v>
      </c>
      <c r="AZ34" s="188">
        <f t="shared" si="44"/>
        <v>0</v>
      </c>
      <c r="BA34" s="188">
        <v>0</v>
      </c>
      <c r="BB34" s="188">
        <v>0</v>
      </c>
      <c r="BC34" s="188">
        <v>0</v>
      </c>
      <c r="BD34" s="188">
        <v>0</v>
      </c>
      <c r="BE34" s="188">
        <v>0</v>
      </c>
      <c r="BF34" s="188">
        <v>0</v>
      </c>
      <c r="BG34" s="188">
        <v>0</v>
      </c>
      <c r="BH34" s="188">
        <f t="shared" si="45"/>
        <v>0</v>
      </c>
      <c r="BI34" s="188">
        <v>0</v>
      </c>
      <c r="BJ34" s="188">
        <v>0</v>
      </c>
      <c r="BK34" s="188">
        <v>0</v>
      </c>
      <c r="BL34" s="188">
        <v>0</v>
      </c>
      <c r="BM34" s="188">
        <v>0</v>
      </c>
      <c r="BN34" s="188">
        <v>0</v>
      </c>
      <c r="BO34" s="188">
        <v>0</v>
      </c>
      <c r="BP34" s="188">
        <f t="shared" si="46"/>
        <v>259</v>
      </c>
      <c r="BQ34" s="188">
        <v>232</v>
      </c>
      <c r="BR34" s="188">
        <v>7</v>
      </c>
      <c r="BS34" s="188">
        <v>11</v>
      </c>
      <c r="BT34" s="188">
        <v>0</v>
      </c>
      <c r="BU34" s="188">
        <v>0</v>
      </c>
      <c r="BV34" s="188">
        <v>9</v>
      </c>
      <c r="BW34" s="188">
        <v>0</v>
      </c>
    </row>
    <row r="35" spans="1:75" ht="13.5">
      <c r="A35" s="182" t="s">
        <v>30</v>
      </c>
      <c r="B35" s="182" t="s">
        <v>79</v>
      </c>
      <c r="C35" s="184" t="s">
        <v>29</v>
      </c>
      <c r="D35" s="188">
        <f t="shared" si="0"/>
        <v>600</v>
      </c>
      <c r="E35" s="188">
        <f t="shared" si="25"/>
        <v>371</v>
      </c>
      <c r="F35" s="188">
        <f t="shared" si="26"/>
        <v>77</v>
      </c>
      <c r="G35" s="188">
        <f t="shared" si="27"/>
        <v>66</v>
      </c>
      <c r="H35" s="188">
        <f t="shared" si="28"/>
        <v>14</v>
      </c>
      <c r="I35" s="188">
        <f t="shared" si="29"/>
        <v>31</v>
      </c>
      <c r="J35" s="188">
        <f t="shared" si="30"/>
        <v>41</v>
      </c>
      <c r="K35" s="188">
        <f t="shared" si="31"/>
        <v>0</v>
      </c>
      <c r="L35" s="188">
        <f t="shared" si="32"/>
        <v>102</v>
      </c>
      <c r="M35" s="188">
        <v>90</v>
      </c>
      <c r="N35" s="188">
        <v>0</v>
      </c>
      <c r="O35" s="188">
        <v>0</v>
      </c>
      <c r="P35" s="188">
        <v>0</v>
      </c>
      <c r="Q35" s="188">
        <v>0</v>
      </c>
      <c r="R35" s="188">
        <v>12</v>
      </c>
      <c r="S35" s="188">
        <v>0</v>
      </c>
      <c r="T35" s="188">
        <f t="shared" si="33"/>
        <v>171</v>
      </c>
      <c r="U35" s="188">
        <f t="shared" si="34"/>
        <v>0</v>
      </c>
      <c r="V35" s="188">
        <f t="shared" si="35"/>
        <v>60</v>
      </c>
      <c r="W35" s="188">
        <f t="shared" si="36"/>
        <v>66</v>
      </c>
      <c r="X35" s="188">
        <f t="shared" si="37"/>
        <v>14</v>
      </c>
      <c r="Y35" s="188">
        <f t="shared" si="38"/>
        <v>31</v>
      </c>
      <c r="Z35" s="188">
        <f t="shared" si="39"/>
        <v>0</v>
      </c>
      <c r="AA35" s="188">
        <f t="shared" si="40"/>
        <v>0</v>
      </c>
      <c r="AB35" s="188">
        <f t="shared" si="41"/>
        <v>0</v>
      </c>
      <c r="AC35" s="188">
        <v>0</v>
      </c>
      <c r="AD35" s="188">
        <v>0</v>
      </c>
      <c r="AE35" s="188"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f t="shared" si="42"/>
        <v>41</v>
      </c>
      <c r="AK35" s="188">
        <v>0</v>
      </c>
      <c r="AL35" s="188">
        <v>41</v>
      </c>
      <c r="AM35" s="188">
        <v>0</v>
      </c>
      <c r="AN35" s="188">
        <v>0</v>
      </c>
      <c r="AO35" s="188">
        <v>0</v>
      </c>
      <c r="AP35" s="188">
        <v>0</v>
      </c>
      <c r="AQ35" s="188">
        <v>0</v>
      </c>
      <c r="AR35" s="188">
        <f t="shared" si="43"/>
        <v>130</v>
      </c>
      <c r="AS35" s="188">
        <v>0</v>
      </c>
      <c r="AT35" s="188">
        <v>19</v>
      </c>
      <c r="AU35" s="188">
        <v>66</v>
      </c>
      <c r="AV35" s="188">
        <v>14</v>
      </c>
      <c r="AW35" s="188">
        <v>31</v>
      </c>
      <c r="AX35" s="188">
        <v>0</v>
      </c>
      <c r="AY35" s="188">
        <v>0</v>
      </c>
      <c r="AZ35" s="188">
        <f t="shared" si="44"/>
        <v>0</v>
      </c>
      <c r="BA35" s="188">
        <v>0</v>
      </c>
      <c r="BB35" s="188">
        <v>0</v>
      </c>
      <c r="BC35" s="188">
        <v>0</v>
      </c>
      <c r="BD35" s="188">
        <v>0</v>
      </c>
      <c r="BE35" s="188">
        <v>0</v>
      </c>
      <c r="BF35" s="188">
        <v>0</v>
      </c>
      <c r="BG35" s="188">
        <v>0</v>
      </c>
      <c r="BH35" s="188">
        <f t="shared" si="45"/>
        <v>0</v>
      </c>
      <c r="BI35" s="188">
        <v>0</v>
      </c>
      <c r="BJ35" s="188">
        <v>0</v>
      </c>
      <c r="BK35" s="188">
        <v>0</v>
      </c>
      <c r="BL35" s="188">
        <v>0</v>
      </c>
      <c r="BM35" s="188">
        <v>0</v>
      </c>
      <c r="BN35" s="188">
        <v>0</v>
      </c>
      <c r="BO35" s="188">
        <v>0</v>
      </c>
      <c r="BP35" s="188">
        <f t="shared" si="46"/>
        <v>327</v>
      </c>
      <c r="BQ35" s="188">
        <v>281</v>
      </c>
      <c r="BR35" s="188">
        <v>17</v>
      </c>
      <c r="BS35" s="188">
        <v>0</v>
      </c>
      <c r="BT35" s="188">
        <v>0</v>
      </c>
      <c r="BU35" s="188">
        <v>0</v>
      </c>
      <c r="BV35" s="188">
        <v>29</v>
      </c>
      <c r="BW35" s="188">
        <v>0</v>
      </c>
    </row>
    <row r="36" spans="1:75" ht="13.5">
      <c r="A36" s="182" t="s">
        <v>30</v>
      </c>
      <c r="B36" s="182" t="s">
        <v>80</v>
      </c>
      <c r="C36" s="184" t="s">
        <v>81</v>
      </c>
      <c r="D36" s="188">
        <f t="shared" si="0"/>
        <v>801</v>
      </c>
      <c r="E36" s="188">
        <f t="shared" si="25"/>
        <v>468</v>
      </c>
      <c r="F36" s="188">
        <f t="shared" si="26"/>
        <v>214</v>
      </c>
      <c r="G36" s="188">
        <f t="shared" si="27"/>
        <v>74</v>
      </c>
      <c r="H36" s="188">
        <f t="shared" si="28"/>
        <v>16</v>
      </c>
      <c r="I36" s="188">
        <f t="shared" si="29"/>
        <v>0</v>
      </c>
      <c r="J36" s="188">
        <f t="shared" si="30"/>
        <v>26</v>
      </c>
      <c r="K36" s="188">
        <f t="shared" si="31"/>
        <v>3</v>
      </c>
      <c r="L36" s="188">
        <f t="shared" si="32"/>
        <v>209</v>
      </c>
      <c r="M36" s="188">
        <v>0</v>
      </c>
      <c r="N36" s="188">
        <v>116</v>
      </c>
      <c r="O36" s="188">
        <v>74</v>
      </c>
      <c r="P36" s="188">
        <v>16</v>
      </c>
      <c r="Q36" s="188">
        <v>0</v>
      </c>
      <c r="R36" s="188">
        <v>0</v>
      </c>
      <c r="S36" s="188">
        <v>3</v>
      </c>
      <c r="T36" s="188">
        <f t="shared" si="33"/>
        <v>94</v>
      </c>
      <c r="U36" s="188">
        <f t="shared" si="34"/>
        <v>0</v>
      </c>
      <c r="V36" s="188">
        <f t="shared" si="35"/>
        <v>94</v>
      </c>
      <c r="W36" s="188">
        <f t="shared" si="36"/>
        <v>0</v>
      </c>
      <c r="X36" s="188">
        <f t="shared" si="37"/>
        <v>0</v>
      </c>
      <c r="Y36" s="188">
        <f t="shared" si="38"/>
        <v>0</v>
      </c>
      <c r="Z36" s="188">
        <f t="shared" si="39"/>
        <v>0</v>
      </c>
      <c r="AA36" s="188">
        <f t="shared" si="40"/>
        <v>0</v>
      </c>
      <c r="AB36" s="188">
        <f t="shared" si="41"/>
        <v>0</v>
      </c>
      <c r="AC36" s="188">
        <v>0</v>
      </c>
      <c r="AD36" s="188">
        <v>0</v>
      </c>
      <c r="AE36" s="188">
        <v>0</v>
      </c>
      <c r="AF36" s="188">
        <v>0</v>
      </c>
      <c r="AG36" s="188">
        <v>0</v>
      </c>
      <c r="AH36" s="188">
        <v>0</v>
      </c>
      <c r="AI36" s="188">
        <v>0</v>
      </c>
      <c r="AJ36" s="188">
        <f t="shared" si="42"/>
        <v>94</v>
      </c>
      <c r="AK36" s="188">
        <v>0</v>
      </c>
      <c r="AL36" s="188">
        <v>94</v>
      </c>
      <c r="AM36" s="188">
        <v>0</v>
      </c>
      <c r="AN36" s="188">
        <v>0</v>
      </c>
      <c r="AO36" s="188">
        <v>0</v>
      </c>
      <c r="AP36" s="188">
        <v>0</v>
      </c>
      <c r="AQ36" s="188">
        <v>0</v>
      </c>
      <c r="AR36" s="188">
        <f t="shared" si="43"/>
        <v>0</v>
      </c>
      <c r="AS36" s="188">
        <v>0</v>
      </c>
      <c r="AT36" s="188">
        <v>0</v>
      </c>
      <c r="AU36" s="188">
        <v>0</v>
      </c>
      <c r="AV36" s="188">
        <v>0</v>
      </c>
      <c r="AW36" s="188">
        <v>0</v>
      </c>
      <c r="AX36" s="188">
        <v>0</v>
      </c>
      <c r="AY36" s="188">
        <v>0</v>
      </c>
      <c r="AZ36" s="188">
        <f t="shared" si="44"/>
        <v>0</v>
      </c>
      <c r="BA36" s="188">
        <v>0</v>
      </c>
      <c r="BB36" s="188">
        <v>0</v>
      </c>
      <c r="BC36" s="188">
        <v>0</v>
      </c>
      <c r="BD36" s="188">
        <v>0</v>
      </c>
      <c r="BE36" s="188">
        <v>0</v>
      </c>
      <c r="BF36" s="188">
        <v>0</v>
      </c>
      <c r="BG36" s="188">
        <v>0</v>
      </c>
      <c r="BH36" s="188">
        <f t="shared" si="45"/>
        <v>0</v>
      </c>
      <c r="BI36" s="188">
        <v>0</v>
      </c>
      <c r="BJ36" s="188">
        <v>0</v>
      </c>
      <c r="BK36" s="188">
        <v>0</v>
      </c>
      <c r="BL36" s="188">
        <v>0</v>
      </c>
      <c r="BM36" s="188">
        <v>0</v>
      </c>
      <c r="BN36" s="188">
        <v>0</v>
      </c>
      <c r="BO36" s="188">
        <v>0</v>
      </c>
      <c r="BP36" s="188">
        <f t="shared" si="46"/>
        <v>498</v>
      </c>
      <c r="BQ36" s="188">
        <v>468</v>
      </c>
      <c r="BR36" s="188">
        <v>4</v>
      </c>
      <c r="BS36" s="188">
        <v>0</v>
      </c>
      <c r="BT36" s="188">
        <v>0</v>
      </c>
      <c r="BU36" s="188">
        <v>0</v>
      </c>
      <c r="BV36" s="188">
        <v>26</v>
      </c>
      <c r="BW36" s="188">
        <v>0</v>
      </c>
    </row>
    <row r="37" spans="1:75" ht="13.5">
      <c r="A37" s="182" t="s">
        <v>30</v>
      </c>
      <c r="B37" s="182" t="s">
        <v>82</v>
      </c>
      <c r="C37" s="184" t="s">
        <v>83</v>
      </c>
      <c r="D37" s="188">
        <f t="shared" si="0"/>
        <v>747</v>
      </c>
      <c r="E37" s="188">
        <f t="shared" si="25"/>
        <v>444</v>
      </c>
      <c r="F37" s="188">
        <f t="shared" si="26"/>
        <v>164</v>
      </c>
      <c r="G37" s="188">
        <f t="shared" si="27"/>
        <v>81</v>
      </c>
      <c r="H37" s="188">
        <f t="shared" si="28"/>
        <v>17</v>
      </c>
      <c r="I37" s="188">
        <f t="shared" si="29"/>
        <v>0</v>
      </c>
      <c r="J37" s="188">
        <f t="shared" si="30"/>
        <v>41</v>
      </c>
      <c r="K37" s="188">
        <f t="shared" si="31"/>
        <v>0</v>
      </c>
      <c r="L37" s="188">
        <f t="shared" si="32"/>
        <v>205</v>
      </c>
      <c r="M37" s="188">
        <v>0</v>
      </c>
      <c r="N37" s="188">
        <v>107</v>
      </c>
      <c r="O37" s="188">
        <v>81</v>
      </c>
      <c r="P37" s="188">
        <v>17</v>
      </c>
      <c r="Q37" s="188">
        <v>0</v>
      </c>
      <c r="R37" s="188">
        <v>0</v>
      </c>
      <c r="S37" s="188">
        <v>0</v>
      </c>
      <c r="T37" s="188">
        <f t="shared" si="33"/>
        <v>57</v>
      </c>
      <c r="U37" s="188">
        <f t="shared" si="34"/>
        <v>0</v>
      </c>
      <c r="V37" s="188">
        <f t="shared" si="35"/>
        <v>57</v>
      </c>
      <c r="W37" s="188">
        <f t="shared" si="36"/>
        <v>0</v>
      </c>
      <c r="X37" s="188">
        <f t="shared" si="37"/>
        <v>0</v>
      </c>
      <c r="Y37" s="188">
        <f t="shared" si="38"/>
        <v>0</v>
      </c>
      <c r="Z37" s="188">
        <f t="shared" si="39"/>
        <v>0</v>
      </c>
      <c r="AA37" s="188">
        <f t="shared" si="40"/>
        <v>0</v>
      </c>
      <c r="AB37" s="188">
        <f t="shared" si="41"/>
        <v>0</v>
      </c>
      <c r="AC37" s="188">
        <v>0</v>
      </c>
      <c r="AD37" s="188">
        <v>0</v>
      </c>
      <c r="AE37" s="188">
        <v>0</v>
      </c>
      <c r="AF37" s="188">
        <v>0</v>
      </c>
      <c r="AG37" s="188">
        <v>0</v>
      </c>
      <c r="AH37" s="188">
        <v>0</v>
      </c>
      <c r="AI37" s="188">
        <v>0</v>
      </c>
      <c r="AJ37" s="188">
        <f t="shared" si="42"/>
        <v>57</v>
      </c>
      <c r="AK37" s="188">
        <v>0</v>
      </c>
      <c r="AL37" s="188">
        <v>57</v>
      </c>
      <c r="AM37" s="188">
        <v>0</v>
      </c>
      <c r="AN37" s="188">
        <v>0</v>
      </c>
      <c r="AO37" s="188">
        <v>0</v>
      </c>
      <c r="AP37" s="188">
        <v>0</v>
      </c>
      <c r="AQ37" s="188">
        <v>0</v>
      </c>
      <c r="AR37" s="188">
        <f t="shared" si="43"/>
        <v>0</v>
      </c>
      <c r="AS37" s="188">
        <v>0</v>
      </c>
      <c r="AT37" s="188">
        <v>0</v>
      </c>
      <c r="AU37" s="188">
        <v>0</v>
      </c>
      <c r="AV37" s="188">
        <v>0</v>
      </c>
      <c r="AW37" s="188">
        <v>0</v>
      </c>
      <c r="AX37" s="188">
        <v>0</v>
      </c>
      <c r="AY37" s="188">
        <v>0</v>
      </c>
      <c r="AZ37" s="188">
        <f t="shared" si="44"/>
        <v>0</v>
      </c>
      <c r="BA37" s="188">
        <v>0</v>
      </c>
      <c r="BB37" s="188">
        <v>0</v>
      </c>
      <c r="BC37" s="188">
        <v>0</v>
      </c>
      <c r="BD37" s="188">
        <v>0</v>
      </c>
      <c r="BE37" s="188">
        <v>0</v>
      </c>
      <c r="BF37" s="188">
        <v>0</v>
      </c>
      <c r="BG37" s="188">
        <v>0</v>
      </c>
      <c r="BH37" s="188">
        <f t="shared" si="45"/>
        <v>0</v>
      </c>
      <c r="BI37" s="188">
        <v>0</v>
      </c>
      <c r="BJ37" s="188">
        <v>0</v>
      </c>
      <c r="BK37" s="188">
        <v>0</v>
      </c>
      <c r="BL37" s="188">
        <v>0</v>
      </c>
      <c r="BM37" s="188">
        <v>0</v>
      </c>
      <c r="BN37" s="188">
        <v>0</v>
      </c>
      <c r="BO37" s="188">
        <v>0</v>
      </c>
      <c r="BP37" s="188">
        <f t="shared" si="46"/>
        <v>485</v>
      </c>
      <c r="BQ37" s="188">
        <v>444</v>
      </c>
      <c r="BR37" s="188">
        <v>0</v>
      </c>
      <c r="BS37" s="188">
        <v>0</v>
      </c>
      <c r="BT37" s="188">
        <v>0</v>
      </c>
      <c r="BU37" s="188">
        <v>0</v>
      </c>
      <c r="BV37" s="188">
        <v>41</v>
      </c>
      <c r="BW37" s="188">
        <v>0</v>
      </c>
    </row>
    <row r="38" spans="1:75" ht="13.5">
      <c r="A38" s="182" t="s">
        <v>30</v>
      </c>
      <c r="B38" s="182" t="s">
        <v>84</v>
      </c>
      <c r="C38" s="184" t="s">
        <v>85</v>
      </c>
      <c r="D38" s="188">
        <f t="shared" si="0"/>
        <v>1044</v>
      </c>
      <c r="E38" s="188">
        <f t="shared" si="25"/>
        <v>602</v>
      </c>
      <c r="F38" s="188">
        <f t="shared" si="26"/>
        <v>162</v>
      </c>
      <c r="G38" s="188">
        <f t="shared" si="27"/>
        <v>86</v>
      </c>
      <c r="H38" s="188">
        <f t="shared" si="28"/>
        <v>19</v>
      </c>
      <c r="I38" s="188">
        <f t="shared" si="29"/>
        <v>87</v>
      </c>
      <c r="J38" s="188">
        <f t="shared" si="30"/>
        <v>88</v>
      </c>
      <c r="K38" s="188">
        <f t="shared" si="31"/>
        <v>0</v>
      </c>
      <c r="L38" s="188">
        <f t="shared" si="32"/>
        <v>0</v>
      </c>
      <c r="M38" s="188">
        <v>0</v>
      </c>
      <c r="N38" s="188">
        <v>0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f t="shared" si="33"/>
        <v>376</v>
      </c>
      <c r="U38" s="188">
        <f t="shared" si="34"/>
        <v>0</v>
      </c>
      <c r="V38" s="188">
        <f t="shared" si="35"/>
        <v>157</v>
      </c>
      <c r="W38" s="188">
        <f t="shared" si="36"/>
        <v>86</v>
      </c>
      <c r="X38" s="188">
        <f t="shared" si="37"/>
        <v>19</v>
      </c>
      <c r="Y38" s="188">
        <f t="shared" si="38"/>
        <v>87</v>
      </c>
      <c r="Z38" s="188">
        <f t="shared" si="39"/>
        <v>27</v>
      </c>
      <c r="AA38" s="188">
        <f t="shared" si="40"/>
        <v>0</v>
      </c>
      <c r="AB38" s="188">
        <f t="shared" si="41"/>
        <v>0</v>
      </c>
      <c r="AC38" s="188">
        <v>0</v>
      </c>
      <c r="AD38" s="188">
        <v>0</v>
      </c>
      <c r="AE38" s="188">
        <v>0</v>
      </c>
      <c r="AF38" s="188">
        <v>0</v>
      </c>
      <c r="AG38" s="188">
        <v>0</v>
      </c>
      <c r="AH38" s="188">
        <v>0</v>
      </c>
      <c r="AI38" s="188">
        <v>0</v>
      </c>
      <c r="AJ38" s="188">
        <f t="shared" si="42"/>
        <v>118</v>
      </c>
      <c r="AK38" s="188">
        <v>0</v>
      </c>
      <c r="AL38" s="188">
        <v>118</v>
      </c>
      <c r="AM38" s="188">
        <v>0</v>
      </c>
      <c r="AN38" s="188">
        <v>0</v>
      </c>
      <c r="AO38" s="188">
        <v>0</v>
      </c>
      <c r="AP38" s="188">
        <v>0</v>
      </c>
      <c r="AQ38" s="188">
        <v>0</v>
      </c>
      <c r="AR38" s="188">
        <f t="shared" si="43"/>
        <v>258</v>
      </c>
      <c r="AS38" s="188">
        <v>0</v>
      </c>
      <c r="AT38" s="188">
        <v>39</v>
      </c>
      <c r="AU38" s="188">
        <v>86</v>
      </c>
      <c r="AV38" s="188">
        <v>19</v>
      </c>
      <c r="AW38" s="188">
        <v>87</v>
      </c>
      <c r="AX38" s="188">
        <v>27</v>
      </c>
      <c r="AY38" s="188">
        <v>0</v>
      </c>
      <c r="AZ38" s="188">
        <f t="shared" si="44"/>
        <v>0</v>
      </c>
      <c r="BA38" s="188">
        <v>0</v>
      </c>
      <c r="BB38" s="188">
        <v>0</v>
      </c>
      <c r="BC38" s="188">
        <v>0</v>
      </c>
      <c r="BD38" s="188">
        <v>0</v>
      </c>
      <c r="BE38" s="188">
        <v>0</v>
      </c>
      <c r="BF38" s="188">
        <v>0</v>
      </c>
      <c r="BG38" s="188">
        <v>0</v>
      </c>
      <c r="BH38" s="188">
        <f t="shared" si="45"/>
        <v>0</v>
      </c>
      <c r="BI38" s="188">
        <v>0</v>
      </c>
      <c r="BJ38" s="188">
        <v>0</v>
      </c>
      <c r="BK38" s="188">
        <v>0</v>
      </c>
      <c r="BL38" s="188">
        <v>0</v>
      </c>
      <c r="BM38" s="188">
        <v>0</v>
      </c>
      <c r="BN38" s="188">
        <v>0</v>
      </c>
      <c r="BO38" s="188">
        <v>0</v>
      </c>
      <c r="BP38" s="188">
        <f t="shared" si="46"/>
        <v>668</v>
      </c>
      <c r="BQ38" s="188">
        <v>602</v>
      </c>
      <c r="BR38" s="188">
        <v>5</v>
      </c>
      <c r="BS38" s="188">
        <v>0</v>
      </c>
      <c r="BT38" s="188">
        <v>0</v>
      </c>
      <c r="BU38" s="188">
        <v>0</v>
      </c>
      <c r="BV38" s="188">
        <v>61</v>
      </c>
      <c r="BW38" s="188">
        <v>0</v>
      </c>
    </row>
    <row r="39" spans="1:75" ht="13.5">
      <c r="A39" s="182" t="s">
        <v>30</v>
      </c>
      <c r="B39" s="182" t="s">
        <v>86</v>
      </c>
      <c r="C39" s="184" t="s">
        <v>87</v>
      </c>
      <c r="D39" s="188">
        <f t="shared" si="0"/>
        <v>375</v>
      </c>
      <c r="E39" s="188">
        <f t="shared" si="25"/>
        <v>226</v>
      </c>
      <c r="F39" s="188">
        <f t="shared" si="26"/>
        <v>78</v>
      </c>
      <c r="G39" s="188">
        <f t="shared" si="27"/>
        <v>49</v>
      </c>
      <c r="H39" s="188">
        <f t="shared" si="28"/>
        <v>11</v>
      </c>
      <c r="I39" s="188">
        <f t="shared" si="29"/>
        <v>0</v>
      </c>
      <c r="J39" s="188">
        <f t="shared" si="30"/>
        <v>11</v>
      </c>
      <c r="K39" s="188">
        <f t="shared" si="31"/>
        <v>0</v>
      </c>
      <c r="L39" s="188">
        <f t="shared" si="32"/>
        <v>274</v>
      </c>
      <c r="M39" s="188">
        <v>174</v>
      </c>
      <c r="N39" s="188">
        <v>30</v>
      </c>
      <c r="O39" s="188">
        <v>49</v>
      </c>
      <c r="P39" s="188">
        <v>11</v>
      </c>
      <c r="Q39" s="188">
        <v>0</v>
      </c>
      <c r="R39" s="188">
        <v>10</v>
      </c>
      <c r="S39" s="188">
        <v>0</v>
      </c>
      <c r="T39" s="188">
        <f t="shared" si="33"/>
        <v>47</v>
      </c>
      <c r="U39" s="188">
        <f t="shared" si="34"/>
        <v>0</v>
      </c>
      <c r="V39" s="188">
        <f t="shared" si="35"/>
        <v>47</v>
      </c>
      <c r="W39" s="188">
        <f t="shared" si="36"/>
        <v>0</v>
      </c>
      <c r="X39" s="188">
        <f t="shared" si="37"/>
        <v>0</v>
      </c>
      <c r="Y39" s="188">
        <f t="shared" si="38"/>
        <v>0</v>
      </c>
      <c r="Z39" s="188">
        <f t="shared" si="39"/>
        <v>0</v>
      </c>
      <c r="AA39" s="188">
        <f t="shared" si="40"/>
        <v>0</v>
      </c>
      <c r="AB39" s="188">
        <f t="shared" si="41"/>
        <v>0</v>
      </c>
      <c r="AC39" s="188">
        <v>0</v>
      </c>
      <c r="AD39" s="188">
        <v>0</v>
      </c>
      <c r="AE39" s="188">
        <v>0</v>
      </c>
      <c r="AF39" s="188">
        <v>0</v>
      </c>
      <c r="AG39" s="188">
        <v>0</v>
      </c>
      <c r="AH39" s="188">
        <v>0</v>
      </c>
      <c r="AI39" s="188">
        <v>0</v>
      </c>
      <c r="AJ39" s="188">
        <f t="shared" si="42"/>
        <v>47</v>
      </c>
      <c r="AK39" s="188">
        <v>0</v>
      </c>
      <c r="AL39" s="188">
        <v>47</v>
      </c>
      <c r="AM39" s="188">
        <v>0</v>
      </c>
      <c r="AN39" s="188">
        <v>0</v>
      </c>
      <c r="AO39" s="188">
        <v>0</v>
      </c>
      <c r="AP39" s="188">
        <v>0</v>
      </c>
      <c r="AQ39" s="188">
        <v>0</v>
      </c>
      <c r="AR39" s="188">
        <f t="shared" si="43"/>
        <v>0</v>
      </c>
      <c r="AS39" s="188">
        <v>0</v>
      </c>
      <c r="AT39" s="188">
        <v>0</v>
      </c>
      <c r="AU39" s="188">
        <v>0</v>
      </c>
      <c r="AV39" s="188">
        <v>0</v>
      </c>
      <c r="AW39" s="188">
        <v>0</v>
      </c>
      <c r="AX39" s="188">
        <v>0</v>
      </c>
      <c r="AY39" s="188">
        <v>0</v>
      </c>
      <c r="AZ39" s="188">
        <f t="shared" si="44"/>
        <v>0</v>
      </c>
      <c r="BA39" s="188">
        <v>0</v>
      </c>
      <c r="BB39" s="188">
        <v>0</v>
      </c>
      <c r="BC39" s="188">
        <v>0</v>
      </c>
      <c r="BD39" s="188">
        <v>0</v>
      </c>
      <c r="BE39" s="188">
        <v>0</v>
      </c>
      <c r="BF39" s="188">
        <v>0</v>
      </c>
      <c r="BG39" s="188">
        <v>0</v>
      </c>
      <c r="BH39" s="188">
        <f t="shared" si="45"/>
        <v>0</v>
      </c>
      <c r="BI39" s="188">
        <v>0</v>
      </c>
      <c r="BJ39" s="188">
        <v>0</v>
      </c>
      <c r="BK39" s="188">
        <v>0</v>
      </c>
      <c r="BL39" s="188">
        <v>0</v>
      </c>
      <c r="BM39" s="188">
        <v>0</v>
      </c>
      <c r="BN39" s="188">
        <v>0</v>
      </c>
      <c r="BO39" s="188">
        <v>0</v>
      </c>
      <c r="BP39" s="188">
        <f t="shared" si="46"/>
        <v>54</v>
      </c>
      <c r="BQ39" s="188">
        <v>52</v>
      </c>
      <c r="BR39" s="188">
        <v>1</v>
      </c>
      <c r="BS39" s="188">
        <v>0</v>
      </c>
      <c r="BT39" s="188">
        <v>0</v>
      </c>
      <c r="BU39" s="188">
        <v>0</v>
      </c>
      <c r="BV39" s="188">
        <v>1</v>
      </c>
      <c r="BW39" s="188">
        <v>0</v>
      </c>
    </row>
    <row r="40" spans="1:75" ht="13.5">
      <c r="A40" s="182" t="s">
        <v>30</v>
      </c>
      <c r="B40" s="182" t="s">
        <v>20</v>
      </c>
      <c r="C40" s="184" t="s">
        <v>256</v>
      </c>
      <c r="D40" s="188">
        <f t="shared" si="0"/>
        <v>525</v>
      </c>
      <c r="E40" s="188">
        <f t="shared" si="25"/>
        <v>260</v>
      </c>
      <c r="F40" s="188">
        <f t="shared" si="26"/>
        <v>157</v>
      </c>
      <c r="G40" s="188">
        <f t="shared" si="27"/>
        <v>92</v>
      </c>
      <c r="H40" s="188">
        <f t="shared" si="28"/>
        <v>16</v>
      </c>
      <c r="I40" s="188">
        <f t="shared" si="29"/>
        <v>0</v>
      </c>
      <c r="J40" s="188">
        <f t="shared" si="30"/>
        <v>0</v>
      </c>
      <c r="K40" s="188">
        <f t="shared" si="31"/>
        <v>0</v>
      </c>
      <c r="L40" s="188">
        <f t="shared" si="32"/>
        <v>290</v>
      </c>
      <c r="M40" s="188">
        <v>82</v>
      </c>
      <c r="N40" s="188">
        <v>100</v>
      </c>
      <c r="O40" s="188">
        <v>92</v>
      </c>
      <c r="P40" s="188">
        <v>16</v>
      </c>
      <c r="Q40" s="188">
        <v>0</v>
      </c>
      <c r="R40" s="188">
        <v>0</v>
      </c>
      <c r="S40" s="188">
        <v>0</v>
      </c>
      <c r="T40" s="188">
        <f t="shared" si="33"/>
        <v>57</v>
      </c>
      <c r="U40" s="188">
        <f t="shared" si="34"/>
        <v>0</v>
      </c>
      <c r="V40" s="188">
        <f t="shared" si="35"/>
        <v>57</v>
      </c>
      <c r="W40" s="188">
        <f t="shared" si="36"/>
        <v>0</v>
      </c>
      <c r="X40" s="188">
        <f t="shared" si="37"/>
        <v>0</v>
      </c>
      <c r="Y40" s="188">
        <f t="shared" si="38"/>
        <v>0</v>
      </c>
      <c r="Z40" s="188">
        <f t="shared" si="39"/>
        <v>0</v>
      </c>
      <c r="AA40" s="188">
        <f t="shared" si="40"/>
        <v>0</v>
      </c>
      <c r="AB40" s="188">
        <f t="shared" si="41"/>
        <v>0</v>
      </c>
      <c r="AC40" s="188">
        <v>0</v>
      </c>
      <c r="AD40" s="188">
        <v>0</v>
      </c>
      <c r="AE40" s="188">
        <v>0</v>
      </c>
      <c r="AF40" s="188">
        <v>0</v>
      </c>
      <c r="AG40" s="188">
        <v>0</v>
      </c>
      <c r="AH40" s="188">
        <v>0</v>
      </c>
      <c r="AI40" s="188">
        <v>0</v>
      </c>
      <c r="AJ40" s="188">
        <f t="shared" si="42"/>
        <v>57</v>
      </c>
      <c r="AK40" s="188">
        <v>0</v>
      </c>
      <c r="AL40" s="188">
        <v>57</v>
      </c>
      <c r="AM40" s="188">
        <v>0</v>
      </c>
      <c r="AN40" s="188">
        <v>0</v>
      </c>
      <c r="AO40" s="188">
        <v>0</v>
      </c>
      <c r="AP40" s="188">
        <v>0</v>
      </c>
      <c r="AQ40" s="188">
        <v>0</v>
      </c>
      <c r="AR40" s="188">
        <f t="shared" si="43"/>
        <v>0</v>
      </c>
      <c r="AS40" s="188">
        <v>0</v>
      </c>
      <c r="AT40" s="188">
        <v>0</v>
      </c>
      <c r="AU40" s="188">
        <v>0</v>
      </c>
      <c r="AV40" s="188">
        <v>0</v>
      </c>
      <c r="AW40" s="188">
        <v>0</v>
      </c>
      <c r="AX40" s="188">
        <v>0</v>
      </c>
      <c r="AY40" s="188">
        <v>0</v>
      </c>
      <c r="AZ40" s="188">
        <f t="shared" si="44"/>
        <v>0</v>
      </c>
      <c r="BA40" s="188">
        <v>0</v>
      </c>
      <c r="BB40" s="188">
        <v>0</v>
      </c>
      <c r="BC40" s="188">
        <v>0</v>
      </c>
      <c r="BD40" s="188">
        <v>0</v>
      </c>
      <c r="BE40" s="188">
        <v>0</v>
      </c>
      <c r="BF40" s="188">
        <v>0</v>
      </c>
      <c r="BG40" s="188">
        <v>0</v>
      </c>
      <c r="BH40" s="188">
        <f t="shared" si="45"/>
        <v>0</v>
      </c>
      <c r="BI40" s="188">
        <v>0</v>
      </c>
      <c r="BJ40" s="188">
        <v>0</v>
      </c>
      <c r="BK40" s="188">
        <v>0</v>
      </c>
      <c r="BL40" s="188">
        <v>0</v>
      </c>
      <c r="BM40" s="188">
        <v>0</v>
      </c>
      <c r="BN40" s="188">
        <v>0</v>
      </c>
      <c r="BO40" s="188">
        <v>0</v>
      </c>
      <c r="BP40" s="188">
        <f t="shared" si="46"/>
        <v>178</v>
      </c>
      <c r="BQ40" s="188">
        <v>178</v>
      </c>
      <c r="BR40" s="188">
        <v>0</v>
      </c>
      <c r="BS40" s="188">
        <v>0</v>
      </c>
      <c r="BT40" s="188">
        <v>0</v>
      </c>
      <c r="BU40" s="188">
        <v>0</v>
      </c>
      <c r="BV40" s="188">
        <v>0</v>
      </c>
      <c r="BW40" s="188">
        <v>0</v>
      </c>
    </row>
    <row r="41" spans="1:75" ht="13.5">
      <c r="A41" s="182" t="s">
        <v>30</v>
      </c>
      <c r="B41" s="182" t="s">
        <v>21</v>
      </c>
      <c r="C41" s="184" t="s">
        <v>22</v>
      </c>
      <c r="D41" s="188">
        <f t="shared" si="0"/>
        <v>241</v>
      </c>
      <c r="E41" s="188">
        <f t="shared" si="25"/>
        <v>135</v>
      </c>
      <c r="F41" s="188">
        <f t="shared" si="26"/>
        <v>55</v>
      </c>
      <c r="G41" s="188">
        <f t="shared" si="27"/>
        <v>46</v>
      </c>
      <c r="H41" s="188">
        <f t="shared" si="28"/>
        <v>5</v>
      </c>
      <c r="I41" s="188">
        <f t="shared" si="29"/>
        <v>0</v>
      </c>
      <c r="J41" s="188">
        <f t="shared" si="30"/>
        <v>0</v>
      </c>
      <c r="K41" s="188">
        <f t="shared" si="31"/>
        <v>0</v>
      </c>
      <c r="L41" s="188">
        <f t="shared" si="32"/>
        <v>180</v>
      </c>
      <c r="M41" s="188">
        <v>114</v>
      </c>
      <c r="N41" s="188">
        <v>15</v>
      </c>
      <c r="O41" s="188">
        <v>46</v>
      </c>
      <c r="P41" s="188">
        <v>5</v>
      </c>
      <c r="Q41" s="188">
        <v>0</v>
      </c>
      <c r="R41" s="188">
        <v>0</v>
      </c>
      <c r="S41" s="188">
        <v>0</v>
      </c>
      <c r="T41" s="188">
        <f t="shared" si="33"/>
        <v>40</v>
      </c>
      <c r="U41" s="188">
        <f t="shared" si="34"/>
        <v>0</v>
      </c>
      <c r="V41" s="188">
        <f t="shared" si="35"/>
        <v>40</v>
      </c>
      <c r="W41" s="188">
        <f t="shared" si="36"/>
        <v>0</v>
      </c>
      <c r="X41" s="188">
        <f t="shared" si="37"/>
        <v>0</v>
      </c>
      <c r="Y41" s="188">
        <f t="shared" si="38"/>
        <v>0</v>
      </c>
      <c r="Z41" s="188">
        <f t="shared" si="39"/>
        <v>0</v>
      </c>
      <c r="AA41" s="188">
        <f t="shared" si="40"/>
        <v>0</v>
      </c>
      <c r="AB41" s="188">
        <f t="shared" si="41"/>
        <v>0</v>
      </c>
      <c r="AC41" s="188">
        <v>0</v>
      </c>
      <c r="AD41" s="188">
        <v>0</v>
      </c>
      <c r="AE41" s="188">
        <v>0</v>
      </c>
      <c r="AF41" s="188">
        <v>0</v>
      </c>
      <c r="AG41" s="188">
        <v>0</v>
      </c>
      <c r="AH41" s="188">
        <v>0</v>
      </c>
      <c r="AI41" s="188">
        <v>0</v>
      </c>
      <c r="AJ41" s="188">
        <f t="shared" si="42"/>
        <v>40</v>
      </c>
      <c r="AK41" s="188">
        <v>0</v>
      </c>
      <c r="AL41" s="188">
        <v>40</v>
      </c>
      <c r="AM41" s="188">
        <v>0</v>
      </c>
      <c r="AN41" s="188">
        <v>0</v>
      </c>
      <c r="AO41" s="188">
        <v>0</v>
      </c>
      <c r="AP41" s="188">
        <v>0</v>
      </c>
      <c r="AQ41" s="188">
        <v>0</v>
      </c>
      <c r="AR41" s="188">
        <f t="shared" si="43"/>
        <v>0</v>
      </c>
      <c r="AS41" s="188">
        <v>0</v>
      </c>
      <c r="AT41" s="188">
        <v>0</v>
      </c>
      <c r="AU41" s="188">
        <v>0</v>
      </c>
      <c r="AV41" s="188">
        <v>0</v>
      </c>
      <c r="AW41" s="188">
        <v>0</v>
      </c>
      <c r="AX41" s="188">
        <v>0</v>
      </c>
      <c r="AY41" s="188">
        <v>0</v>
      </c>
      <c r="AZ41" s="188">
        <f t="shared" si="44"/>
        <v>0</v>
      </c>
      <c r="BA41" s="188">
        <v>0</v>
      </c>
      <c r="BB41" s="188">
        <v>0</v>
      </c>
      <c r="BC41" s="188">
        <v>0</v>
      </c>
      <c r="BD41" s="188">
        <v>0</v>
      </c>
      <c r="BE41" s="188">
        <v>0</v>
      </c>
      <c r="BF41" s="188">
        <v>0</v>
      </c>
      <c r="BG41" s="188">
        <v>0</v>
      </c>
      <c r="BH41" s="188">
        <f t="shared" si="45"/>
        <v>0</v>
      </c>
      <c r="BI41" s="188">
        <v>0</v>
      </c>
      <c r="BJ41" s="188">
        <v>0</v>
      </c>
      <c r="BK41" s="188">
        <v>0</v>
      </c>
      <c r="BL41" s="188">
        <v>0</v>
      </c>
      <c r="BM41" s="188">
        <v>0</v>
      </c>
      <c r="BN41" s="188">
        <v>0</v>
      </c>
      <c r="BO41" s="188">
        <v>0</v>
      </c>
      <c r="BP41" s="188">
        <f t="shared" si="46"/>
        <v>21</v>
      </c>
      <c r="BQ41" s="188">
        <v>21</v>
      </c>
      <c r="BR41" s="188">
        <v>0</v>
      </c>
      <c r="BS41" s="188">
        <v>0</v>
      </c>
      <c r="BT41" s="188">
        <v>0</v>
      </c>
      <c r="BU41" s="188">
        <v>0</v>
      </c>
      <c r="BV41" s="188">
        <v>0</v>
      </c>
      <c r="BW41" s="188">
        <v>0</v>
      </c>
    </row>
    <row r="42" spans="1:75" ht="13.5">
      <c r="A42" s="201" t="s">
        <v>23</v>
      </c>
      <c r="B42" s="202"/>
      <c r="C42" s="202"/>
      <c r="D42" s="188">
        <f aca="true" t="shared" si="47" ref="D42:AI42">SUM(D7:D41)</f>
        <v>86060</v>
      </c>
      <c r="E42" s="188">
        <f t="shared" si="47"/>
        <v>44628</v>
      </c>
      <c r="F42" s="188">
        <f t="shared" si="47"/>
        <v>14589</v>
      </c>
      <c r="G42" s="188">
        <f t="shared" si="47"/>
        <v>6557</v>
      </c>
      <c r="H42" s="188">
        <f t="shared" si="47"/>
        <v>1784</v>
      </c>
      <c r="I42" s="188">
        <f t="shared" si="47"/>
        <v>5548</v>
      </c>
      <c r="J42" s="188">
        <f t="shared" si="47"/>
        <v>2200</v>
      </c>
      <c r="K42" s="188">
        <f t="shared" si="47"/>
        <v>10754</v>
      </c>
      <c r="L42" s="188">
        <f t="shared" si="47"/>
        <v>22769</v>
      </c>
      <c r="M42" s="188">
        <f t="shared" si="47"/>
        <v>17244</v>
      </c>
      <c r="N42" s="188">
        <f t="shared" si="47"/>
        <v>2229</v>
      </c>
      <c r="O42" s="188">
        <f t="shared" si="47"/>
        <v>2078</v>
      </c>
      <c r="P42" s="188">
        <f t="shared" si="47"/>
        <v>353</v>
      </c>
      <c r="Q42" s="188">
        <f t="shared" si="47"/>
        <v>277</v>
      </c>
      <c r="R42" s="188">
        <f t="shared" si="47"/>
        <v>377</v>
      </c>
      <c r="S42" s="188">
        <f t="shared" si="47"/>
        <v>211</v>
      </c>
      <c r="T42" s="188">
        <f t="shared" si="47"/>
        <v>56906</v>
      </c>
      <c r="U42" s="188">
        <f t="shared" si="47"/>
        <v>21530</v>
      </c>
      <c r="V42" s="188">
        <f t="shared" si="47"/>
        <v>12268</v>
      </c>
      <c r="W42" s="188">
        <f t="shared" si="47"/>
        <v>4407</v>
      </c>
      <c r="X42" s="188">
        <f t="shared" si="47"/>
        <v>1431</v>
      </c>
      <c r="Y42" s="188">
        <f t="shared" si="47"/>
        <v>5271</v>
      </c>
      <c r="Z42" s="188">
        <f t="shared" si="47"/>
        <v>1456</v>
      </c>
      <c r="AA42" s="188">
        <f t="shared" si="47"/>
        <v>10543</v>
      </c>
      <c r="AB42" s="188">
        <f t="shared" si="47"/>
        <v>13159</v>
      </c>
      <c r="AC42" s="188">
        <f t="shared" si="47"/>
        <v>0</v>
      </c>
      <c r="AD42" s="188">
        <f t="shared" si="47"/>
        <v>2857</v>
      </c>
      <c r="AE42" s="188">
        <f t="shared" si="47"/>
        <v>0</v>
      </c>
      <c r="AF42" s="188">
        <f t="shared" si="47"/>
        <v>0</v>
      </c>
      <c r="AG42" s="188">
        <f t="shared" si="47"/>
        <v>0</v>
      </c>
      <c r="AH42" s="188">
        <f t="shared" si="47"/>
        <v>0</v>
      </c>
      <c r="AI42" s="188">
        <f t="shared" si="47"/>
        <v>10302</v>
      </c>
      <c r="AJ42" s="188">
        <f aca="true" t="shared" si="48" ref="AJ42:BO42">SUM(AJ7:AJ41)</f>
        <v>4603</v>
      </c>
      <c r="AK42" s="188">
        <f t="shared" si="48"/>
        <v>176</v>
      </c>
      <c r="AL42" s="188">
        <f t="shared" si="48"/>
        <v>4290</v>
      </c>
      <c r="AM42" s="188">
        <f t="shared" si="48"/>
        <v>0</v>
      </c>
      <c r="AN42" s="188">
        <f t="shared" si="48"/>
        <v>0</v>
      </c>
      <c r="AO42" s="188">
        <f t="shared" si="48"/>
        <v>0</v>
      </c>
      <c r="AP42" s="188">
        <f t="shared" si="48"/>
        <v>0</v>
      </c>
      <c r="AQ42" s="188">
        <f t="shared" si="48"/>
        <v>137</v>
      </c>
      <c r="AR42" s="188">
        <f t="shared" si="48"/>
        <v>39144</v>
      </c>
      <c r="AS42" s="188">
        <f t="shared" si="48"/>
        <v>21354</v>
      </c>
      <c r="AT42" s="188">
        <f t="shared" si="48"/>
        <v>5121</v>
      </c>
      <c r="AU42" s="188">
        <f t="shared" si="48"/>
        <v>4407</v>
      </c>
      <c r="AV42" s="188">
        <f t="shared" si="48"/>
        <v>1431</v>
      </c>
      <c r="AW42" s="188">
        <f t="shared" si="48"/>
        <v>5271</v>
      </c>
      <c r="AX42" s="188">
        <f t="shared" si="48"/>
        <v>1456</v>
      </c>
      <c r="AY42" s="188">
        <f t="shared" si="48"/>
        <v>104</v>
      </c>
      <c r="AZ42" s="188">
        <f t="shared" si="48"/>
        <v>0</v>
      </c>
      <c r="BA42" s="188">
        <f t="shared" si="48"/>
        <v>0</v>
      </c>
      <c r="BB42" s="188">
        <f t="shared" si="48"/>
        <v>0</v>
      </c>
      <c r="BC42" s="188">
        <f t="shared" si="48"/>
        <v>0</v>
      </c>
      <c r="BD42" s="188">
        <f t="shared" si="48"/>
        <v>0</v>
      </c>
      <c r="BE42" s="188">
        <f t="shared" si="48"/>
        <v>0</v>
      </c>
      <c r="BF42" s="188">
        <f t="shared" si="48"/>
        <v>0</v>
      </c>
      <c r="BG42" s="188">
        <f t="shared" si="48"/>
        <v>0</v>
      </c>
      <c r="BH42" s="188">
        <f t="shared" si="48"/>
        <v>0</v>
      </c>
      <c r="BI42" s="188">
        <f t="shared" si="48"/>
        <v>0</v>
      </c>
      <c r="BJ42" s="188">
        <f t="shared" si="48"/>
        <v>0</v>
      </c>
      <c r="BK42" s="188">
        <f t="shared" si="48"/>
        <v>0</v>
      </c>
      <c r="BL42" s="188">
        <f t="shared" si="48"/>
        <v>0</v>
      </c>
      <c r="BM42" s="188">
        <f t="shared" si="48"/>
        <v>0</v>
      </c>
      <c r="BN42" s="188">
        <f t="shared" si="48"/>
        <v>0</v>
      </c>
      <c r="BO42" s="188">
        <f t="shared" si="48"/>
        <v>0</v>
      </c>
      <c r="BP42" s="188">
        <f aca="true" t="shared" si="49" ref="BP42:BW42">SUM(BP7:BP41)</f>
        <v>6385</v>
      </c>
      <c r="BQ42" s="188">
        <f t="shared" si="49"/>
        <v>5854</v>
      </c>
      <c r="BR42" s="188">
        <f t="shared" si="49"/>
        <v>92</v>
      </c>
      <c r="BS42" s="188">
        <f t="shared" si="49"/>
        <v>72</v>
      </c>
      <c r="BT42" s="188">
        <f t="shared" si="49"/>
        <v>0</v>
      </c>
      <c r="BU42" s="188">
        <f t="shared" si="49"/>
        <v>0</v>
      </c>
      <c r="BV42" s="188">
        <f t="shared" si="49"/>
        <v>367</v>
      </c>
      <c r="BW42" s="188">
        <f t="shared" si="49"/>
        <v>0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6" t="s">
        <v>201</v>
      </c>
      <c r="B1" s="254"/>
      <c r="C1" s="183" t="s">
        <v>129</v>
      </c>
    </row>
    <row r="2" spans="6:13" s="47" customFormat="1" ht="15" customHeight="1">
      <c r="F2" s="279" t="s">
        <v>130</v>
      </c>
      <c r="G2" s="280"/>
      <c r="H2" s="280"/>
      <c r="I2" s="280"/>
      <c r="J2" s="277" t="s">
        <v>131</v>
      </c>
      <c r="K2" s="274" t="s">
        <v>132</v>
      </c>
      <c r="L2" s="275"/>
      <c r="M2" s="276"/>
    </row>
    <row r="3" spans="1:13" s="47" customFormat="1" ht="15" customHeight="1" thickBot="1">
      <c r="A3" s="260" t="s">
        <v>133</v>
      </c>
      <c r="B3" s="261"/>
      <c r="C3" s="258"/>
      <c r="D3" s="49">
        <f>SUMIF('ごみ処理概要'!$A$7:$C$42,'ごみ集計結果'!$A$1,'ごみ処理概要'!$E$7:$E$42)</f>
        <v>1014544</v>
      </c>
      <c r="F3" s="281"/>
      <c r="G3" s="282"/>
      <c r="H3" s="282"/>
      <c r="I3" s="282"/>
      <c r="J3" s="278"/>
      <c r="K3" s="50" t="s">
        <v>134</v>
      </c>
      <c r="L3" s="51" t="s">
        <v>135</v>
      </c>
      <c r="M3" s="52" t="s">
        <v>136</v>
      </c>
    </row>
    <row r="4" spans="1:13" s="47" customFormat="1" ht="15" customHeight="1" thickBot="1">
      <c r="A4" s="260" t="s">
        <v>137</v>
      </c>
      <c r="B4" s="261"/>
      <c r="C4" s="258"/>
      <c r="D4" s="49">
        <f>D5-D3</f>
        <v>4890</v>
      </c>
      <c r="F4" s="271" t="s">
        <v>138</v>
      </c>
      <c r="G4" s="268" t="s">
        <v>141</v>
      </c>
      <c r="H4" s="53" t="s">
        <v>139</v>
      </c>
      <c r="J4" s="162">
        <f>SUMIF('ごみ処理量内訳'!$A$7:$C$42,'ごみ集計結果'!$A$1,'ごみ処理量内訳'!$E$7:$E$42)</f>
        <v>292276</v>
      </c>
      <c r="K4" s="54" t="s">
        <v>247</v>
      </c>
      <c r="L4" s="55" t="s">
        <v>247</v>
      </c>
      <c r="M4" s="56" t="s">
        <v>247</v>
      </c>
    </row>
    <row r="5" spans="1:13" s="47" customFormat="1" ht="15" customHeight="1">
      <c r="A5" s="262" t="s">
        <v>140</v>
      </c>
      <c r="B5" s="263"/>
      <c r="C5" s="264"/>
      <c r="D5" s="49">
        <f>SUMIF('ごみ処理概要'!$A$7:$C$42,'ごみ集計結果'!$A$1,'ごみ処理概要'!$D$7:$D$42)</f>
        <v>1019434</v>
      </c>
      <c r="F5" s="272"/>
      <c r="G5" s="269"/>
      <c r="H5" s="283" t="s">
        <v>142</v>
      </c>
      <c r="I5" s="57" t="s">
        <v>143</v>
      </c>
      <c r="J5" s="58">
        <f>SUMIF('ごみ処理量内訳'!$A$7:$C$42,'ごみ集計結果'!$A$1,'ごみ処理量内訳'!$W$7:$W$42)</f>
        <v>9323</v>
      </c>
      <c r="K5" s="59" t="s">
        <v>248</v>
      </c>
      <c r="L5" s="60" t="s">
        <v>248</v>
      </c>
      <c r="M5" s="61" t="s">
        <v>248</v>
      </c>
    </row>
    <row r="6" spans="4:13" s="47" customFormat="1" ht="15" customHeight="1">
      <c r="D6" s="62"/>
      <c r="F6" s="272"/>
      <c r="G6" s="269"/>
      <c r="H6" s="284"/>
      <c r="I6" s="63" t="s">
        <v>144</v>
      </c>
      <c r="J6" s="64">
        <f>SUMIF('ごみ処理量内訳'!$A$7:$C$42,'ごみ集計結果'!$A$1,'ごみ処理量内訳'!$X$7:$X$42)</f>
        <v>6848</v>
      </c>
      <c r="K6" s="48" t="s">
        <v>258</v>
      </c>
      <c r="L6" s="65" t="s">
        <v>258</v>
      </c>
      <c r="M6" s="66" t="s">
        <v>258</v>
      </c>
    </row>
    <row r="7" spans="1:13" s="47" customFormat="1" ht="15" customHeight="1">
      <c r="A7" s="255" t="s">
        <v>145</v>
      </c>
      <c r="B7" s="265" t="s">
        <v>289</v>
      </c>
      <c r="C7" s="67" t="s">
        <v>146</v>
      </c>
      <c r="D7" s="49">
        <f>SUMIF('ごみ搬入量内訳'!$A$7:$C$42,'ごみ集計結果'!$A$1,'ごみ搬入量内訳'!$I$7:$I$42)</f>
        <v>0</v>
      </c>
      <c r="F7" s="272"/>
      <c r="G7" s="269"/>
      <c r="H7" s="284"/>
      <c r="I7" s="63" t="s">
        <v>147</v>
      </c>
      <c r="J7" s="64">
        <f>SUMIF('ごみ処理量内訳'!$A$7:$C$42,'ごみ集計結果'!$A$1,'ごみ処理量内訳'!$Y$7:$Y$42)</f>
        <v>0</v>
      </c>
      <c r="K7" s="48" t="s">
        <v>249</v>
      </c>
      <c r="L7" s="65" t="s">
        <v>249</v>
      </c>
      <c r="M7" s="66" t="s">
        <v>249</v>
      </c>
    </row>
    <row r="8" spans="1:13" s="47" customFormat="1" ht="15" customHeight="1">
      <c r="A8" s="256"/>
      <c r="B8" s="266"/>
      <c r="C8" s="67" t="s">
        <v>148</v>
      </c>
      <c r="D8" s="49">
        <f>SUMIF('ごみ搬入量内訳'!$A$7:$C$42,'ごみ集計結果'!$A$1,'ごみ搬入量内訳'!$M$7:$M$42)</f>
        <v>269534</v>
      </c>
      <c r="F8" s="272"/>
      <c r="G8" s="269"/>
      <c r="H8" s="284"/>
      <c r="I8" s="63" t="s">
        <v>149</v>
      </c>
      <c r="J8" s="64">
        <f>SUMIF('ごみ処理量内訳'!$A$7:$C$42,'ごみ集計結果'!$A$1,'ごみ処理量内訳'!$Z$7:$Z$42)</f>
        <v>0</v>
      </c>
      <c r="K8" s="48" t="s">
        <v>250</v>
      </c>
      <c r="L8" s="65" t="s">
        <v>250</v>
      </c>
      <c r="M8" s="66" t="s">
        <v>250</v>
      </c>
    </row>
    <row r="9" spans="1:13" s="47" customFormat="1" ht="15" customHeight="1" thickBot="1">
      <c r="A9" s="256"/>
      <c r="B9" s="266"/>
      <c r="C9" s="67" t="s">
        <v>150</v>
      </c>
      <c r="D9" s="49">
        <f>SUMIF('ごみ搬入量内訳'!$A$7:$C$42,'ごみ集計結果'!$A$1,'ごみ搬入量内訳'!$Q$7:$Q$42)</f>
        <v>40586</v>
      </c>
      <c r="F9" s="272"/>
      <c r="G9" s="269"/>
      <c r="H9" s="285"/>
      <c r="I9" s="68" t="s">
        <v>151</v>
      </c>
      <c r="J9" s="69">
        <f>SUMIF('ごみ処理量内訳'!$A$7:$C$42,'ごみ集計結果'!$A$1,'ごみ処理量内訳'!$AA$7:$AA$42)</f>
        <v>4</v>
      </c>
      <c r="K9" s="70" t="s">
        <v>251</v>
      </c>
      <c r="L9" s="51" t="s">
        <v>251</v>
      </c>
      <c r="M9" s="52" t="s">
        <v>251</v>
      </c>
    </row>
    <row r="10" spans="1:13" s="47" customFormat="1" ht="15" customHeight="1" thickBot="1">
      <c r="A10" s="256"/>
      <c r="B10" s="266"/>
      <c r="C10" s="67" t="s">
        <v>152</v>
      </c>
      <c r="D10" s="49">
        <f>SUMIF('ごみ搬入量内訳'!$A$7:$C$42,'ごみ集計結果'!$A$1,'ごみ搬入量内訳'!$U$7:$U$42)</f>
        <v>63269</v>
      </c>
      <c r="F10" s="272"/>
      <c r="G10" s="270"/>
      <c r="H10" s="71" t="s">
        <v>153</v>
      </c>
      <c r="I10" s="72"/>
      <c r="J10" s="163">
        <f>SUM(J4:J9)</f>
        <v>308451</v>
      </c>
      <c r="K10" s="73" t="s">
        <v>258</v>
      </c>
      <c r="L10" s="164">
        <f>SUMIF('ごみ処理量内訳'!$A$7:$C$42,'ごみ集計結果'!$A$1,'ごみ処理量内訳'!$AD$7:$AD$42)</f>
        <v>31653</v>
      </c>
      <c r="M10" s="165">
        <f>SUMIF('資源化量内訳'!$A$7:$C$42,'ごみ集計結果'!$A$1,'資源化量内訳'!$AB$7:$AB$42)</f>
        <v>13159</v>
      </c>
    </row>
    <row r="11" spans="1:13" s="47" customFormat="1" ht="15" customHeight="1">
      <c r="A11" s="256"/>
      <c r="B11" s="266"/>
      <c r="C11" s="67" t="s">
        <v>154</v>
      </c>
      <c r="D11" s="49">
        <f>SUMIF('ごみ搬入量内訳'!$A$7:$C$42,'ごみ集計結果'!$A$1,'ごみ搬入量内訳'!$Y$7:$Y$42)</f>
        <v>40719</v>
      </c>
      <c r="F11" s="272"/>
      <c r="G11" s="286" t="s">
        <v>155</v>
      </c>
      <c r="H11" s="151" t="s">
        <v>143</v>
      </c>
      <c r="I11" s="148"/>
      <c r="J11" s="74">
        <f>SUMIF('ごみ処理量内訳'!$A$7:$C$42,'ごみ集計結果'!$A$1,'ごみ処理量内訳'!$G$7:$G$42)</f>
        <v>23807</v>
      </c>
      <c r="K11" s="58">
        <f>SUMIF('ごみ処理量内訳'!$A$7:$C$42,'ごみ集計結果'!$A$1,'ごみ処理量内訳'!$W$7:$W$42)</f>
        <v>9323</v>
      </c>
      <c r="L11" s="75">
        <f>SUMIF('ごみ処理量内訳'!$A$7:$C$42,'ごみ集計結果'!$A$1,'ごみ処理量内訳'!$AF$7:$AF$42)</f>
        <v>9881</v>
      </c>
      <c r="M11" s="76">
        <f>SUMIF('資源化量内訳'!$A$7:$C$42,'ごみ集計結果'!$A$1,'資源化量内訳'!$AJ$7:$AJ$42)</f>
        <v>4603</v>
      </c>
    </row>
    <row r="12" spans="1:13" s="47" customFormat="1" ht="15" customHeight="1">
      <c r="A12" s="256"/>
      <c r="B12" s="266"/>
      <c r="C12" s="67" t="s">
        <v>156</v>
      </c>
      <c r="D12" s="49">
        <f>SUMIF('ごみ搬入量内訳'!$A$7:$C$42,'ごみ集計結果'!$A$1,'ごみ搬入量内訳'!$AC$7:$AC$42)</f>
        <v>7443</v>
      </c>
      <c r="F12" s="272"/>
      <c r="G12" s="287"/>
      <c r="H12" s="149" t="s">
        <v>144</v>
      </c>
      <c r="I12" s="149"/>
      <c r="J12" s="64">
        <f>SUMIF('ごみ処理量内訳'!$A$7:$C$42,'ごみ集計結果'!$A$1,'ごみ処理量内訳'!$H$7:$H$42)</f>
        <v>48870</v>
      </c>
      <c r="K12" s="64">
        <f>SUMIF('ごみ処理量内訳'!$A$7:$C$42,'ごみ集計結果'!$A$1,'ごみ処理量内訳'!$X$7:$X$42)</f>
        <v>6848</v>
      </c>
      <c r="L12" s="49">
        <f>SUMIF('ごみ処理量内訳'!$A$7:$C$42,'ごみ集計結果'!$A$1,'ごみ処理量内訳'!$AG$7:$AG$42)</f>
        <v>2878</v>
      </c>
      <c r="M12" s="77">
        <f>SUMIF('資源化量内訳'!$A$7:$C$42,'ごみ集計結果'!$A$1,'資源化量内訳'!$AR$7:$AR$42)</f>
        <v>39144</v>
      </c>
    </row>
    <row r="13" spans="1:13" s="47" customFormat="1" ht="15" customHeight="1">
      <c r="A13" s="256"/>
      <c r="B13" s="267"/>
      <c r="C13" s="78" t="s">
        <v>153</v>
      </c>
      <c r="D13" s="49">
        <f>SUM(D7:D12)</f>
        <v>421551</v>
      </c>
      <c r="F13" s="272"/>
      <c r="G13" s="287"/>
      <c r="H13" s="149" t="s">
        <v>147</v>
      </c>
      <c r="I13" s="149"/>
      <c r="J13" s="64">
        <f>SUMIF('ごみ処理量内訳'!$A$7:$C$42,'ごみ集計結果'!$A$1,'ごみ処理量内訳'!$I$7:$I$42)</f>
        <v>0</v>
      </c>
      <c r="K13" s="64">
        <f>SUMIF('ごみ処理量内訳'!$A$7:$C$42,'ごみ集計結果'!$A$1,'ごみ処理量内訳'!$Y$7:$Y$42)</f>
        <v>0</v>
      </c>
      <c r="L13" s="49">
        <f>SUMIF('ごみ処理量内訳'!$A$7:$C$42,'ごみ集計結果'!$A$1,'ごみ処理量内訳'!$AH$7:$AH$42)</f>
        <v>0</v>
      </c>
      <c r="M13" s="77">
        <f>SUMIF('資源化量内訳'!$A$7:$C$42,'ごみ集計結果'!$A$1,'資源化量内訳'!$AZ$7:$AZ$42)</f>
        <v>0</v>
      </c>
    </row>
    <row r="14" spans="1:13" s="47" customFormat="1" ht="15" customHeight="1">
      <c r="A14" s="256"/>
      <c r="B14" s="259" t="s">
        <v>157</v>
      </c>
      <c r="C14" s="259"/>
      <c r="D14" s="49">
        <f>SUMIF('ごみ搬入量内訳'!$A$7:$C$42,'ごみ集計結果'!$A$1,'ごみ搬入量内訳'!$AG$7:$AG$42)</f>
        <v>20599</v>
      </c>
      <c r="F14" s="272"/>
      <c r="G14" s="287"/>
      <c r="H14" s="149" t="s">
        <v>149</v>
      </c>
      <c r="I14" s="149"/>
      <c r="J14" s="64">
        <f>SUMIF('ごみ処理量内訳'!$A$7:$C$42,'ごみ集計結果'!$A$1,'ごみ処理量内訳'!$J$7:$J$42)</f>
        <v>0</v>
      </c>
      <c r="K14" s="64">
        <f>SUMIF('ごみ処理量内訳'!$A$7:$C$42,'ごみ集計結果'!$A$1,'ごみ処理量内訳'!$Z$7:$Z$42)</f>
        <v>0</v>
      </c>
      <c r="L14" s="49">
        <f>SUMIF('ごみ処理量内訳'!$A$7:$C$42,'ごみ集計結果'!$A$1,'ごみ処理量内訳'!$AI$7:$AI$42)</f>
        <v>0</v>
      </c>
      <c r="M14" s="77">
        <f>SUMIF('資源化量内訳'!$A$7:$C$42,'ごみ集計結果'!$A$1,'資源化量内訳'!$BH$7:$BH$42)</f>
        <v>0</v>
      </c>
    </row>
    <row r="15" spans="1:13" s="47" customFormat="1" ht="15" customHeight="1" thickBot="1">
      <c r="A15" s="256"/>
      <c r="B15" s="259" t="s">
        <v>158</v>
      </c>
      <c r="C15" s="259"/>
      <c r="D15" s="49">
        <f>SUMIF('ごみ搬入量内訳'!$A$7:$C$42,'ごみ集計結果'!$A$1,'ごみ搬入量内訳'!$AH$7:$AH$42)</f>
        <v>1814</v>
      </c>
      <c r="F15" s="272"/>
      <c r="G15" s="287"/>
      <c r="H15" s="150" t="s">
        <v>151</v>
      </c>
      <c r="I15" s="150"/>
      <c r="J15" s="69">
        <f>SUMIF('ごみ処理量内訳'!$A$7:$C$42,'ごみ集計結果'!$A$1,'ごみ処理量内訳'!$K$7:$K$42)</f>
        <v>4</v>
      </c>
      <c r="K15" s="69">
        <f>SUMIF('ごみ処理量内訳'!$A$7:$C$42,'ごみ集計結果'!$A$1,'ごみ処理量内訳'!$AA$7:$AA$42)</f>
        <v>4</v>
      </c>
      <c r="L15" s="79">
        <f>SUMIF('ごみ処理量内訳'!$A$7:$C$42,'ごみ集計結果'!$A$1,'ごみ処理量内訳'!$AJ$7:$AJ$42)</f>
        <v>0</v>
      </c>
      <c r="M15" s="52" t="s">
        <v>251</v>
      </c>
    </row>
    <row r="16" spans="1:13" s="47" customFormat="1" ht="15" customHeight="1" thickBot="1">
      <c r="A16" s="257"/>
      <c r="B16" s="258" t="s">
        <v>184</v>
      </c>
      <c r="C16" s="259"/>
      <c r="D16" s="49">
        <f>SUM(D13:D15)</f>
        <v>443964</v>
      </c>
      <c r="F16" s="272"/>
      <c r="G16" s="270"/>
      <c r="H16" s="81" t="s">
        <v>153</v>
      </c>
      <c r="I16" s="80"/>
      <c r="J16" s="166">
        <f>SUM(J11:J15)</f>
        <v>72681</v>
      </c>
      <c r="K16" s="167">
        <f>SUM(K11:K15)</f>
        <v>16175</v>
      </c>
      <c r="L16" s="168">
        <f>SUM(L11:L15)</f>
        <v>12759</v>
      </c>
      <c r="M16" s="169">
        <f>SUM(M11:M15)</f>
        <v>43747</v>
      </c>
    </row>
    <row r="17" spans="4:13" s="47" customFormat="1" ht="15" customHeight="1" thickBot="1">
      <c r="D17" s="62"/>
      <c r="F17" s="273"/>
      <c r="G17" s="288" t="s">
        <v>295</v>
      </c>
      <c r="H17" s="289"/>
      <c r="I17" s="289"/>
      <c r="J17" s="162">
        <f>J4+J16</f>
        <v>364957</v>
      </c>
      <c r="K17" s="170">
        <f>K16</f>
        <v>16175</v>
      </c>
      <c r="L17" s="171">
        <f>L10+L16</f>
        <v>44412</v>
      </c>
      <c r="M17" s="172">
        <f>M10+M16</f>
        <v>56906</v>
      </c>
    </row>
    <row r="18" spans="1:13" s="47" customFormat="1" ht="15" customHeight="1">
      <c r="A18" s="259" t="s">
        <v>159</v>
      </c>
      <c r="B18" s="259"/>
      <c r="C18" s="259"/>
      <c r="D18" s="49">
        <f>SUMIF('ごみ搬入量内訳'!$A$7:$C$42,'ごみ集計結果'!$A$1,'ごみ搬入量内訳'!$E$7:$E$42)</f>
        <v>295864</v>
      </c>
      <c r="F18" s="251" t="s">
        <v>160</v>
      </c>
      <c r="G18" s="252"/>
      <c r="H18" s="252"/>
      <c r="I18" s="253"/>
      <c r="J18" s="74">
        <f>SUMIF('資源化量内訳'!$A$7:$C$42,'ごみ集計結果'!$A$1,'資源化量内訳'!$L$7:$L$42)</f>
        <v>22769</v>
      </c>
      <c r="K18" s="82" t="s">
        <v>247</v>
      </c>
      <c r="L18" s="83" t="s">
        <v>247</v>
      </c>
      <c r="M18" s="76">
        <f>J18</f>
        <v>22769</v>
      </c>
    </row>
    <row r="19" spans="1:13" s="47" customFormat="1" ht="15" customHeight="1" thickBot="1">
      <c r="A19" s="290" t="s">
        <v>161</v>
      </c>
      <c r="B19" s="259"/>
      <c r="C19" s="259"/>
      <c r="D19" s="49">
        <f>SUMIF('ごみ搬入量内訳'!$A$7:$C$42,'ごみ集計結果'!$A$1,'ごみ搬入量内訳'!$F$7:$F$42)</f>
        <v>146286</v>
      </c>
      <c r="F19" s="248" t="s">
        <v>162</v>
      </c>
      <c r="G19" s="249"/>
      <c r="H19" s="249"/>
      <c r="I19" s="250"/>
      <c r="J19" s="173">
        <f>SUMIF('ごみ処理量内訳'!$A$7:$C$42,'ごみ集計結果'!$A$1,'ごみ処理量内訳'!$AC$7:$AC$42)</f>
        <v>54424</v>
      </c>
      <c r="K19" s="84" t="s">
        <v>247</v>
      </c>
      <c r="L19" s="85">
        <f>J19</f>
        <v>54424</v>
      </c>
      <c r="M19" s="86" t="s">
        <v>247</v>
      </c>
    </row>
    <row r="20" spans="1:13" s="47" customFormat="1" ht="15" customHeight="1" thickBot="1">
      <c r="A20" s="290" t="s">
        <v>163</v>
      </c>
      <c r="B20" s="259"/>
      <c r="C20" s="259"/>
      <c r="D20" s="49">
        <f>D15</f>
        <v>1814</v>
      </c>
      <c r="F20" s="245" t="s">
        <v>184</v>
      </c>
      <c r="G20" s="246"/>
      <c r="H20" s="246"/>
      <c r="I20" s="247"/>
      <c r="J20" s="174">
        <f>J4+J11+J12+J13+J14+J15+J18+J19</f>
        <v>442150</v>
      </c>
      <c r="K20" s="175">
        <f>SUM(K17:K19)</f>
        <v>16175</v>
      </c>
      <c r="L20" s="176">
        <f>SUM(L17:L19)</f>
        <v>98836</v>
      </c>
      <c r="M20" s="177">
        <f>SUM(M17:M19)</f>
        <v>79675</v>
      </c>
    </row>
    <row r="21" spans="1:9" s="47" customFormat="1" ht="15" customHeight="1">
      <c r="A21" s="290" t="s">
        <v>168</v>
      </c>
      <c r="B21" s="259"/>
      <c r="C21" s="259"/>
      <c r="D21" s="49">
        <f>SUM(D18:D20)</f>
        <v>443964</v>
      </c>
      <c r="F21" s="181" t="s">
        <v>290</v>
      </c>
      <c r="G21" s="180"/>
      <c r="H21" s="180"/>
      <c r="I21" s="180"/>
    </row>
    <row r="22" spans="11:13" s="47" customFormat="1" ht="15" customHeight="1">
      <c r="K22" s="87"/>
      <c r="L22" s="88" t="s">
        <v>164</v>
      </c>
      <c r="M22" s="89" t="s">
        <v>165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収集ごみ（混合ごみ＋可燃ごみ＋不燃ごみ＋資源ごみ＋粗大ごみ＋その他）＝421,551t/年</v>
      </c>
      <c r="K23" s="89" t="s">
        <v>166</v>
      </c>
      <c r="L23" s="92">
        <f>SUMIF('資源化量内訳'!$A$7:$C$42,'ごみ集計結果'!$A$1,'資源化量内訳'!$M$7:M$42)+SUMIF('資源化量内訳'!$A$7:$C$42,'ごみ集計結果'!$A$1,'資源化量内訳'!$U$7:U$42)</f>
        <v>38774</v>
      </c>
      <c r="M23" s="49">
        <f>SUMIF('資源化量内訳'!$A$7:$C$42,'ごみ集計結果'!$A$1,'資源化量内訳'!BQ$7:BQ$42)</f>
        <v>5854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計画収集量（収集ごみ＋直接搬入ごみ）＝442,150t/年</v>
      </c>
      <c r="K24" s="89" t="s">
        <v>167</v>
      </c>
      <c r="L24" s="92">
        <f>SUMIF('資源化量内訳'!$A$7:$C$42,'ごみ集計結果'!$A$1,'資源化量内訳'!$N$7:N$42)+SUMIF('資源化量内訳'!$A$7:$C$42,'ごみ集計結果'!$A$1,'資源化量内訳'!V$7:V$42)</f>
        <v>14497</v>
      </c>
      <c r="M24" s="49">
        <f>SUMIF('資源化量内訳'!$A$7:$C$42,'ごみ集計結果'!$A$1,'資源化量内訳'!BR$7:BR$42)</f>
        <v>92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ごみ総排出量（計画収集量＋自家処理量）＝443,964t/年</v>
      </c>
      <c r="K25" s="89" t="s">
        <v>252</v>
      </c>
      <c r="L25" s="92">
        <f>SUMIF('資源化量内訳'!$A$7:$C$42,'ごみ集計結果'!$A$1,'資源化量内訳'!O$7:O$42)+SUMIF('資源化量内訳'!$A$7:$C$42,'ごみ集計結果'!$A$1,'資源化量内訳'!W$7:W$42)</f>
        <v>6485</v>
      </c>
      <c r="M25" s="49">
        <f>SUMIF('資源化量内訳'!$A$7:$C$42,'ごみ集計結果'!$A$1,'資源化量内訳'!BS$7:BS$42)</f>
        <v>72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ごみ処理量（直接最終処分量＋直接焼却量＋焼却以外の中間処理量＋直接資源化量）＝442,150t/年</v>
      </c>
      <c r="K26" s="89" t="s">
        <v>253</v>
      </c>
      <c r="L26" s="92">
        <f>SUMIF('資源化量内訳'!$A$7:$C$42,'ごみ集計結果'!$A$1,'資源化量内訳'!P$7:P$42)+SUMIF('資源化量内訳'!$A$7:$C$42,'ごみ集計結果'!$A$1,'資源化量内訳'!X$7:X$42)</f>
        <v>1784</v>
      </c>
      <c r="M26" s="49">
        <f>SUMIF('資源化量内訳'!$A$7:$C$42,'ごみ集計結果'!$A$1,'資源化量内訳'!BT$7:BT$42)</f>
        <v>0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１人１日あたりごみ排出量（ごみ総排出量/総人口）＝1,193g/人日</v>
      </c>
      <c r="K27" s="89" t="s">
        <v>254</v>
      </c>
      <c r="L27" s="92">
        <f>SUMIF('資源化量内訳'!$A$7:$C$42,'ごみ集計結果'!$A$1,'資源化量内訳'!Q$7:Q$42)+SUMIF('資源化量内訳'!$A$7:$C$42,'ごみ集計結果'!$A$1,'資源化量内訳'!Y$7:Y$42)</f>
        <v>5548</v>
      </c>
      <c r="M27" s="49">
        <f>SUMIF('資源化量内訳'!$A$7:$C$42,'ごみ集計結果'!$A$1,'資源化量内訳'!BU$7:BU$42)</f>
        <v>0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リサイクル率（[資源化量合計＋集団回収量]/[ごみ処理量＋集団回収量]）＝19.19％</v>
      </c>
      <c r="K28" s="89" t="s">
        <v>94</v>
      </c>
      <c r="L28" s="92">
        <f>SUMIF('資源化量内訳'!$A$7:$C$42,'ごみ集計結果'!$A$1,'資源化量内訳'!R$7:R$42)+SUMIF('資源化量内訳'!$A$7:$C$42,'ごみ集計結果'!$A$1,'資源化量内訳'!Z$7:Z$42)</f>
        <v>1833</v>
      </c>
      <c r="M28" s="49">
        <f>SUMIF('資源化量内訳'!$A$7:$C$42,'ごみ集計結果'!$A$1,'資源化量内訳'!BV$7:BV$42)</f>
        <v>367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中間処理による減量化量（施設処理量-施設処理後資源化量-施設処理後残渣処分量）＝263,639t/年</v>
      </c>
      <c r="K29" s="89" t="s">
        <v>154</v>
      </c>
      <c r="L29" s="92">
        <f>SUMIF('資源化量内訳'!$A$7:$C$42,'ごみ集計結果'!$A$1,'資源化量内訳'!S$7:S$42)+SUMIF('資源化量内訳'!$A$7:$C$42,'ごみ集計結果'!$A$1,'資源化量内訳'!AA$7:AA$42)</f>
        <v>10754</v>
      </c>
      <c r="M29" s="49">
        <f>SUMIF('資源化量内訳'!$A$7:$C$42,'ごみ集計結果'!$A$1,'資源化量内訳'!BW$7:BW$42)</f>
        <v>0</v>
      </c>
    </row>
    <row r="30" spans="11:13" ht="15" customHeight="1">
      <c r="K30" s="89" t="s">
        <v>184</v>
      </c>
      <c r="L30" s="178">
        <f>SUM(L23:L29)</f>
        <v>79675</v>
      </c>
      <c r="M30" s="179">
        <f>SUM(M23:M29)</f>
        <v>6385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1" t="str">
        <f>'ごみ集計結果'!A1&amp;"のごみ処理フローシート"</f>
        <v>香川県のごみ処理フローシート</v>
      </c>
      <c r="B1" s="291"/>
      <c r="C1" s="291"/>
      <c r="D1" s="291"/>
      <c r="E1" s="291"/>
    </row>
    <row r="2" spans="1:17" s="108" customFormat="1" ht="21.75" customHeight="1">
      <c r="A2" s="295" t="s">
        <v>202</v>
      </c>
      <c r="B2" s="295"/>
      <c r="C2" s="295"/>
      <c r="D2" s="295"/>
      <c r="E2" s="101"/>
      <c r="F2" s="102" t="s">
        <v>259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260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104</v>
      </c>
      <c r="G3" s="112">
        <f>'ごみ集計結果'!J19</f>
        <v>54424</v>
      </c>
      <c r="H3" s="101"/>
      <c r="I3" s="104"/>
      <c r="J3" s="105"/>
      <c r="K3" s="101"/>
      <c r="L3" s="101"/>
      <c r="M3" s="105"/>
      <c r="N3" s="105"/>
      <c r="O3" s="101"/>
      <c r="P3" s="111" t="s">
        <v>114</v>
      </c>
      <c r="Q3" s="112">
        <f>G3+N5+Q9</f>
        <v>98836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261</v>
      </c>
      <c r="G5" s="107"/>
      <c r="H5" s="101"/>
      <c r="I5" s="115" t="s">
        <v>262</v>
      </c>
      <c r="J5" s="107"/>
      <c r="K5" s="101"/>
      <c r="L5" s="116" t="s">
        <v>263</v>
      </c>
      <c r="M5" s="153" t="s">
        <v>116</v>
      </c>
      <c r="N5" s="117">
        <f>'ごみ集計結果'!L10</f>
        <v>31653</v>
      </c>
      <c r="O5" s="101"/>
      <c r="P5" s="101"/>
      <c r="Q5" s="101"/>
    </row>
    <row r="6" spans="1:17" s="108" customFormat="1" ht="21.75" customHeight="1" thickBot="1">
      <c r="A6" s="114"/>
      <c r="B6" s="292" t="s">
        <v>264</v>
      </c>
      <c r="C6" s="292"/>
      <c r="D6" s="292"/>
      <c r="E6" s="101"/>
      <c r="F6" s="111" t="s">
        <v>105</v>
      </c>
      <c r="G6" s="112">
        <f>'ごみ集計結果'!J4</f>
        <v>292276</v>
      </c>
      <c r="H6" s="101"/>
      <c r="I6" s="111" t="s">
        <v>108</v>
      </c>
      <c r="J6" s="112">
        <f>G6+N8</f>
        <v>308451</v>
      </c>
      <c r="K6" s="101"/>
      <c r="L6" s="118" t="s">
        <v>265</v>
      </c>
      <c r="M6" s="155" t="s">
        <v>117</v>
      </c>
      <c r="N6" s="119">
        <f>'ごみ集計結果'!M10</f>
        <v>13159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266</v>
      </c>
      <c r="C8" s="121" t="s">
        <v>100</v>
      </c>
      <c r="D8" s="122">
        <f>'ごみ集計結果'!D7</f>
        <v>0</v>
      </c>
      <c r="E8" s="101"/>
      <c r="F8" s="101"/>
      <c r="G8" s="114"/>
      <c r="H8" s="101"/>
      <c r="I8" s="123"/>
      <c r="L8" s="124" t="s">
        <v>267</v>
      </c>
      <c r="M8" s="127" t="s">
        <v>107</v>
      </c>
      <c r="N8" s="122">
        <f>N10+N14+N18+N22+N26</f>
        <v>16175</v>
      </c>
      <c r="O8" s="101"/>
      <c r="P8" s="106" t="s">
        <v>268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115</v>
      </c>
      <c r="Q9" s="112">
        <f>N11+N15+N19+N23+N27</f>
        <v>12759</v>
      </c>
    </row>
    <row r="10" spans="1:17" s="108" customFormat="1" ht="21.75" customHeight="1" thickBot="1">
      <c r="A10" s="114"/>
      <c r="B10" s="120" t="s">
        <v>269</v>
      </c>
      <c r="C10" s="152" t="s">
        <v>95</v>
      </c>
      <c r="D10" s="122">
        <f>'ごみ集計結果'!D8</f>
        <v>269534</v>
      </c>
      <c r="E10" s="101"/>
      <c r="F10" s="101"/>
      <c r="G10" s="114"/>
      <c r="H10" s="101"/>
      <c r="I10" s="115" t="s">
        <v>270</v>
      </c>
      <c r="J10" s="107"/>
      <c r="K10" s="101"/>
      <c r="L10" s="116" t="s">
        <v>267</v>
      </c>
      <c r="M10" s="153" t="s">
        <v>118</v>
      </c>
      <c r="N10" s="117">
        <f>'ごみ集計結果'!K11</f>
        <v>9323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109</v>
      </c>
      <c r="J11" s="112">
        <f>'ごみ集計結果'!J11</f>
        <v>23807</v>
      </c>
      <c r="K11" s="101"/>
      <c r="L11" s="128" t="s">
        <v>268</v>
      </c>
      <c r="M11" s="157" t="s">
        <v>119</v>
      </c>
      <c r="N11" s="129">
        <f>'ごみ集計結果'!L11</f>
        <v>9881</v>
      </c>
      <c r="O11" s="101"/>
      <c r="P11" s="101"/>
      <c r="Q11" s="101"/>
    </row>
    <row r="12" spans="1:17" s="108" customFormat="1" ht="21.75" customHeight="1" thickBot="1">
      <c r="A12" s="114"/>
      <c r="B12" s="120" t="s">
        <v>271</v>
      </c>
      <c r="C12" s="152" t="s">
        <v>96</v>
      </c>
      <c r="D12" s="122">
        <f>'ごみ集計結果'!D9</f>
        <v>40586</v>
      </c>
      <c r="E12" s="101"/>
      <c r="F12" s="101"/>
      <c r="G12" s="114"/>
      <c r="H12" s="101"/>
      <c r="I12" s="104"/>
      <c r="J12" s="114"/>
      <c r="K12" s="101"/>
      <c r="L12" s="130" t="s">
        <v>265</v>
      </c>
      <c r="M12" s="156" t="s">
        <v>120</v>
      </c>
      <c r="N12" s="112">
        <f>'ごみ集計結果'!M11</f>
        <v>4603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272</v>
      </c>
      <c r="C14" s="152" t="s">
        <v>97</v>
      </c>
      <c r="D14" s="122">
        <f>'ごみ集計結果'!D10</f>
        <v>63269</v>
      </c>
      <c r="E14" s="101"/>
      <c r="F14" s="101"/>
      <c r="G14" s="114"/>
      <c r="H14" s="101"/>
      <c r="I14" s="102" t="s">
        <v>273</v>
      </c>
      <c r="J14" s="107"/>
      <c r="K14" s="101"/>
      <c r="L14" s="116" t="s">
        <v>267</v>
      </c>
      <c r="M14" s="153" t="s">
        <v>121</v>
      </c>
      <c r="N14" s="117">
        <f>'ごみ集計結果'!K12</f>
        <v>6848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110</v>
      </c>
      <c r="J15" s="112">
        <f>'ごみ集計結果'!J12</f>
        <v>48870</v>
      </c>
      <c r="K15" s="101"/>
      <c r="L15" s="128" t="s">
        <v>268</v>
      </c>
      <c r="M15" s="157" t="s">
        <v>122</v>
      </c>
      <c r="N15" s="129">
        <f>'ごみ集計結果'!L12</f>
        <v>2878</v>
      </c>
      <c r="O15" s="101"/>
    </row>
    <row r="16" spans="1:15" s="108" customFormat="1" ht="21.75" customHeight="1" thickBot="1">
      <c r="A16" s="114"/>
      <c r="B16" s="136" t="s">
        <v>274</v>
      </c>
      <c r="C16" s="152" t="s">
        <v>98</v>
      </c>
      <c r="D16" s="122">
        <f>'ごみ集計結果'!D11</f>
        <v>40719</v>
      </c>
      <c r="E16" s="101"/>
      <c r="H16" s="101"/>
      <c r="I16" s="104"/>
      <c r="J16" s="114"/>
      <c r="K16" s="101"/>
      <c r="L16" s="130" t="s">
        <v>265</v>
      </c>
      <c r="M16" s="156" t="s">
        <v>123</v>
      </c>
      <c r="N16" s="112">
        <f>'ごみ集計結果'!M12</f>
        <v>39144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275</v>
      </c>
      <c r="C18" s="152" t="s">
        <v>99</v>
      </c>
      <c r="D18" s="122">
        <f>'ごみ集計結果'!D12</f>
        <v>7443</v>
      </c>
      <c r="E18" s="101"/>
      <c r="F18" s="115" t="s">
        <v>276</v>
      </c>
      <c r="G18" s="103"/>
      <c r="H18" s="101"/>
      <c r="I18" s="115" t="s">
        <v>277</v>
      </c>
      <c r="J18" s="107"/>
      <c r="K18" s="101"/>
      <c r="L18" s="116" t="s">
        <v>267</v>
      </c>
      <c r="M18" s="153" t="s">
        <v>124</v>
      </c>
      <c r="N18" s="117">
        <f>'ごみ集計結果'!K13</f>
        <v>0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72681</v>
      </c>
      <c r="H19" s="101"/>
      <c r="I19" s="111" t="s">
        <v>111</v>
      </c>
      <c r="J19" s="112">
        <f>'ごみ集計結果'!J13</f>
        <v>0</v>
      </c>
      <c r="K19" s="101"/>
      <c r="L19" s="128" t="s">
        <v>268</v>
      </c>
      <c r="M19" s="157" t="s">
        <v>125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278</v>
      </c>
      <c r="C20" s="152" t="s">
        <v>101</v>
      </c>
      <c r="D20" s="122">
        <f>'ごみ集計結果'!D14</f>
        <v>20599</v>
      </c>
      <c r="E20" s="101"/>
      <c r="F20" s="101"/>
      <c r="G20" s="114"/>
      <c r="H20" s="101"/>
      <c r="I20" s="104"/>
      <c r="J20" s="114"/>
      <c r="K20" s="101"/>
      <c r="L20" s="130" t="s">
        <v>265</v>
      </c>
      <c r="M20" s="156" t="s">
        <v>126</v>
      </c>
      <c r="N20" s="112">
        <f>'ごみ集計結果'!M13</f>
        <v>0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279</v>
      </c>
      <c r="C22" s="127" t="s">
        <v>102</v>
      </c>
      <c r="D22" s="122">
        <f>'ごみ集計結果'!D15</f>
        <v>1814</v>
      </c>
      <c r="E22" s="101"/>
      <c r="F22" s="101"/>
      <c r="G22" s="114"/>
      <c r="H22" s="101"/>
      <c r="I22" s="115" t="s">
        <v>280</v>
      </c>
      <c r="J22" s="107"/>
      <c r="K22" s="101"/>
      <c r="L22" s="116" t="s">
        <v>267</v>
      </c>
      <c r="M22" s="153" t="s">
        <v>127</v>
      </c>
      <c r="N22" s="117">
        <f>'ごみ集計結果'!K14</f>
        <v>0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112</v>
      </c>
      <c r="J23" s="112">
        <f>'ごみ集計結果'!J14</f>
        <v>0</v>
      </c>
      <c r="K23" s="101"/>
      <c r="L23" s="128" t="s">
        <v>268</v>
      </c>
      <c r="M23" s="157" t="s">
        <v>128</v>
      </c>
      <c r="N23" s="129">
        <f>'ごみ集計結果'!L14</f>
        <v>0</v>
      </c>
      <c r="O23" s="101"/>
      <c r="Q23" s="101"/>
    </row>
    <row r="24" spans="1:16" s="108" customFormat="1" ht="21.75" customHeight="1" thickBot="1">
      <c r="A24" s="114"/>
      <c r="B24" s="140" t="s">
        <v>281</v>
      </c>
      <c r="C24" s="127" t="s">
        <v>103</v>
      </c>
      <c r="D24" s="122">
        <f>'ごみ集計結果'!M30</f>
        <v>6385</v>
      </c>
      <c r="E24" s="101"/>
      <c r="F24" s="101"/>
      <c r="G24" s="114"/>
      <c r="H24" s="101"/>
      <c r="I24" s="104"/>
      <c r="J24" s="105"/>
      <c r="K24" s="101"/>
      <c r="L24" s="130" t="s">
        <v>265</v>
      </c>
      <c r="M24" s="156" t="s">
        <v>283</v>
      </c>
      <c r="N24" s="112">
        <f>'ごみ集計結果'!M14</f>
        <v>0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282</v>
      </c>
      <c r="J26" s="107"/>
      <c r="K26" s="101"/>
      <c r="L26" s="142" t="s">
        <v>267</v>
      </c>
      <c r="M26" s="154" t="s">
        <v>284</v>
      </c>
      <c r="N26" s="117">
        <f>'ごみ集計結果'!K15</f>
        <v>4</v>
      </c>
      <c r="O26" s="141"/>
      <c r="P26" s="101" t="s">
        <v>88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113</v>
      </c>
      <c r="J27" s="112">
        <f>'ごみ集計結果'!J15</f>
        <v>4</v>
      </c>
      <c r="K27" s="101"/>
      <c r="L27" s="130" t="s">
        <v>268</v>
      </c>
      <c r="M27" s="156" t="s">
        <v>285</v>
      </c>
      <c r="N27" s="119">
        <f>'ごみ集計結果'!L15</f>
        <v>0</v>
      </c>
      <c r="O27" s="101"/>
      <c r="P27" s="293">
        <f>N12+N16+N20+N24+N6</f>
        <v>56906</v>
      </c>
      <c r="Q27" s="293"/>
    </row>
    <row r="28" spans="1:17" s="108" customFormat="1" ht="21.75" customHeight="1" thickBot="1">
      <c r="A28" s="101"/>
      <c r="B28" s="158" t="s">
        <v>90</v>
      </c>
      <c r="C28" s="143" t="s">
        <v>286</v>
      </c>
      <c r="D28" s="144">
        <f>'ごみ集計結果'!D3</f>
        <v>1014544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4"/>
      <c r="Q28" s="294"/>
    </row>
    <row r="29" spans="1:17" s="108" customFormat="1" ht="21.75" customHeight="1">
      <c r="A29" s="101"/>
      <c r="B29" s="145" t="s">
        <v>91</v>
      </c>
      <c r="C29" s="160" t="s">
        <v>287</v>
      </c>
      <c r="D29" s="146">
        <f>'ごみ集計結果'!D4</f>
        <v>4890</v>
      </c>
      <c r="E29" s="101"/>
      <c r="F29" s="115" t="s">
        <v>92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93</v>
      </c>
      <c r="Q29" s="125"/>
    </row>
    <row r="30" spans="1:17" s="108" customFormat="1" ht="21.75" customHeight="1" thickBot="1">
      <c r="A30" s="101"/>
      <c r="B30" s="159" t="s">
        <v>89</v>
      </c>
      <c r="C30" s="161" t="s">
        <v>288</v>
      </c>
      <c r="D30" s="147">
        <f>'ごみ集計結果'!D5</f>
        <v>1019434</v>
      </c>
      <c r="E30" s="101"/>
      <c r="F30" s="111" t="s">
        <v>106</v>
      </c>
      <c r="G30" s="112">
        <f>'ごみ集計結果'!J18</f>
        <v>22769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79675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2006-06-30T04:33:44Z</dcterms:modified>
  <cp:category/>
  <cp:version/>
  <cp:contentType/>
  <cp:contentStatus/>
</cp:coreProperties>
</file>