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'ごみ処理概要'!$A$2:$AQ$36</definedName>
    <definedName name="_xlnm.Print_Area" localSheetId="2">'ごみ処理量内訳'!$A$2:$AJ$36</definedName>
    <definedName name="_xlnm.Print_Area" localSheetId="1">'ごみ搬入量内訳'!$A$2:$AH$36</definedName>
    <definedName name="_xlnm.Print_Area" localSheetId="3">'資源化量内訳'!$A$2:$BW$36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<sst xmlns="http://schemas.openxmlformats.org/spreadsheetml/2006/main" count="951" uniqueCount="288">
  <si>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</si>
  <si>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</si>
  <si>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</si>
  <si>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</si>
  <si>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</si>
  <si>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</si>
  <si>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</si>
  <si>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</si>
  <si>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</si>
  <si>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</si>
  <si>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</si>
  <si>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</si>
  <si>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</si>
  <si>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</si>
  <si>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</si>
  <si>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</si>
  <si>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</si>
  <si>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</si>
  <si>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</si>
  <si>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</si>
  <si>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</si>
  <si>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</si>
  <si>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34323</t>
  </si>
  <si>
    <t>34324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</si>
  <si>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</si>
  <si>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</si>
  <si>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</si>
  <si>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</si>
  <si>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</si>
  <si>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</si>
  <si>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</si>
  <si>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34215</t>
  </si>
  <si>
    <t>江田島市</t>
  </si>
  <si>
    <t>34368</t>
  </si>
  <si>
    <t>安芸太田町</t>
  </si>
  <si>
    <t>34369</t>
  </si>
  <si>
    <t>北広島町</t>
  </si>
  <si>
    <t>34545</t>
  </si>
  <si>
    <t>神石高原町</t>
  </si>
  <si>
    <t>34214</t>
  </si>
  <si>
    <t>安芸高田市</t>
  </si>
  <si>
    <t>34431</t>
  </si>
  <si>
    <t>大崎上島町</t>
  </si>
  <si>
    <t>広島県合計</t>
  </si>
  <si>
    <t>34501</t>
  </si>
  <si>
    <t>神辺町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</si>
  <si>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</si>
  <si>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</si>
  <si>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</si>
  <si>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</si>
  <si>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</si>
  <si>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</si>
  <si>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</si>
  <si>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</si>
  <si>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</si>
  <si>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</si>
  <si>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</si>
  <si>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</si>
  <si>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</si>
  <si>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</si>
  <si>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</si>
  <si>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</si>
  <si>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</si>
  <si>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</si>
  <si>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</si>
  <si>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</si>
  <si>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</si>
  <si>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</si>
  <si>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</si>
  <si>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</si>
  <si>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</si>
  <si>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</si>
  <si>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</si>
  <si>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</si>
  <si>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</si>
  <si>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</si>
  <si>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</si>
  <si>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</si>
  <si>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</si>
  <si>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</si>
  <si>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</si>
  <si>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</si>
  <si>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</si>
  <si>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</si>
  <si>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</si>
  <si>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</si>
  <si>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</si>
  <si>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</si>
  <si>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</si>
  <si>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</si>
  <si>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</si>
  <si>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</si>
  <si>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</si>
  <si>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</si>
  <si>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</si>
  <si>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</si>
  <si>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</si>
  <si>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</si>
  <si>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</si>
  <si>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</si>
  <si>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</si>
  <si>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</si>
  <si>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</si>
  <si>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</si>
  <si>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</si>
  <si>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</si>
  <si>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</si>
  <si>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</si>
  <si>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</si>
  <si>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</si>
  <si>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</si>
  <si>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</si>
  <si>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</si>
  <si>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</si>
  <si>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</si>
  <si>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</si>
  <si>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</si>
  <si>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</si>
  <si>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</si>
  <si>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</si>
  <si>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</si>
  <si>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</si>
  <si>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</si>
  <si>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</si>
  <si>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</si>
  <si>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</si>
  <si>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</si>
  <si>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</si>
  <si>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</si>
  <si>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</si>
  <si>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</si>
  <si>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</si>
  <si>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</si>
  <si>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</si>
  <si>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</si>
  <si>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</si>
  <si>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</si>
  <si>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</si>
  <si>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</si>
  <si>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</si>
  <si>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</si>
  <si>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</si>
  <si>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</si>
  <si>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</si>
  <si>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</si>
  <si>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</si>
  <si>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</si>
  <si>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</si>
  <si>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</si>
  <si>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</si>
  <si>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</si>
  <si>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</si>
  <si>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</si>
  <si>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</si>
  <si>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</si>
  <si>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</si>
  <si>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</si>
  <si>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</si>
  <si>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</si>
  <si>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</si>
  <si>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</si>
  <si>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</si>
  <si>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広島県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</si>
  <si>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</si>
  <si>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</si>
  <si>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</si>
  <si>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</si>
  <si>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</si>
  <si>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</si>
  <si>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</si>
  <si>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</si>
  <si>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</si>
  <si>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</si>
  <si>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</si>
  <si>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</si>
  <si>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</si>
  <si>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</si>
  <si>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</si>
  <si>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</si>
  <si>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</si>
  <si>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</si>
  <si>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</si>
  <si>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</si>
  <si>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</si>
  <si>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</si>
  <si>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</si>
  <si>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</si>
  <si>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</si>
  <si>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</si>
  <si>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</si>
  <si>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</si>
  <si>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</si>
  <si>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</si>
  <si>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</si>
  <si>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</si>
  <si>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</si>
  <si>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</si>
  <si>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</si>
  <si>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</si>
  <si>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</si>
  <si>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</si>
  <si>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</si>
  <si>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</si>
  <si>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</si>
  <si>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</si>
  <si>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</si>
  <si>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</si>
  <si>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</si>
  <si>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</si>
  <si>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</si>
  <si>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</si>
  <si>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</si>
  <si>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</si>
  <si>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</si>
  <si>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</si>
  <si>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</si>
  <si>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</si>
  <si>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</si>
  <si>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</si>
  <si>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</si>
  <si>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</si>
  <si>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</si>
  <si>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</si>
  <si>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</si>
  <si>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布類</t>
  </si>
  <si>
    <t>湯来町</t>
  </si>
  <si>
    <t>34327</t>
  </si>
  <si>
    <t>宮島町</t>
  </si>
  <si>
    <t>34430</t>
  </si>
  <si>
    <t>瀬戸田町</t>
  </si>
  <si>
    <t>34462</t>
  </si>
  <si>
    <t>世羅町</t>
  </si>
  <si>
    <t>府中市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</si>
  <si>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</si>
  <si>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</si>
  <si>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</si>
  <si>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</si>
  <si>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</si>
  <si>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</si>
  <si>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</si>
  <si>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</si>
  <si>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</si>
  <si>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</si>
  <si>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</si>
  <si>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</si>
  <si>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</si>
  <si>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</si>
  <si>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</si>
  <si>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</si>
  <si>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</si>
  <si>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</si>
  <si>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</si>
  <si>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</si>
  <si>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</si>
  <si>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</si>
  <si>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</si>
  <si>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</si>
  <si>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</si>
  <si>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</si>
  <si>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</si>
  <si>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</si>
  <si>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</si>
  <si>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</si>
  <si>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</si>
  <si>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</si>
  <si>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</si>
  <si>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</si>
  <si>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</si>
  <si>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大野町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</si>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</sst>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3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30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193</v>
      </c>
      <c r="B2" s="200" t="s">
        <v>194</v>
      </c>
      <c r="C2" s="203" t="s">
        <v>195</v>
      </c>
      <c r="D2" s="208" t="s">
        <v>284</v>
      </c>
      <c r="E2" s="198"/>
      <c r="F2" s="208" t="s">
        <v>285</v>
      </c>
      <c r="G2" s="198"/>
      <c r="H2" s="198"/>
      <c r="I2" s="199"/>
      <c r="J2" s="215" t="s">
        <v>145</v>
      </c>
      <c r="K2" s="216"/>
      <c r="L2" s="217"/>
      <c r="M2" s="203" t="s">
        <v>146</v>
      </c>
      <c r="N2" s="7" t="s">
        <v>286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287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147</v>
      </c>
      <c r="J3" s="211" t="s">
        <v>24</v>
      </c>
      <c r="K3" s="211" t="s">
        <v>25</v>
      </c>
      <c r="L3" s="211" t="s">
        <v>26</v>
      </c>
      <c r="M3" s="218"/>
      <c r="N3" s="203" t="s">
        <v>7</v>
      </c>
      <c r="O3" s="203" t="s">
        <v>181</v>
      </c>
      <c r="P3" s="205" t="s">
        <v>148</v>
      </c>
      <c r="Q3" s="206"/>
      <c r="R3" s="206"/>
      <c r="S3" s="206"/>
      <c r="T3" s="206"/>
      <c r="U3" s="207"/>
      <c r="V3" s="14" t="s">
        <v>149</v>
      </c>
      <c r="W3" s="8"/>
      <c r="X3" s="8"/>
      <c r="Y3" s="8"/>
      <c r="Z3" s="8"/>
      <c r="AA3" s="8"/>
      <c r="AB3" s="8"/>
      <c r="AC3" s="15"/>
      <c r="AD3" s="12" t="s">
        <v>147</v>
      </c>
      <c r="AE3" s="212"/>
      <c r="AF3" s="203" t="s">
        <v>196</v>
      </c>
      <c r="AG3" s="203" t="s">
        <v>156</v>
      </c>
      <c r="AH3" s="203" t="s">
        <v>197</v>
      </c>
      <c r="AI3" s="203" t="s">
        <v>198</v>
      </c>
      <c r="AJ3" s="203" t="s">
        <v>199</v>
      </c>
      <c r="AK3" s="203" t="s">
        <v>200</v>
      </c>
      <c r="AL3" s="12" t="s">
        <v>150</v>
      </c>
      <c r="AM3" s="212"/>
      <c r="AN3" s="203" t="s">
        <v>201</v>
      </c>
      <c r="AO3" s="203" t="s">
        <v>202</v>
      </c>
      <c r="AP3" s="203" t="s">
        <v>203</v>
      </c>
      <c r="AQ3" s="12" t="s">
        <v>147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147</v>
      </c>
      <c r="Q4" s="6" t="s">
        <v>204</v>
      </c>
      <c r="R4" s="6" t="s">
        <v>205</v>
      </c>
      <c r="S4" s="6" t="s">
        <v>46</v>
      </c>
      <c r="T4" s="6" t="s">
        <v>47</v>
      </c>
      <c r="U4" s="6" t="s">
        <v>48</v>
      </c>
      <c r="V4" s="12" t="s">
        <v>147</v>
      </c>
      <c r="W4" s="6" t="s">
        <v>151</v>
      </c>
      <c r="X4" s="6" t="s">
        <v>176</v>
      </c>
      <c r="Y4" s="6" t="s">
        <v>152</v>
      </c>
      <c r="Z4" s="18" t="s">
        <v>183</v>
      </c>
      <c r="AA4" s="6" t="s">
        <v>153</v>
      </c>
      <c r="AB4" s="18" t="s">
        <v>224</v>
      </c>
      <c r="AC4" s="6" t="s">
        <v>177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154</v>
      </c>
      <c r="E6" s="21" t="s">
        <v>154</v>
      </c>
      <c r="F6" s="22" t="s">
        <v>49</v>
      </c>
      <c r="G6" s="22" t="s">
        <v>49</v>
      </c>
      <c r="H6" s="22" t="s">
        <v>49</v>
      </c>
      <c r="I6" s="22" t="s">
        <v>49</v>
      </c>
      <c r="J6" s="23" t="s">
        <v>155</v>
      </c>
      <c r="K6" s="23" t="s">
        <v>155</v>
      </c>
      <c r="L6" s="23" t="s">
        <v>155</v>
      </c>
      <c r="M6" s="22" t="s">
        <v>49</v>
      </c>
      <c r="N6" s="22" t="s">
        <v>49</v>
      </c>
      <c r="O6" s="22" t="s">
        <v>49</v>
      </c>
      <c r="P6" s="22" t="s">
        <v>49</v>
      </c>
      <c r="Q6" s="22" t="s">
        <v>49</v>
      </c>
      <c r="R6" s="22" t="s">
        <v>49</v>
      </c>
      <c r="S6" s="22" t="s">
        <v>49</v>
      </c>
      <c r="T6" s="22" t="s">
        <v>49</v>
      </c>
      <c r="U6" s="22" t="s">
        <v>49</v>
      </c>
      <c r="V6" s="22" t="s">
        <v>49</v>
      </c>
      <c r="W6" s="22" t="s">
        <v>49</v>
      </c>
      <c r="X6" s="22" t="s">
        <v>49</v>
      </c>
      <c r="Y6" s="22" t="s">
        <v>49</v>
      </c>
      <c r="Z6" s="22" t="s">
        <v>49</v>
      </c>
      <c r="AA6" s="22" t="s">
        <v>49</v>
      </c>
      <c r="AB6" s="22" t="s">
        <v>49</v>
      </c>
      <c r="AC6" s="22" t="s">
        <v>49</v>
      </c>
      <c r="AD6" s="22" t="s">
        <v>49</v>
      </c>
      <c r="AE6" s="22" t="s">
        <v>50</v>
      </c>
      <c r="AF6" s="22" t="s">
        <v>49</v>
      </c>
      <c r="AG6" s="22" t="s">
        <v>49</v>
      </c>
      <c r="AH6" s="22" t="s">
        <v>49</v>
      </c>
      <c r="AI6" s="22" t="s">
        <v>49</v>
      </c>
      <c r="AJ6" s="22" t="s">
        <v>49</v>
      </c>
      <c r="AK6" s="22" t="s">
        <v>49</v>
      </c>
      <c r="AL6" s="22" t="s">
        <v>49</v>
      </c>
      <c r="AM6" s="22" t="s">
        <v>50</v>
      </c>
      <c r="AN6" s="22" t="s">
        <v>49</v>
      </c>
      <c r="AO6" s="22" t="s">
        <v>49</v>
      </c>
      <c r="AP6" s="22" t="s">
        <v>49</v>
      </c>
      <c r="AQ6" s="22" t="s">
        <v>49</v>
      </c>
    </row>
    <row r="7" spans="1:43" ht="13.5" customHeight="1">
      <c r="A7" s="182" t="s">
        <v>269</v>
      </c>
      <c r="B7" s="182" t="s">
        <v>270</v>
      </c>
      <c r="C7" s="184" t="s">
        <v>271</v>
      </c>
      <c r="D7" s="188">
        <v>1129462</v>
      </c>
      <c r="E7" s="188">
        <v>1129462</v>
      </c>
      <c r="F7" s="188">
        <f>'ごみ搬入量内訳'!H7</f>
        <v>400535</v>
      </c>
      <c r="G7" s="188">
        <f>'ごみ搬入量内訳'!AG7</f>
        <v>21436</v>
      </c>
      <c r="H7" s="188">
        <f>'ごみ搬入量内訳'!AH7</f>
        <v>0</v>
      </c>
      <c r="I7" s="188">
        <f aca="true" t="shared" si="0" ref="I7:I23">SUM(F7:H7)</f>
        <v>421971</v>
      </c>
      <c r="J7" s="188">
        <f aca="true" t="shared" si="1" ref="J7:J15">I7/D7/365*1000000</f>
        <v>1023.5713388381808</v>
      </c>
      <c r="K7" s="188">
        <f>('ごみ搬入量内訳'!E7+'ごみ搬入量内訳'!AH7)/'ごみ処理概要'!D7/365*1000000</f>
        <v>549.0479246962605</v>
      </c>
      <c r="L7" s="188">
        <f>'ごみ搬入量内訳'!F7/'ごみ処理概要'!D7/365*1000000</f>
        <v>474.5234141419204</v>
      </c>
      <c r="M7" s="188">
        <f>'資源化量内訳'!BP7</f>
        <v>0</v>
      </c>
      <c r="N7" s="188">
        <f>'ごみ処理量内訳'!E7</f>
        <v>314520</v>
      </c>
      <c r="O7" s="188">
        <f>'ごみ処理量内訳'!L7</f>
        <v>34167</v>
      </c>
      <c r="P7" s="188">
        <f aca="true" t="shared" si="2" ref="P7:P23">SUM(Q7:U7)</f>
        <v>73284</v>
      </c>
      <c r="Q7" s="188">
        <f>'ごみ処理量内訳'!G7</f>
        <v>9831</v>
      </c>
      <c r="R7" s="188">
        <f>'ごみ処理量内訳'!H7</f>
        <v>63453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23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23">N7+O7+P7+V7</f>
        <v>421971</v>
      </c>
      <c r="AE7" s="189">
        <f aca="true" t="shared" si="5" ref="AE7:AE23">(N7+P7+V7)/AD7*100</f>
        <v>91.90299807332731</v>
      </c>
      <c r="AF7" s="188">
        <f>'資源化量内訳'!AB7</f>
        <v>3750</v>
      </c>
      <c r="AG7" s="188">
        <f>'資源化量内訳'!AJ7</f>
        <v>2061</v>
      </c>
      <c r="AH7" s="188">
        <f>'資源化量内訳'!AR7</f>
        <v>53741</v>
      </c>
      <c r="AI7" s="188">
        <f>'資源化量内訳'!AZ7</f>
        <v>0</v>
      </c>
      <c r="AJ7" s="188">
        <f>'資源化量内訳'!BH7</f>
        <v>0</v>
      </c>
      <c r="AK7" s="188" t="s">
        <v>282</v>
      </c>
      <c r="AL7" s="188">
        <f aca="true" t="shared" si="6" ref="AL7:AL23">SUM(AF7:AJ7)</f>
        <v>59552</v>
      </c>
      <c r="AM7" s="189">
        <f aca="true" t="shared" si="7" ref="AM7:AM23">(V7+AL7+M7)/(M7+AD7)*100</f>
        <v>14.11281817944835</v>
      </c>
      <c r="AN7" s="188">
        <f>'ごみ処理量内訳'!AC7</f>
        <v>34167</v>
      </c>
      <c r="AO7" s="188">
        <f>'ごみ処理量内訳'!AD7</f>
        <v>30364</v>
      </c>
      <c r="AP7" s="188">
        <f>'ごみ処理量内訳'!AE7</f>
        <v>4427</v>
      </c>
      <c r="AQ7" s="188">
        <f aca="true" t="shared" si="8" ref="AQ7:AQ23">SUM(AN7:AP7)</f>
        <v>68958</v>
      </c>
    </row>
    <row r="8" spans="1:43" ht="13.5" customHeight="1">
      <c r="A8" s="182" t="s">
        <v>269</v>
      </c>
      <c r="B8" s="182" t="s">
        <v>272</v>
      </c>
      <c r="C8" s="184" t="s">
        <v>273</v>
      </c>
      <c r="D8" s="188">
        <v>256063</v>
      </c>
      <c r="E8" s="188">
        <v>256063</v>
      </c>
      <c r="F8" s="188">
        <f>'ごみ搬入量内訳'!H8</f>
        <v>88646</v>
      </c>
      <c r="G8" s="188">
        <f>'ごみ搬入量内訳'!AG8</f>
        <v>43633</v>
      </c>
      <c r="H8" s="188">
        <f>'ごみ搬入量内訳'!AH8</f>
        <v>0</v>
      </c>
      <c r="I8" s="188">
        <f t="shared" si="0"/>
        <v>132279</v>
      </c>
      <c r="J8" s="188">
        <f t="shared" si="1"/>
        <v>1415.3088075125347</v>
      </c>
      <c r="K8" s="188">
        <f>('ごみ搬入量内訳'!E8+'ごみ搬入量内訳'!AH8)/'ごみ処理概要'!D8/365*1000000</f>
        <v>946.4173494547227</v>
      </c>
      <c r="L8" s="188">
        <f>'ごみ搬入量内訳'!F8/'ごみ処理概要'!D8/365*1000000</f>
        <v>468.89145805781203</v>
      </c>
      <c r="M8" s="188">
        <f>'資源化量内訳'!BP8</f>
        <v>6404</v>
      </c>
      <c r="N8" s="188">
        <f>'ごみ処理量内訳'!E8</f>
        <v>94067</v>
      </c>
      <c r="O8" s="188">
        <f>'ごみ処理量内訳'!L8</f>
        <v>9529</v>
      </c>
      <c r="P8" s="188">
        <f t="shared" si="2"/>
        <v>27306</v>
      </c>
      <c r="Q8" s="188">
        <f>'ごみ処理量内訳'!G8</f>
        <v>16415</v>
      </c>
      <c r="R8" s="188">
        <f>'ごみ処理量内訳'!H8</f>
        <v>10891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1377</v>
      </c>
      <c r="W8" s="188">
        <f>'資源化量内訳'!M8</f>
        <v>349</v>
      </c>
      <c r="X8" s="188">
        <f>'資源化量内訳'!N8</f>
        <v>262</v>
      </c>
      <c r="Y8" s="188">
        <f>'資源化量内訳'!O8</f>
        <v>214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552</v>
      </c>
      <c r="AD8" s="188">
        <f t="shared" si="4"/>
        <v>132279</v>
      </c>
      <c r="AE8" s="189">
        <f t="shared" si="5"/>
        <v>92.79628663657876</v>
      </c>
      <c r="AF8" s="188">
        <f>'資源化量内訳'!AB8</f>
        <v>0</v>
      </c>
      <c r="AG8" s="188">
        <f>'資源化量内訳'!AJ8</f>
        <v>2860</v>
      </c>
      <c r="AH8" s="188">
        <f>'資源化量内訳'!AR8</f>
        <v>10557</v>
      </c>
      <c r="AI8" s="188">
        <f>'資源化量内訳'!AZ8</f>
        <v>0</v>
      </c>
      <c r="AJ8" s="188">
        <f>'資源化量内訳'!BH8</f>
        <v>0</v>
      </c>
      <c r="AK8" s="188" t="s">
        <v>282</v>
      </c>
      <c r="AL8" s="188">
        <f t="shared" si="6"/>
        <v>13417</v>
      </c>
      <c r="AM8" s="189">
        <f t="shared" si="7"/>
        <v>15.285218808361515</v>
      </c>
      <c r="AN8" s="188">
        <f>'ごみ処理量内訳'!AC8</f>
        <v>9529</v>
      </c>
      <c r="AO8" s="188">
        <f>'ごみ処理量内訳'!AD8</f>
        <v>11756</v>
      </c>
      <c r="AP8" s="188">
        <f>'ごみ処理量内訳'!AE8</f>
        <v>3952</v>
      </c>
      <c r="AQ8" s="188">
        <f t="shared" si="8"/>
        <v>25237</v>
      </c>
    </row>
    <row r="9" spans="1:43" ht="13.5" customHeight="1">
      <c r="A9" s="182" t="s">
        <v>269</v>
      </c>
      <c r="B9" s="182" t="s">
        <v>274</v>
      </c>
      <c r="C9" s="184" t="s">
        <v>275</v>
      </c>
      <c r="D9" s="188">
        <v>31643</v>
      </c>
      <c r="E9" s="188">
        <v>31643</v>
      </c>
      <c r="F9" s="188">
        <f>'ごみ搬入量内訳'!H9</f>
        <v>9750</v>
      </c>
      <c r="G9" s="188">
        <f>'ごみ搬入量内訳'!AG9</f>
        <v>1110</v>
      </c>
      <c r="H9" s="188">
        <f>'ごみ搬入量内訳'!AH9</f>
        <v>0</v>
      </c>
      <c r="I9" s="188">
        <f t="shared" si="0"/>
        <v>10860</v>
      </c>
      <c r="J9" s="188">
        <f t="shared" si="1"/>
        <v>940.2845702851893</v>
      </c>
      <c r="K9" s="188">
        <f>('ごみ搬入量内訳'!E9+'ごみ搬入量内訳'!AH9)/'ごみ処理概要'!D9/365*1000000</f>
        <v>705.6463395786642</v>
      </c>
      <c r="L9" s="188">
        <f>'ごみ搬入量内訳'!F9/'ごみ処理概要'!D9/365*1000000</f>
        <v>234.63823070652512</v>
      </c>
      <c r="M9" s="188">
        <f>'資源化量内訳'!BP9</f>
        <v>494</v>
      </c>
      <c r="N9" s="188">
        <f>'ごみ処理量内訳'!E9</f>
        <v>7759</v>
      </c>
      <c r="O9" s="188">
        <f>'ごみ処理量内訳'!L9</f>
        <v>0</v>
      </c>
      <c r="P9" s="188">
        <f t="shared" si="2"/>
        <v>2211</v>
      </c>
      <c r="Q9" s="188">
        <f>'ごみ処理量内訳'!G9</f>
        <v>2211</v>
      </c>
      <c r="R9" s="188">
        <f>'ごみ処理量内訳'!H9</f>
        <v>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890</v>
      </c>
      <c r="W9" s="188">
        <f>'資源化量内訳'!M9</f>
        <v>808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82</v>
      </c>
      <c r="AC9" s="188">
        <f>'資源化量内訳'!S9</f>
        <v>0</v>
      </c>
      <c r="AD9" s="188">
        <f t="shared" si="4"/>
        <v>10860</v>
      </c>
      <c r="AE9" s="189">
        <f t="shared" si="5"/>
        <v>100</v>
      </c>
      <c r="AF9" s="188">
        <f>'資源化量内訳'!AB9</f>
        <v>0</v>
      </c>
      <c r="AG9" s="188">
        <f>'資源化量内訳'!AJ9</f>
        <v>648</v>
      </c>
      <c r="AH9" s="188">
        <f>'資源化量内訳'!AR9</f>
        <v>0</v>
      </c>
      <c r="AI9" s="188">
        <f>'資源化量内訳'!AZ9</f>
        <v>0</v>
      </c>
      <c r="AJ9" s="188">
        <f>'資源化量内訳'!BH9</f>
        <v>0</v>
      </c>
      <c r="AK9" s="188" t="s">
        <v>282</v>
      </c>
      <c r="AL9" s="188">
        <f t="shared" si="6"/>
        <v>648</v>
      </c>
      <c r="AM9" s="189">
        <f t="shared" si="7"/>
        <v>17.896776466443544</v>
      </c>
      <c r="AN9" s="188">
        <f>'ごみ処理量内訳'!AC9</f>
        <v>0</v>
      </c>
      <c r="AO9" s="188">
        <f>'ごみ処理量内訳'!AD9</f>
        <v>641</v>
      </c>
      <c r="AP9" s="188">
        <f>'ごみ処理量内訳'!AE9</f>
        <v>1163</v>
      </c>
      <c r="AQ9" s="188">
        <f t="shared" si="8"/>
        <v>1804</v>
      </c>
    </row>
    <row r="10" spans="1:43" ht="13.5" customHeight="1">
      <c r="A10" s="182" t="s">
        <v>269</v>
      </c>
      <c r="B10" s="182" t="s">
        <v>276</v>
      </c>
      <c r="C10" s="184" t="s">
        <v>277</v>
      </c>
      <c r="D10" s="188">
        <v>105016</v>
      </c>
      <c r="E10" s="188">
        <v>105016</v>
      </c>
      <c r="F10" s="188">
        <f>'ごみ搬入量内訳'!H10</f>
        <v>34936</v>
      </c>
      <c r="G10" s="188">
        <f>'ごみ搬入量内訳'!AG10</f>
        <v>5517</v>
      </c>
      <c r="H10" s="188">
        <f>'ごみ搬入量内訳'!AH10</f>
        <v>0</v>
      </c>
      <c r="I10" s="188">
        <f t="shared" si="0"/>
        <v>40453</v>
      </c>
      <c r="J10" s="188">
        <f t="shared" si="1"/>
        <v>1055.3642967386054</v>
      </c>
      <c r="K10" s="188">
        <f>('ごみ搬入量内訳'!E10+'ごみ搬入量内訳'!AH10)/'ごみ処理概要'!D10/365*1000000</f>
        <v>604.4219223998222</v>
      </c>
      <c r="L10" s="188">
        <f>'ごみ搬入量内訳'!F10/'ごみ処理概要'!D10/365*1000000</f>
        <v>450.94237433878305</v>
      </c>
      <c r="M10" s="188">
        <f>'資源化量内訳'!BP10</f>
        <v>2202</v>
      </c>
      <c r="N10" s="188">
        <f>'ごみ処理量内訳'!E10</f>
        <v>36759</v>
      </c>
      <c r="O10" s="188">
        <f>'ごみ処理量内訳'!L10</f>
        <v>388</v>
      </c>
      <c r="P10" s="188">
        <f t="shared" si="2"/>
        <v>3300</v>
      </c>
      <c r="Q10" s="188">
        <f>'ごみ処理量内訳'!G10</f>
        <v>418</v>
      </c>
      <c r="R10" s="188">
        <f>'ごみ処理量内訳'!H10</f>
        <v>2476</v>
      </c>
      <c r="S10" s="188">
        <f>'ごみ処理量内訳'!I10</f>
        <v>0</v>
      </c>
      <c r="T10" s="188">
        <f>'ごみ処理量内訳'!J10</f>
        <v>406</v>
      </c>
      <c r="U10" s="188">
        <f>'ごみ処理量内訳'!K10</f>
        <v>0</v>
      </c>
      <c r="V10" s="188">
        <f t="shared" si="3"/>
        <v>6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6</v>
      </c>
      <c r="AD10" s="188">
        <f t="shared" si="4"/>
        <v>40453</v>
      </c>
      <c r="AE10" s="189">
        <f t="shared" si="5"/>
        <v>99.04086223518651</v>
      </c>
      <c r="AF10" s="188">
        <f>'資源化量内訳'!AB10</f>
        <v>0</v>
      </c>
      <c r="AG10" s="188">
        <f>'資源化量内訳'!AJ10</f>
        <v>234</v>
      </c>
      <c r="AH10" s="188">
        <f>'資源化量内訳'!AR10</f>
        <v>2475</v>
      </c>
      <c r="AI10" s="188">
        <f>'資源化量内訳'!AZ10</f>
        <v>0</v>
      </c>
      <c r="AJ10" s="188">
        <f>'資源化量内訳'!BH10</f>
        <v>207</v>
      </c>
      <c r="AK10" s="188" t="s">
        <v>282</v>
      </c>
      <c r="AL10" s="188">
        <f t="shared" si="6"/>
        <v>2916</v>
      </c>
      <c r="AM10" s="189">
        <f t="shared" si="7"/>
        <v>12.012659711639902</v>
      </c>
      <c r="AN10" s="188">
        <f>'ごみ処理量内訳'!AC10</f>
        <v>388</v>
      </c>
      <c r="AO10" s="188">
        <f>'ごみ処理量内訳'!AD10</f>
        <v>5164</v>
      </c>
      <c r="AP10" s="188">
        <f>'ごみ処理量内訳'!AE10</f>
        <v>180</v>
      </c>
      <c r="AQ10" s="188">
        <f t="shared" si="8"/>
        <v>5732</v>
      </c>
    </row>
    <row r="11" spans="1:43" ht="13.5" customHeight="1">
      <c r="A11" s="182" t="s">
        <v>269</v>
      </c>
      <c r="B11" s="182" t="s">
        <v>278</v>
      </c>
      <c r="C11" s="184" t="s">
        <v>279</v>
      </c>
      <c r="D11" s="188">
        <v>117446</v>
      </c>
      <c r="E11" s="188">
        <v>117446</v>
      </c>
      <c r="F11" s="188">
        <f>'ごみ搬入量内訳'!H11</f>
        <v>44644</v>
      </c>
      <c r="G11" s="188">
        <f>'ごみ搬入量内訳'!AG11</f>
        <v>1996</v>
      </c>
      <c r="H11" s="188">
        <f>'ごみ搬入量内訳'!AH11</f>
        <v>0</v>
      </c>
      <c r="I11" s="188">
        <f t="shared" si="0"/>
        <v>46640</v>
      </c>
      <c r="J11" s="188">
        <f t="shared" si="1"/>
        <v>1087.996372101291</v>
      </c>
      <c r="K11" s="188">
        <f>('ごみ搬入量内訳'!E11+'ごみ搬入量内訳'!AH11)/'ごみ処理概要'!D11/365*1000000</f>
        <v>692.3146726248308</v>
      </c>
      <c r="L11" s="188">
        <f>'ごみ搬入量内訳'!F11/'ごみ処理概要'!D11/365*1000000</f>
        <v>395.6816994764601</v>
      </c>
      <c r="M11" s="188">
        <f>'資源化量内訳'!BP11</f>
        <v>0</v>
      </c>
      <c r="N11" s="188">
        <f>'ごみ処理量内訳'!E11</f>
        <v>31380</v>
      </c>
      <c r="O11" s="188">
        <f>'ごみ処理量内訳'!L11</f>
        <v>1893</v>
      </c>
      <c r="P11" s="188">
        <f t="shared" si="2"/>
        <v>8760</v>
      </c>
      <c r="Q11" s="188">
        <f>'ごみ処理量内訳'!G11</f>
        <v>3867</v>
      </c>
      <c r="R11" s="188">
        <f>'ごみ処理量内訳'!H11</f>
        <v>4067</v>
      </c>
      <c r="S11" s="188">
        <f>'ごみ処理量内訳'!I11</f>
        <v>0</v>
      </c>
      <c r="T11" s="188">
        <f>'ごみ処理量内訳'!J11</f>
        <v>826</v>
      </c>
      <c r="U11" s="188">
        <f>'ごみ処理量内訳'!K11</f>
        <v>0</v>
      </c>
      <c r="V11" s="188">
        <f t="shared" si="3"/>
        <v>4607</v>
      </c>
      <c r="W11" s="188">
        <f>'資源化量内訳'!M11</f>
        <v>3287</v>
      </c>
      <c r="X11" s="188">
        <f>'資源化量内訳'!N11</f>
        <v>299</v>
      </c>
      <c r="Y11" s="188">
        <f>'資源化量内訳'!O11</f>
        <v>756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261</v>
      </c>
      <c r="AC11" s="188">
        <f>'資源化量内訳'!S11</f>
        <v>4</v>
      </c>
      <c r="AD11" s="188">
        <f t="shared" si="4"/>
        <v>46640</v>
      </c>
      <c r="AE11" s="189">
        <f t="shared" si="5"/>
        <v>95.94125214408234</v>
      </c>
      <c r="AF11" s="188">
        <f>'資源化量内訳'!AB11</f>
        <v>0</v>
      </c>
      <c r="AG11" s="188">
        <f>'資源化量内訳'!AJ11</f>
        <v>950</v>
      </c>
      <c r="AH11" s="188">
        <f>'資源化量内訳'!AR11</f>
        <v>3910</v>
      </c>
      <c r="AI11" s="188">
        <f>'資源化量内訳'!AZ11</f>
        <v>0</v>
      </c>
      <c r="AJ11" s="188">
        <f>'資源化量内訳'!BH11</f>
        <v>422</v>
      </c>
      <c r="AK11" s="188" t="s">
        <v>282</v>
      </c>
      <c r="AL11" s="188">
        <f t="shared" si="6"/>
        <v>5282</v>
      </c>
      <c r="AM11" s="189">
        <f t="shared" si="7"/>
        <v>21.202830188679243</v>
      </c>
      <c r="AN11" s="188">
        <f>'ごみ処理量内訳'!AC11</f>
        <v>1893</v>
      </c>
      <c r="AO11" s="188">
        <f>'ごみ処理量内訳'!AD11</f>
        <v>5210</v>
      </c>
      <c r="AP11" s="188">
        <f>'ごみ処理量内訳'!AE11</f>
        <v>2</v>
      </c>
      <c r="AQ11" s="188">
        <f t="shared" si="8"/>
        <v>7105</v>
      </c>
    </row>
    <row r="12" spans="1:43" ht="13.5" customHeight="1">
      <c r="A12" s="182" t="s">
        <v>269</v>
      </c>
      <c r="B12" s="182" t="s">
        <v>280</v>
      </c>
      <c r="C12" s="184" t="s">
        <v>281</v>
      </c>
      <c r="D12" s="188">
        <v>27879</v>
      </c>
      <c r="E12" s="188">
        <v>27879</v>
      </c>
      <c r="F12" s="188">
        <f>'ごみ搬入量内訳'!H12</f>
        <v>10423</v>
      </c>
      <c r="G12" s="188">
        <f>'ごみ搬入量内訳'!AG12</f>
        <v>3463</v>
      </c>
      <c r="H12" s="188">
        <f>'ごみ搬入量内訳'!AH12</f>
        <v>0</v>
      </c>
      <c r="I12" s="188">
        <f t="shared" si="0"/>
        <v>13886</v>
      </c>
      <c r="J12" s="188">
        <f t="shared" si="1"/>
        <v>1364.6054598959201</v>
      </c>
      <c r="K12" s="188">
        <f>('ごみ搬入量内訳'!E12+'ごみ搬入量内訳'!AH12)/'ごみ処理概要'!D12/365*1000000</f>
        <v>886.118927832458</v>
      </c>
      <c r="L12" s="188">
        <f>'ごみ搬入量内訳'!F12/'ごみ処理概要'!D12/365*1000000</f>
        <v>478.4865320634621</v>
      </c>
      <c r="M12" s="188">
        <f>'資源化量内訳'!BP12</f>
        <v>1032</v>
      </c>
      <c r="N12" s="188">
        <f>'ごみ処理量内訳'!E12</f>
        <v>10869</v>
      </c>
      <c r="O12" s="188">
        <f>'ごみ処理量内訳'!L12</f>
        <v>1802</v>
      </c>
      <c r="P12" s="188">
        <f t="shared" si="2"/>
        <v>1215</v>
      </c>
      <c r="Q12" s="188">
        <f>'ごみ処理量内訳'!G12</f>
        <v>638</v>
      </c>
      <c r="R12" s="188">
        <f>'ごみ処理量内訳'!H12</f>
        <v>577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13886</v>
      </c>
      <c r="AE12" s="189">
        <f t="shared" si="5"/>
        <v>87.02290076335878</v>
      </c>
      <c r="AF12" s="188">
        <f>'資源化量内訳'!AB12</f>
        <v>0</v>
      </c>
      <c r="AG12" s="188">
        <f>'資源化量内訳'!AJ12</f>
        <v>349</v>
      </c>
      <c r="AH12" s="188">
        <f>'資源化量内訳'!AR12</f>
        <v>315</v>
      </c>
      <c r="AI12" s="188">
        <f>'資源化量内訳'!AZ12</f>
        <v>0</v>
      </c>
      <c r="AJ12" s="188">
        <f>'資源化量内訳'!BH12</f>
        <v>0</v>
      </c>
      <c r="AK12" s="188" t="s">
        <v>282</v>
      </c>
      <c r="AL12" s="188">
        <f t="shared" si="6"/>
        <v>664</v>
      </c>
      <c r="AM12" s="189">
        <f t="shared" si="7"/>
        <v>11.368816195200429</v>
      </c>
      <c r="AN12" s="188">
        <f>'ごみ処理量内訳'!AC12</f>
        <v>1802</v>
      </c>
      <c r="AO12" s="188">
        <f>'ごみ処理量内訳'!AD12</f>
        <v>1443</v>
      </c>
      <c r="AP12" s="188">
        <f>'ごみ処理量内訳'!AE12</f>
        <v>422</v>
      </c>
      <c r="AQ12" s="188">
        <f t="shared" si="8"/>
        <v>3667</v>
      </c>
    </row>
    <row r="13" spans="1:43" ht="13.5" customHeight="1">
      <c r="A13" s="182" t="s">
        <v>269</v>
      </c>
      <c r="B13" s="182" t="s">
        <v>214</v>
      </c>
      <c r="C13" s="184" t="s">
        <v>215</v>
      </c>
      <c r="D13" s="188">
        <v>421268</v>
      </c>
      <c r="E13" s="188">
        <v>421268</v>
      </c>
      <c r="F13" s="188">
        <f>'ごみ搬入量内訳'!H13</f>
        <v>159575</v>
      </c>
      <c r="G13" s="188">
        <f>'ごみ搬入量内訳'!AG13</f>
        <v>5459</v>
      </c>
      <c r="H13" s="188">
        <f>'ごみ搬入量内訳'!AH13</f>
        <v>0</v>
      </c>
      <c r="I13" s="188">
        <f t="shared" si="0"/>
        <v>165034</v>
      </c>
      <c r="J13" s="188">
        <f t="shared" si="1"/>
        <v>1073.3023756978444</v>
      </c>
      <c r="K13" s="188">
        <f>('ごみ搬入量内訳'!E13+'ごみ搬入量内訳'!AH13)/'ごみ処理概要'!D13/365*1000000</f>
        <v>747.6059557180338</v>
      </c>
      <c r="L13" s="188">
        <f>'ごみ搬入量内訳'!F13/'ごみ処理概要'!D13/365*1000000</f>
        <v>325.69641997981046</v>
      </c>
      <c r="M13" s="188">
        <f>'資源化量内訳'!BP13</f>
        <v>9237</v>
      </c>
      <c r="N13" s="188">
        <f>'ごみ処理量内訳'!E13</f>
        <v>49888</v>
      </c>
      <c r="O13" s="188">
        <f>'ごみ処理量内訳'!L13</f>
        <v>36</v>
      </c>
      <c r="P13" s="188">
        <f t="shared" si="2"/>
        <v>115110</v>
      </c>
      <c r="Q13" s="188">
        <f>'ごみ処理量内訳'!G13</f>
        <v>19901</v>
      </c>
      <c r="R13" s="188">
        <f>'ごみ処理量内訳'!H13</f>
        <v>11160</v>
      </c>
      <c r="S13" s="188">
        <f>'ごみ処理量内訳'!I13</f>
        <v>0</v>
      </c>
      <c r="T13" s="188">
        <f>'ごみ処理量内訳'!J13</f>
        <v>84049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165034</v>
      </c>
      <c r="AE13" s="189">
        <f t="shared" si="5"/>
        <v>99.97818631312335</v>
      </c>
      <c r="AF13" s="188">
        <f>'資源化量内訳'!AB13</f>
        <v>0</v>
      </c>
      <c r="AG13" s="188">
        <f>'資源化量内訳'!AJ13</f>
        <v>11477</v>
      </c>
      <c r="AH13" s="188">
        <f>'資源化量内訳'!AR13</f>
        <v>8133</v>
      </c>
      <c r="AI13" s="188">
        <f>'資源化量内訳'!AZ13</f>
        <v>0</v>
      </c>
      <c r="AJ13" s="188">
        <f>'資源化量内訳'!BH13</f>
        <v>48309</v>
      </c>
      <c r="AK13" s="188" t="s">
        <v>282</v>
      </c>
      <c r="AL13" s="188">
        <f t="shared" si="6"/>
        <v>67919</v>
      </c>
      <c r="AM13" s="189">
        <f t="shared" si="7"/>
        <v>44.27357391648639</v>
      </c>
      <c r="AN13" s="188">
        <f>'ごみ処理量内訳'!AC13</f>
        <v>36</v>
      </c>
      <c r="AO13" s="188">
        <f>'ごみ処理量内訳'!AD13</f>
        <v>7132</v>
      </c>
      <c r="AP13" s="188">
        <f>'ごみ処理量内訳'!AE13</f>
        <v>11698</v>
      </c>
      <c r="AQ13" s="188">
        <f t="shared" si="8"/>
        <v>18866</v>
      </c>
    </row>
    <row r="14" spans="1:43" ht="13.5" customHeight="1">
      <c r="A14" s="182" t="s">
        <v>269</v>
      </c>
      <c r="B14" s="182" t="s">
        <v>216</v>
      </c>
      <c r="C14" s="184" t="s">
        <v>232</v>
      </c>
      <c r="D14" s="188">
        <v>47171</v>
      </c>
      <c r="E14" s="188">
        <v>46241</v>
      </c>
      <c r="F14" s="188">
        <f>'ごみ搬入量内訳'!H14</f>
        <v>12853</v>
      </c>
      <c r="G14" s="188">
        <f>'ごみ搬入量内訳'!AG14</f>
        <v>1422</v>
      </c>
      <c r="H14" s="188">
        <f>'ごみ搬入量内訳'!AH14</f>
        <v>144</v>
      </c>
      <c r="I14" s="188">
        <f t="shared" si="0"/>
        <v>14419</v>
      </c>
      <c r="J14" s="188">
        <f t="shared" si="1"/>
        <v>837.4660191439888</v>
      </c>
      <c r="K14" s="188">
        <f>('ごみ搬入量内訳'!E14+'ごみ搬入量内訳'!AH14)/'ごみ処理概要'!D14/365*1000000</f>
        <v>644.5799209695532</v>
      </c>
      <c r="L14" s="188">
        <f>'ごみ搬入量内訳'!F14/'ごみ処理概要'!D14/365*1000000</f>
        <v>192.8860981744356</v>
      </c>
      <c r="M14" s="188">
        <f>'資源化量内訳'!BP14</f>
        <v>0</v>
      </c>
      <c r="N14" s="188">
        <f>'ごみ処理量内訳'!E14</f>
        <v>0</v>
      </c>
      <c r="O14" s="188">
        <f>'ごみ処理量内訳'!L14</f>
        <v>1197</v>
      </c>
      <c r="P14" s="188">
        <f t="shared" si="2"/>
        <v>13078</v>
      </c>
      <c r="Q14" s="188">
        <f>'ごみ処理量内訳'!G14</f>
        <v>216</v>
      </c>
      <c r="R14" s="188">
        <f>'ごみ処理量内訳'!H14</f>
        <v>3726</v>
      </c>
      <c r="S14" s="188">
        <f>'ごみ処理量内訳'!I14</f>
        <v>0</v>
      </c>
      <c r="T14" s="188">
        <f>'ごみ処理量内訳'!J14</f>
        <v>9136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14275</v>
      </c>
      <c r="AE14" s="189">
        <f t="shared" si="5"/>
        <v>91.61471103327496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2899</v>
      </c>
      <c r="AI14" s="188">
        <f>'資源化量内訳'!AZ14</f>
        <v>0</v>
      </c>
      <c r="AJ14" s="188">
        <f>'資源化量内訳'!BH14</f>
        <v>4330</v>
      </c>
      <c r="AK14" s="188" t="s">
        <v>282</v>
      </c>
      <c r="AL14" s="188">
        <f t="shared" si="6"/>
        <v>7229</v>
      </c>
      <c r="AM14" s="189">
        <f t="shared" si="7"/>
        <v>50.640980735551665</v>
      </c>
      <c r="AN14" s="188">
        <f>'ごみ処理量内訳'!AC14</f>
        <v>1197</v>
      </c>
      <c r="AO14" s="188">
        <f>'ごみ処理量内訳'!AD14</f>
        <v>0</v>
      </c>
      <c r="AP14" s="188">
        <f>'ごみ処理量内訳'!AE14</f>
        <v>807</v>
      </c>
      <c r="AQ14" s="188">
        <f t="shared" si="8"/>
        <v>2004</v>
      </c>
    </row>
    <row r="15" spans="1:43" ht="13.5" customHeight="1">
      <c r="A15" s="182" t="s">
        <v>269</v>
      </c>
      <c r="B15" s="182" t="s">
        <v>217</v>
      </c>
      <c r="C15" s="184" t="s">
        <v>218</v>
      </c>
      <c r="D15" s="188">
        <v>61127</v>
      </c>
      <c r="E15" s="188">
        <v>61127</v>
      </c>
      <c r="F15" s="188">
        <f>'ごみ搬入量内訳'!H15</f>
        <v>16188</v>
      </c>
      <c r="G15" s="188">
        <f>'ごみ搬入量内訳'!AG15</f>
        <v>2185</v>
      </c>
      <c r="H15" s="188">
        <f>'ごみ搬入量内訳'!AH15</f>
        <v>0</v>
      </c>
      <c r="I15" s="188">
        <f t="shared" si="0"/>
        <v>18373</v>
      </c>
      <c r="J15" s="188">
        <f t="shared" si="1"/>
        <v>823.4820341480829</v>
      </c>
      <c r="K15" s="188">
        <f>('ごみ搬入量内訳'!E15+'ごみ搬入量内訳'!AH15)/'ごみ処理概要'!D15/365*1000000</f>
        <v>600.994426380648</v>
      </c>
      <c r="L15" s="188">
        <f>'ごみ搬入量内訳'!F15/'ごみ処理概要'!D15/365*1000000</f>
        <v>222.48760776743504</v>
      </c>
      <c r="M15" s="188">
        <f>'資源化量内訳'!BP15</f>
        <v>210</v>
      </c>
      <c r="N15" s="188">
        <f>'ごみ処理量内訳'!E15</f>
        <v>11840</v>
      </c>
      <c r="O15" s="188">
        <f>'ごみ処理量内訳'!L15</f>
        <v>226</v>
      </c>
      <c r="P15" s="188">
        <f t="shared" si="2"/>
        <v>3544</v>
      </c>
      <c r="Q15" s="188">
        <f>'ごみ処理量内訳'!G15</f>
        <v>2797</v>
      </c>
      <c r="R15" s="188">
        <f>'ごみ処理量内訳'!H15</f>
        <v>747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2763</v>
      </c>
      <c r="W15" s="188">
        <f>'資源化量内訳'!M15</f>
        <v>2591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172</v>
      </c>
      <c r="AC15" s="188">
        <f>'資源化量内訳'!S15</f>
        <v>0</v>
      </c>
      <c r="AD15" s="188">
        <f t="shared" si="4"/>
        <v>18373</v>
      </c>
      <c r="AE15" s="189">
        <f t="shared" si="5"/>
        <v>98.7699341424917</v>
      </c>
      <c r="AF15" s="188">
        <f>'資源化量内訳'!AB15</f>
        <v>0</v>
      </c>
      <c r="AG15" s="188">
        <f>'資源化量内訳'!AJ15</f>
        <v>1465</v>
      </c>
      <c r="AH15" s="188">
        <f>'資源化量内訳'!AR15</f>
        <v>733</v>
      </c>
      <c r="AI15" s="188">
        <f>'資源化量内訳'!AZ15</f>
        <v>0</v>
      </c>
      <c r="AJ15" s="188">
        <f>'資源化量内訳'!BH15</f>
        <v>0</v>
      </c>
      <c r="AK15" s="188" t="s">
        <v>282</v>
      </c>
      <c r="AL15" s="188">
        <f t="shared" si="6"/>
        <v>2198</v>
      </c>
      <c r="AM15" s="189">
        <f t="shared" si="7"/>
        <v>27.82650809879998</v>
      </c>
      <c r="AN15" s="188">
        <f>'ごみ処理量内訳'!AC15</f>
        <v>226</v>
      </c>
      <c r="AO15" s="188">
        <f>'ごみ処理量内訳'!AD15</f>
        <v>1617</v>
      </c>
      <c r="AP15" s="188">
        <f>'ごみ処理量内訳'!AE15</f>
        <v>430</v>
      </c>
      <c r="AQ15" s="188">
        <f t="shared" si="8"/>
        <v>2273</v>
      </c>
    </row>
    <row r="16" spans="1:43" ht="13.5" customHeight="1">
      <c r="A16" s="182" t="s">
        <v>269</v>
      </c>
      <c r="B16" s="182" t="s">
        <v>219</v>
      </c>
      <c r="C16" s="184" t="s">
        <v>220</v>
      </c>
      <c r="D16" s="188">
        <v>44619</v>
      </c>
      <c r="E16" s="188">
        <v>44619</v>
      </c>
      <c r="F16" s="188">
        <f>'ごみ搬入量内訳'!H16</f>
        <v>8065</v>
      </c>
      <c r="G16" s="188">
        <f>'ごみ搬入量内訳'!AG16</f>
        <v>5546</v>
      </c>
      <c r="H16" s="188">
        <f>'ごみ搬入量内訳'!AH16</f>
        <v>97</v>
      </c>
      <c r="I16" s="188">
        <f t="shared" si="0"/>
        <v>13708</v>
      </c>
      <c r="J16" s="188">
        <f aca="true" t="shared" si="9" ref="J16:J36">I16/D16/365*1000000</f>
        <v>841.7078908886717</v>
      </c>
      <c r="K16" s="188">
        <f>('ごみ搬入量内訳'!E16+'ごみ搬入量内訳'!AH16)/'ごみ処理概要'!D16/365*1000000</f>
        <v>511.30008808213955</v>
      </c>
      <c r="L16" s="188">
        <f>'ごみ搬入量内訳'!F16/'ごみ処理概要'!D16/365*1000000</f>
        <v>330.4078028065321</v>
      </c>
      <c r="M16" s="188">
        <f>'資源化量内訳'!BP16</f>
        <v>0</v>
      </c>
      <c r="N16" s="188">
        <f>'ごみ処理量内訳'!E16</f>
        <v>8780</v>
      </c>
      <c r="O16" s="188">
        <f>'ごみ処理量内訳'!L16</f>
        <v>0</v>
      </c>
      <c r="P16" s="188">
        <f t="shared" si="2"/>
        <v>4831</v>
      </c>
      <c r="Q16" s="188">
        <f>'ごみ処理量内訳'!G16</f>
        <v>200</v>
      </c>
      <c r="R16" s="188">
        <f>'ごみ処理量内訳'!H16</f>
        <v>2698</v>
      </c>
      <c r="S16" s="188">
        <f>'ごみ処理量内訳'!I16</f>
        <v>0</v>
      </c>
      <c r="T16" s="188">
        <f>'ごみ処理量内訳'!J16</f>
        <v>1933</v>
      </c>
      <c r="U16" s="188">
        <f>'ごみ処理量内訳'!K16</f>
        <v>0</v>
      </c>
      <c r="V16" s="188">
        <f t="shared" si="3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13611</v>
      </c>
      <c r="AE16" s="189">
        <f t="shared" si="5"/>
        <v>100</v>
      </c>
      <c r="AF16" s="188">
        <f>'資源化量内訳'!AB16</f>
        <v>0</v>
      </c>
      <c r="AG16" s="188">
        <f>'資源化量内訳'!AJ16</f>
        <v>200</v>
      </c>
      <c r="AH16" s="188">
        <f>'資源化量内訳'!AR16</f>
        <v>2418</v>
      </c>
      <c r="AI16" s="188">
        <f>'資源化量内訳'!AZ16</f>
        <v>0</v>
      </c>
      <c r="AJ16" s="188">
        <f>'資源化量内訳'!BH16</f>
        <v>1018</v>
      </c>
      <c r="AK16" s="188" t="s">
        <v>282</v>
      </c>
      <c r="AL16" s="188">
        <f t="shared" si="6"/>
        <v>3636</v>
      </c>
      <c r="AM16" s="189">
        <f t="shared" si="7"/>
        <v>26.713687458673128</v>
      </c>
      <c r="AN16" s="188">
        <f>'ごみ処理量内訳'!AC16</f>
        <v>0</v>
      </c>
      <c r="AO16" s="188">
        <f>'ごみ処理量内訳'!AD16</f>
        <v>1067</v>
      </c>
      <c r="AP16" s="188">
        <f>'ごみ処理量内訳'!AE16</f>
        <v>5</v>
      </c>
      <c r="AQ16" s="188">
        <f t="shared" si="8"/>
        <v>1072</v>
      </c>
    </row>
    <row r="17" spans="1:43" ht="13.5" customHeight="1">
      <c r="A17" s="182" t="s">
        <v>269</v>
      </c>
      <c r="B17" s="182" t="s">
        <v>221</v>
      </c>
      <c r="C17" s="184" t="s">
        <v>222</v>
      </c>
      <c r="D17" s="188">
        <v>30449</v>
      </c>
      <c r="E17" s="188">
        <v>30449</v>
      </c>
      <c r="F17" s="188">
        <f>'ごみ搬入量内訳'!H17</f>
        <v>6959</v>
      </c>
      <c r="G17" s="188">
        <f>'ごみ搬入量内訳'!AG17</f>
        <v>3414</v>
      </c>
      <c r="H17" s="188">
        <f>'ごみ搬入量内訳'!AH17</f>
        <v>0</v>
      </c>
      <c r="I17" s="188">
        <f t="shared" si="0"/>
        <v>10373</v>
      </c>
      <c r="J17" s="188">
        <f t="shared" si="9"/>
        <v>933.3369924198423</v>
      </c>
      <c r="K17" s="188">
        <f>('ごみ搬入量内訳'!E17+'ごみ搬入量内訳'!AH17)/'ごみ処理概要'!D17/365*1000000</f>
        <v>731.5173766869101</v>
      </c>
      <c r="L17" s="188">
        <f>'ごみ搬入量内訳'!F17/'ごみ処理概要'!D17/365*1000000</f>
        <v>201.81961573293225</v>
      </c>
      <c r="M17" s="188">
        <f>'資源化量内訳'!BP17</f>
        <v>1451</v>
      </c>
      <c r="N17" s="188">
        <f>'ごみ処理量内訳'!E17</f>
        <v>0</v>
      </c>
      <c r="O17" s="188">
        <f>'ごみ処理量内訳'!L17</f>
        <v>0</v>
      </c>
      <c r="P17" s="188">
        <f t="shared" si="2"/>
        <v>10373</v>
      </c>
      <c r="Q17" s="188">
        <f>'ごみ処理量内訳'!G17</f>
        <v>0</v>
      </c>
      <c r="R17" s="188">
        <f>'ごみ処理量内訳'!H17</f>
        <v>2428</v>
      </c>
      <c r="S17" s="188">
        <f>'ごみ処理量内訳'!I17</f>
        <v>0</v>
      </c>
      <c r="T17" s="188">
        <f>'ごみ処理量内訳'!J17</f>
        <v>7945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10373</v>
      </c>
      <c r="AE17" s="189">
        <f t="shared" si="5"/>
        <v>100</v>
      </c>
      <c r="AF17" s="188">
        <f>'資源化量内訳'!AB17</f>
        <v>0</v>
      </c>
      <c r="AG17" s="188">
        <f>'資源化量内訳'!AJ17</f>
        <v>0</v>
      </c>
      <c r="AH17" s="188">
        <f>'資源化量内訳'!AR17</f>
        <v>1846</v>
      </c>
      <c r="AI17" s="188">
        <f>'資源化量内訳'!AZ17</f>
        <v>0</v>
      </c>
      <c r="AJ17" s="188">
        <f>'資源化量内訳'!BH17</f>
        <v>4400</v>
      </c>
      <c r="AK17" s="188" t="s">
        <v>282</v>
      </c>
      <c r="AL17" s="188">
        <f t="shared" si="6"/>
        <v>6246</v>
      </c>
      <c r="AM17" s="189">
        <f t="shared" si="7"/>
        <v>65.09641407307171</v>
      </c>
      <c r="AN17" s="188">
        <f>'ごみ処理量内訳'!AC17</f>
        <v>0</v>
      </c>
      <c r="AO17" s="188">
        <f>'ごみ処理量内訳'!AD17</f>
        <v>0</v>
      </c>
      <c r="AP17" s="188">
        <f>'ごみ処理量内訳'!AE17</f>
        <v>265</v>
      </c>
      <c r="AQ17" s="188">
        <f t="shared" si="8"/>
        <v>265</v>
      </c>
    </row>
    <row r="18" spans="1:43" ht="13.5" customHeight="1">
      <c r="A18" s="182" t="s">
        <v>269</v>
      </c>
      <c r="B18" s="182" t="s">
        <v>223</v>
      </c>
      <c r="C18" s="184" t="s">
        <v>11</v>
      </c>
      <c r="D18" s="188">
        <v>174065</v>
      </c>
      <c r="E18" s="188">
        <v>174065</v>
      </c>
      <c r="F18" s="188">
        <f>'ごみ搬入量内訳'!H18</f>
        <v>61312</v>
      </c>
      <c r="G18" s="188">
        <f>'ごみ搬入量内訳'!AG18</f>
        <v>6081</v>
      </c>
      <c r="H18" s="188">
        <f>'ごみ搬入量内訳'!AH18</f>
        <v>0</v>
      </c>
      <c r="I18" s="188">
        <f t="shared" si="0"/>
        <v>67393</v>
      </c>
      <c r="J18" s="188">
        <f t="shared" si="9"/>
        <v>1060.7437231171318</v>
      </c>
      <c r="K18" s="188">
        <f>('ごみ搬入量内訳'!E18+'ごみ搬入量内訳'!AH18)/'ごみ処理概要'!D18/365*1000000</f>
        <v>613.1389273964339</v>
      </c>
      <c r="L18" s="188">
        <f>'ごみ搬入量内訳'!F18/'ごみ処理概要'!D18/365*1000000</f>
        <v>447.60479572069795</v>
      </c>
      <c r="M18" s="188">
        <f>'資源化量内訳'!BP18</f>
        <v>3685</v>
      </c>
      <c r="N18" s="188">
        <f>'ごみ処理量内訳'!E18</f>
        <v>53695</v>
      </c>
      <c r="O18" s="188">
        <f>'ごみ処理量内訳'!L18</f>
        <v>1622</v>
      </c>
      <c r="P18" s="188">
        <f t="shared" si="2"/>
        <v>9819</v>
      </c>
      <c r="Q18" s="188">
        <f>'ごみ処理量内訳'!G18</f>
        <v>9819</v>
      </c>
      <c r="R18" s="188">
        <f>'ごみ処理量内訳'!H18</f>
        <v>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2257</v>
      </c>
      <c r="W18" s="188">
        <f>'資源化量内訳'!M18</f>
        <v>2154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6</v>
      </c>
      <c r="AA18" s="188">
        <f>'資源化量内訳'!Q18</f>
        <v>0</v>
      </c>
      <c r="AB18" s="188">
        <f>'資源化量内訳'!R18</f>
        <v>26</v>
      </c>
      <c r="AC18" s="188">
        <f>'資源化量内訳'!S18</f>
        <v>71</v>
      </c>
      <c r="AD18" s="188">
        <f t="shared" si="4"/>
        <v>67393</v>
      </c>
      <c r="AE18" s="189">
        <f t="shared" si="5"/>
        <v>97.5932218479664</v>
      </c>
      <c r="AF18" s="188">
        <f>'資源化量内訳'!AB18</f>
        <v>0</v>
      </c>
      <c r="AG18" s="188">
        <f>'資源化量内訳'!AJ18</f>
        <v>2928</v>
      </c>
      <c r="AH18" s="188">
        <f>'資源化量内訳'!AR18</f>
        <v>0</v>
      </c>
      <c r="AI18" s="188">
        <f>'資源化量内訳'!AZ18</f>
        <v>0</v>
      </c>
      <c r="AJ18" s="188">
        <f>'資源化量内訳'!BH18</f>
        <v>0</v>
      </c>
      <c r="AK18" s="188" t="s">
        <v>282</v>
      </c>
      <c r="AL18" s="188">
        <f t="shared" si="6"/>
        <v>2928</v>
      </c>
      <c r="AM18" s="189">
        <f t="shared" si="7"/>
        <v>12.479248149919806</v>
      </c>
      <c r="AN18" s="188">
        <f>'ごみ処理量内訳'!AC18</f>
        <v>1622</v>
      </c>
      <c r="AO18" s="188">
        <f>'ごみ処理量内訳'!AD18</f>
        <v>6762</v>
      </c>
      <c r="AP18" s="188">
        <f>'ごみ処理量内訳'!AE18</f>
        <v>6493</v>
      </c>
      <c r="AQ18" s="188">
        <f t="shared" si="8"/>
        <v>14877</v>
      </c>
    </row>
    <row r="19" spans="1:43" ht="13.5" customHeight="1">
      <c r="A19" s="182" t="s">
        <v>269</v>
      </c>
      <c r="B19" s="182" t="s">
        <v>12</v>
      </c>
      <c r="C19" s="184" t="s">
        <v>13</v>
      </c>
      <c r="D19" s="188">
        <v>89496</v>
      </c>
      <c r="E19" s="188">
        <v>89496</v>
      </c>
      <c r="F19" s="188">
        <f>'ごみ搬入量内訳'!H19</f>
        <v>28384</v>
      </c>
      <c r="G19" s="188">
        <f>'ごみ搬入量内訳'!AG19</f>
        <v>3031</v>
      </c>
      <c r="H19" s="188">
        <f>'ごみ搬入量内訳'!AH19</f>
        <v>7</v>
      </c>
      <c r="I19" s="188">
        <f t="shared" si="0"/>
        <v>31422</v>
      </c>
      <c r="J19" s="188">
        <f t="shared" si="9"/>
        <v>961.9164122740315</v>
      </c>
      <c r="K19" s="188">
        <f>('ごみ搬入量内訳'!E19+'ごみ搬入量内訳'!AH19)/'ごみ処理概要'!D19/365*1000000</f>
        <v>598.8482228026415</v>
      </c>
      <c r="L19" s="188">
        <f>'ごみ搬入量内訳'!F19/'ごみ処理概要'!D19/365*1000000</f>
        <v>363.0681894713898</v>
      </c>
      <c r="M19" s="188">
        <f>'資源化量内訳'!BP19</f>
        <v>536</v>
      </c>
      <c r="N19" s="188">
        <f>'ごみ処理量内訳'!E19</f>
        <v>3523</v>
      </c>
      <c r="O19" s="188">
        <f>'ごみ処理量内訳'!L19</f>
        <v>1059</v>
      </c>
      <c r="P19" s="188">
        <f t="shared" si="2"/>
        <v>26833</v>
      </c>
      <c r="Q19" s="188">
        <f>'ごみ処理量内訳'!G19</f>
        <v>980</v>
      </c>
      <c r="R19" s="188">
        <f>'ごみ処理量内訳'!H19</f>
        <v>2313</v>
      </c>
      <c r="S19" s="188">
        <f>'ごみ処理量内訳'!I19</f>
        <v>0</v>
      </c>
      <c r="T19" s="188">
        <f>'ごみ処理量内訳'!J19</f>
        <v>23540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31415</v>
      </c>
      <c r="AE19" s="189">
        <f t="shared" si="5"/>
        <v>96.62899888588254</v>
      </c>
      <c r="AF19" s="188">
        <f>'資源化量内訳'!AB19</f>
        <v>0</v>
      </c>
      <c r="AG19" s="188">
        <f>'資源化量内訳'!AJ19</f>
        <v>712</v>
      </c>
      <c r="AH19" s="188">
        <f>'資源化量内訳'!AR19</f>
        <v>2219</v>
      </c>
      <c r="AI19" s="188">
        <f>'資源化量内訳'!AZ19</f>
        <v>0</v>
      </c>
      <c r="AJ19" s="188">
        <f>'資源化量内訳'!BH19</f>
        <v>13745</v>
      </c>
      <c r="AK19" s="188" t="s">
        <v>282</v>
      </c>
      <c r="AL19" s="188">
        <f t="shared" si="6"/>
        <v>16676</v>
      </c>
      <c r="AM19" s="189">
        <f t="shared" si="7"/>
        <v>53.869988419767765</v>
      </c>
      <c r="AN19" s="188">
        <f>'ごみ処理量内訳'!AC19</f>
        <v>1059</v>
      </c>
      <c r="AO19" s="188">
        <f>'ごみ処理量内訳'!AD19</f>
        <v>464</v>
      </c>
      <c r="AP19" s="188">
        <f>'ごみ処理量内訳'!AE19</f>
        <v>97</v>
      </c>
      <c r="AQ19" s="188">
        <f t="shared" si="8"/>
        <v>1620</v>
      </c>
    </row>
    <row r="20" spans="1:43" ht="13.5" customHeight="1">
      <c r="A20" s="182" t="s">
        <v>269</v>
      </c>
      <c r="B20" s="182" t="s">
        <v>39</v>
      </c>
      <c r="C20" s="184" t="s">
        <v>40</v>
      </c>
      <c r="D20" s="188">
        <v>34146</v>
      </c>
      <c r="E20" s="188">
        <v>34146</v>
      </c>
      <c r="F20" s="188">
        <f>'ごみ搬入量内訳'!H20</f>
        <v>5624</v>
      </c>
      <c r="G20" s="188">
        <f>'ごみ搬入量内訳'!AG20</f>
        <v>1518</v>
      </c>
      <c r="H20" s="188">
        <f>'ごみ搬入量内訳'!AH20</f>
        <v>0</v>
      </c>
      <c r="I20" s="188">
        <f t="shared" si="0"/>
        <v>7142</v>
      </c>
      <c r="J20" s="188">
        <f t="shared" si="9"/>
        <v>573.0429124252103</v>
      </c>
      <c r="K20" s="188">
        <f>('ごみ搬入量内訳'!E20+'ごみ搬入量内訳'!AH20)/'ごみ処理概要'!D20/365*1000000</f>
        <v>338.995562166972</v>
      </c>
      <c r="L20" s="188">
        <f>'ごみ搬入量内訳'!F20/'ごみ処理概要'!D20/365*1000000</f>
        <v>234.0473502582384</v>
      </c>
      <c r="M20" s="188">
        <f>'資源化量内訳'!BP20</f>
        <v>307</v>
      </c>
      <c r="N20" s="188">
        <f>'ごみ処理量内訳'!E20</f>
        <v>6027</v>
      </c>
      <c r="O20" s="188">
        <f>'ごみ処理量内訳'!L20</f>
        <v>0</v>
      </c>
      <c r="P20" s="188">
        <f t="shared" si="2"/>
        <v>1113</v>
      </c>
      <c r="Q20" s="188">
        <f>'ごみ処理量内訳'!G20</f>
        <v>1082</v>
      </c>
      <c r="R20" s="188">
        <f>'ごみ処理量内訳'!H20</f>
        <v>31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2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2</v>
      </c>
      <c r="AD20" s="188">
        <f t="shared" si="4"/>
        <v>7142</v>
      </c>
      <c r="AE20" s="189">
        <f t="shared" si="5"/>
        <v>100</v>
      </c>
      <c r="AF20" s="188">
        <f>'資源化量内訳'!AB20</f>
        <v>842</v>
      </c>
      <c r="AG20" s="188">
        <f>'資源化量内訳'!AJ20</f>
        <v>586</v>
      </c>
      <c r="AH20" s="188">
        <f>'資源化量内訳'!AR20</f>
        <v>25</v>
      </c>
      <c r="AI20" s="188">
        <f>'資源化量内訳'!AZ20</f>
        <v>0</v>
      </c>
      <c r="AJ20" s="188">
        <f>'資源化量内訳'!BH20</f>
        <v>0</v>
      </c>
      <c r="AK20" s="188" t="s">
        <v>282</v>
      </c>
      <c r="AL20" s="188">
        <f t="shared" si="6"/>
        <v>1453</v>
      </c>
      <c r="AM20" s="189">
        <f t="shared" si="7"/>
        <v>23.654181769365014</v>
      </c>
      <c r="AN20" s="188">
        <f>'ごみ処理量内訳'!AC20</f>
        <v>0</v>
      </c>
      <c r="AO20" s="188">
        <f>'ごみ処理量内訳'!AD20</f>
        <v>610</v>
      </c>
      <c r="AP20" s="188">
        <f>'ごみ処理量内訳'!AE20</f>
        <v>123</v>
      </c>
      <c r="AQ20" s="188">
        <f t="shared" si="8"/>
        <v>733</v>
      </c>
    </row>
    <row r="21" spans="1:43" ht="13.5" customHeight="1">
      <c r="A21" s="182" t="s">
        <v>269</v>
      </c>
      <c r="B21" s="182" t="s">
        <v>31</v>
      </c>
      <c r="C21" s="184" t="s">
        <v>32</v>
      </c>
      <c r="D21" s="188">
        <v>31057</v>
      </c>
      <c r="E21" s="188">
        <v>31057</v>
      </c>
      <c r="F21" s="188">
        <f>'ごみ搬入量内訳'!H21</f>
        <v>12896</v>
      </c>
      <c r="G21" s="188">
        <f>'ごみ搬入量内訳'!AG21</f>
        <v>1577</v>
      </c>
      <c r="H21" s="188">
        <f>'ごみ搬入量内訳'!AH21</f>
        <v>0</v>
      </c>
      <c r="I21" s="188">
        <f t="shared" si="0"/>
        <v>14473</v>
      </c>
      <c r="J21" s="188">
        <f t="shared" si="9"/>
        <v>1276.7509673993156</v>
      </c>
      <c r="K21" s="188">
        <f>('ごみ搬入量内訳'!E21+'ごみ搬入量内訳'!AH21)/'ごみ処理概要'!D21/365*1000000</f>
        <v>989.1666273370088</v>
      </c>
      <c r="L21" s="188">
        <f>'ごみ搬入量内訳'!F21/'ごみ処理概要'!D21/365*1000000</f>
        <v>287.584340062307</v>
      </c>
      <c r="M21" s="188">
        <f>'資源化量内訳'!BP21</f>
        <v>933</v>
      </c>
      <c r="N21" s="188">
        <f>'ごみ処理量内訳'!E21</f>
        <v>8311</v>
      </c>
      <c r="O21" s="188">
        <f>'ごみ処理量内訳'!L21</f>
        <v>3765</v>
      </c>
      <c r="P21" s="188">
        <f t="shared" si="2"/>
        <v>2374</v>
      </c>
      <c r="Q21" s="188">
        <f>'ごみ処理量内訳'!G21</f>
        <v>1705</v>
      </c>
      <c r="R21" s="188">
        <f>'ごみ処理量内訳'!H21</f>
        <v>669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23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23</v>
      </c>
      <c r="AD21" s="188">
        <f t="shared" si="4"/>
        <v>14473</v>
      </c>
      <c r="AE21" s="189">
        <f t="shared" si="5"/>
        <v>73.98604297657707</v>
      </c>
      <c r="AF21" s="188">
        <f>'資源化量内訳'!AB21</f>
        <v>0</v>
      </c>
      <c r="AG21" s="188">
        <f>'資源化量内訳'!AJ21</f>
        <v>483</v>
      </c>
      <c r="AH21" s="188">
        <f>'資源化量内訳'!AR21</f>
        <v>466</v>
      </c>
      <c r="AI21" s="188">
        <f>'資源化量内訳'!AZ21</f>
        <v>0</v>
      </c>
      <c r="AJ21" s="188">
        <f>'資源化量内訳'!BH21</f>
        <v>0</v>
      </c>
      <c r="AK21" s="188" t="s">
        <v>282</v>
      </c>
      <c r="AL21" s="188">
        <f t="shared" si="6"/>
        <v>949</v>
      </c>
      <c r="AM21" s="189">
        <f t="shared" si="7"/>
        <v>12.365312216019733</v>
      </c>
      <c r="AN21" s="188">
        <f>'ごみ処理量内訳'!AC21</f>
        <v>3765</v>
      </c>
      <c r="AO21" s="188">
        <f>'ごみ処理量内訳'!AD21</f>
        <v>1011</v>
      </c>
      <c r="AP21" s="188">
        <f>'ごみ処理量内訳'!AE21</f>
        <v>325</v>
      </c>
      <c r="AQ21" s="188">
        <f t="shared" si="8"/>
        <v>5101</v>
      </c>
    </row>
    <row r="22" spans="1:43" ht="13.5" customHeight="1">
      <c r="A22" s="182" t="s">
        <v>269</v>
      </c>
      <c r="B22" s="182" t="s">
        <v>14</v>
      </c>
      <c r="C22" s="184" t="s">
        <v>15</v>
      </c>
      <c r="D22" s="188">
        <v>50083</v>
      </c>
      <c r="E22" s="188">
        <v>50083</v>
      </c>
      <c r="F22" s="188">
        <f>'ごみ搬入量内訳'!H22</f>
        <v>15072</v>
      </c>
      <c r="G22" s="188">
        <f>'ごみ搬入量内訳'!AG22</f>
        <v>1018</v>
      </c>
      <c r="H22" s="188">
        <f>'ごみ搬入量内訳'!AH22</f>
        <v>0</v>
      </c>
      <c r="I22" s="188">
        <f t="shared" si="0"/>
        <v>16090</v>
      </c>
      <c r="J22" s="188">
        <f t="shared" si="9"/>
        <v>880.1827322808521</v>
      </c>
      <c r="K22" s="188">
        <f>('ごみ搬入量内訳'!E22+'ごみ搬入量内訳'!AH22)/'ごみ処理概要'!D22/365*1000000</f>
        <v>680.8971080608928</v>
      </c>
      <c r="L22" s="188">
        <f>'ごみ搬入量内訳'!F22/'ごみ処理概要'!D22/365*1000000</f>
        <v>199.28562421995926</v>
      </c>
      <c r="M22" s="188">
        <f>'資源化量内訳'!BP22</f>
        <v>0</v>
      </c>
      <c r="N22" s="188">
        <f>'ごみ処理量内訳'!E22</f>
        <v>13454</v>
      </c>
      <c r="O22" s="188">
        <f>'ごみ処理量内訳'!L22</f>
        <v>368</v>
      </c>
      <c r="P22" s="188">
        <f t="shared" si="2"/>
        <v>1987</v>
      </c>
      <c r="Q22" s="188">
        <f>'ごみ処理量内訳'!G22</f>
        <v>0</v>
      </c>
      <c r="R22" s="188">
        <f>'ごみ処理量内訳'!H22</f>
        <v>1987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281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265</v>
      </c>
      <c r="AC22" s="188">
        <f>'資源化量内訳'!S22</f>
        <v>16</v>
      </c>
      <c r="AD22" s="188">
        <f t="shared" si="4"/>
        <v>16090</v>
      </c>
      <c r="AE22" s="189">
        <f t="shared" si="5"/>
        <v>97.71286513362337</v>
      </c>
      <c r="AF22" s="188">
        <f>'資源化量内訳'!AB22</f>
        <v>442</v>
      </c>
      <c r="AG22" s="188">
        <f>'資源化量内訳'!AJ22</f>
        <v>0</v>
      </c>
      <c r="AH22" s="188">
        <f>'資源化量内訳'!AR22</f>
        <v>1687</v>
      </c>
      <c r="AI22" s="188">
        <f>'資源化量内訳'!AZ22</f>
        <v>0</v>
      </c>
      <c r="AJ22" s="188">
        <f>'資源化量内訳'!BH22</f>
        <v>0</v>
      </c>
      <c r="AK22" s="188" t="s">
        <v>282</v>
      </c>
      <c r="AL22" s="188">
        <f t="shared" si="6"/>
        <v>2129</v>
      </c>
      <c r="AM22" s="189">
        <f t="shared" si="7"/>
        <v>14.97824735860783</v>
      </c>
      <c r="AN22" s="188">
        <f>'ごみ処理量内訳'!AC22</f>
        <v>368</v>
      </c>
      <c r="AO22" s="188">
        <f>'ごみ処理量内訳'!AD22</f>
        <v>884</v>
      </c>
      <c r="AP22" s="188">
        <f>'ごみ処理量内訳'!AE22</f>
        <v>0</v>
      </c>
      <c r="AQ22" s="188">
        <f t="shared" si="8"/>
        <v>1252</v>
      </c>
    </row>
    <row r="23" spans="1:43" ht="13.5" customHeight="1">
      <c r="A23" s="182" t="s">
        <v>269</v>
      </c>
      <c r="B23" s="182" t="s">
        <v>16</v>
      </c>
      <c r="C23" s="184" t="s">
        <v>17</v>
      </c>
      <c r="D23" s="188">
        <v>28733</v>
      </c>
      <c r="E23" s="188">
        <v>28733</v>
      </c>
      <c r="F23" s="188">
        <f>'ごみ搬入量内訳'!H23</f>
        <v>10925</v>
      </c>
      <c r="G23" s="188">
        <f>'ごみ搬入量内訳'!AG23</f>
        <v>1125</v>
      </c>
      <c r="H23" s="188">
        <f>'ごみ搬入量内訳'!AH23</f>
        <v>0</v>
      </c>
      <c r="I23" s="188">
        <f t="shared" si="0"/>
        <v>12050</v>
      </c>
      <c r="J23" s="188">
        <f t="shared" si="9"/>
        <v>1148.9819590762186</v>
      </c>
      <c r="K23" s="188">
        <f>('ごみ搬入量内訳'!E23+'ごみ搬入量内訳'!AH23)/'ごみ処理概要'!D23/365*1000000</f>
        <v>749.3650801975105</v>
      </c>
      <c r="L23" s="188">
        <f>'ごみ搬入量内訳'!F23/'ごみ処理概要'!D23/365*1000000</f>
        <v>399.61687887870806</v>
      </c>
      <c r="M23" s="188">
        <f>'資源化量内訳'!BP23</f>
        <v>0</v>
      </c>
      <c r="N23" s="188">
        <f>'ごみ処理量内訳'!E23</f>
        <v>9636</v>
      </c>
      <c r="O23" s="188">
        <f>'ごみ処理量内訳'!L23</f>
        <v>265</v>
      </c>
      <c r="P23" s="188">
        <f t="shared" si="2"/>
        <v>1343</v>
      </c>
      <c r="Q23" s="188">
        <f>'ごみ処理量内訳'!G23</f>
        <v>0</v>
      </c>
      <c r="R23" s="188">
        <f>'ごみ処理量内訳'!H23</f>
        <v>1343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806</v>
      </c>
      <c r="W23" s="188">
        <f>'資源化量内訳'!M23</f>
        <v>0</v>
      </c>
      <c r="X23" s="188">
        <f>'資源化量内訳'!N23</f>
        <v>806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12050</v>
      </c>
      <c r="AE23" s="189">
        <f t="shared" si="5"/>
        <v>97.80082987551867</v>
      </c>
      <c r="AF23" s="188">
        <f>'資源化量内訳'!AB23</f>
        <v>317</v>
      </c>
      <c r="AG23" s="188">
        <f>'資源化量内訳'!AJ23</f>
        <v>0</v>
      </c>
      <c r="AH23" s="188">
        <f>'資源化量内訳'!AR23</f>
        <v>952</v>
      </c>
      <c r="AI23" s="188">
        <f>'資源化量内訳'!AZ23</f>
        <v>0</v>
      </c>
      <c r="AJ23" s="188">
        <f>'資源化量内訳'!BH23</f>
        <v>0</v>
      </c>
      <c r="AK23" s="188" t="s">
        <v>282</v>
      </c>
      <c r="AL23" s="188">
        <f t="shared" si="6"/>
        <v>1269</v>
      </c>
      <c r="AM23" s="189">
        <f t="shared" si="7"/>
        <v>17.219917012448132</v>
      </c>
      <c r="AN23" s="188">
        <f>'ごみ処理量内訳'!AC23</f>
        <v>265</v>
      </c>
      <c r="AO23" s="188">
        <f>'ごみ処理量内訳'!AD23</f>
        <v>637</v>
      </c>
      <c r="AP23" s="188">
        <f>'ごみ処理量内訳'!AE23</f>
        <v>0</v>
      </c>
      <c r="AQ23" s="188">
        <f t="shared" si="8"/>
        <v>902</v>
      </c>
    </row>
    <row r="24" spans="1:43" ht="13.5" customHeight="1">
      <c r="A24" s="182" t="s">
        <v>269</v>
      </c>
      <c r="B24" s="182" t="s">
        <v>18</v>
      </c>
      <c r="C24" s="184" t="s">
        <v>19</v>
      </c>
      <c r="D24" s="188">
        <v>26106</v>
      </c>
      <c r="E24" s="188">
        <v>26106</v>
      </c>
      <c r="F24" s="188">
        <f>'ごみ搬入量内訳'!H24</f>
        <v>7181</v>
      </c>
      <c r="G24" s="188">
        <f>'ごみ搬入量内訳'!AG24</f>
        <v>715</v>
      </c>
      <c r="H24" s="188">
        <f>'ごみ搬入量内訳'!AH24</f>
        <v>0</v>
      </c>
      <c r="I24" s="188">
        <f aca="true" t="shared" si="10" ref="I24:I35">SUM(F24:H24)</f>
        <v>7896</v>
      </c>
      <c r="J24" s="188">
        <f t="shared" si="9"/>
        <v>828.6553555630418</v>
      </c>
      <c r="K24" s="188">
        <f>('ごみ搬入量内訳'!E24+'ごみ搬入量内訳'!AH24)/'ごみ処理概要'!D24/365*1000000</f>
        <v>746.2725726201608</v>
      </c>
      <c r="L24" s="188">
        <f>'ごみ搬入量内訳'!F24/'ごみ処理概要'!D24/365*1000000</f>
        <v>82.38278294288092</v>
      </c>
      <c r="M24" s="188">
        <f>'資源化量内訳'!BP24</f>
        <v>91</v>
      </c>
      <c r="N24" s="188">
        <f>'ごみ処理量内訳'!E24</f>
        <v>5890</v>
      </c>
      <c r="O24" s="188">
        <f>'ごみ処理量内訳'!L24</f>
        <v>65</v>
      </c>
      <c r="P24" s="188">
        <f aca="true" t="shared" si="11" ref="P24:P35">SUM(Q24:U24)</f>
        <v>1941</v>
      </c>
      <c r="Q24" s="188">
        <f>'ごみ処理量内訳'!G24</f>
        <v>0</v>
      </c>
      <c r="R24" s="188">
        <f>'ごみ処理量内訳'!H24</f>
        <v>1941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aca="true" t="shared" si="12" ref="V24:V35">SUM(W24:AC24)</f>
        <v>0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aca="true" t="shared" si="13" ref="AD24:AD35">N24+O24+P24+V24</f>
        <v>7896</v>
      </c>
      <c r="AE24" s="189">
        <f aca="true" t="shared" si="14" ref="AE24:AE35">(N24+P24+V24)/AD24*100</f>
        <v>99.17679837892604</v>
      </c>
      <c r="AF24" s="188">
        <f>'資源化量内訳'!AB24</f>
        <v>194</v>
      </c>
      <c r="AG24" s="188">
        <f>'資源化量内訳'!AJ24</f>
        <v>0</v>
      </c>
      <c r="AH24" s="188">
        <f>'資源化量内訳'!AR24</f>
        <v>1777</v>
      </c>
      <c r="AI24" s="188">
        <f>'資源化量内訳'!AZ24</f>
        <v>0</v>
      </c>
      <c r="AJ24" s="188">
        <f>'資源化量内訳'!BH24</f>
        <v>0</v>
      </c>
      <c r="AK24" s="188" t="s">
        <v>282</v>
      </c>
      <c r="AL24" s="188">
        <f aca="true" t="shared" si="15" ref="AL24:AL35">SUM(AF24:AJ24)</f>
        <v>1971</v>
      </c>
      <c r="AM24" s="189">
        <f aca="true" t="shared" si="16" ref="AM24:AM35">(V24+AL24+M24)/(M24+AD24)*100</f>
        <v>25.81695254789032</v>
      </c>
      <c r="AN24" s="188">
        <f>'ごみ処理量内訳'!AC24</f>
        <v>65</v>
      </c>
      <c r="AO24" s="188">
        <f>'ごみ処理量内訳'!AD24</f>
        <v>389</v>
      </c>
      <c r="AP24" s="188">
        <f>'ごみ処理量内訳'!AE24</f>
        <v>164</v>
      </c>
      <c r="AQ24" s="188">
        <f aca="true" t="shared" si="17" ref="AQ24:AQ35">SUM(AN24:AP24)</f>
        <v>618</v>
      </c>
    </row>
    <row r="25" spans="1:43" ht="13.5" customHeight="1">
      <c r="A25" s="182" t="s">
        <v>269</v>
      </c>
      <c r="B25" s="182" t="s">
        <v>20</v>
      </c>
      <c r="C25" s="184" t="s">
        <v>21</v>
      </c>
      <c r="D25" s="188">
        <v>12336</v>
      </c>
      <c r="E25" s="188">
        <v>12336</v>
      </c>
      <c r="F25" s="188">
        <f>'ごみ搬入量内訳'!H25</f>
        <v>5520</v>
      </c>
      <c r="G25" s="188">
        <f>'ごみ搬入量内訳'!AG25</f>
        <v>98</v>
      </c>
      <c r="H25" s="188">
        <f>'ごみ搬入量内訳'!AH25</f>
        <v>0</v>
      </c>
      <c r="I25" s="188">
        <f t="shared" si="10"/>
        <v>5618</v>
      </c>
      <c r="J25" s="188">
        <f t="shared" si="9"/>
        <v>1247.712453138603</v>
      </c>
      <c r="K25" s="188">
        <f>('ごみ搬入量内訳'!E25+'ごみ搬入量内訳'!AH25)/'ごみ処理概要'!D25/365*1000000</f>
        <v>869.0457154025194</v>
      </c>
      <c r="L25" s="188">
        <f>'ごみ搬入量内訳'!F25/'ごみ処理概要'!D25/365*1000000</f>
        <v>378.66673773608375</v>
      </c>
      <c r="M25" s="188">
        <f>'資源化量内訳'!BP25</f>
        <v>0</v>
      </c>
      <c r="N25" s="188">
        <f>'ごみ処理量内訳'!E25</f>
        <v>4561</v>
      </c>
      <c r="O25" s="188">
        <f>'ごみ処理量内訳'!L25</f>
        <v>85</v>
      </c>
      <c r="P25" s="188">
        <f t="shared" si="11"/>
        <v>972</v>
      </c>
      <c r="Q25" s="188">
        <f>'ごみ処理量内訳'!G25</f>
        <v>206</v>
      </c>
      <c r="R25" s="188">
        <f>'ごみ処理量内訳'!H25</f>
        <v>766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12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13"/>
        <v>5618</v>
      </c>
      <c r="AE25" s="189">
        <f t="shared" si="14"/>
        <v>98.48700605197578</v>
      </c>
      <c r="AF25" s="188">
        <f>'資源化量内訳'!AB25</f>
        <v>152</v>
      </c>
      <c r="AG25" s="188">
        <f>'資源化量内訳'!AJ25</f>
        <v>101</v>
      </c>
      <c r="AH25" s="188">
        <f>'資源化量内訳'!AR25</f>
        <v>759</v>
      </c>
      <c r="AI25" s="188">
        <f>'資源化量内訳'!AZ25</f>
        <v>0</v>
      </c>
      <c r="AJ25" s="188">
        <f>'資源化量内訳'!BH25</f>
        <v>0</v>
      </c>
      <c r="AK25" s="188" t="s">
        <v>282</v>
      </c>
      <c r="AL25" s="188">
        <f t="shared" si="15"/>
        <v>1012</v>
      </c>
      <c r="AM25" s="189">
        <f t="shared" si="16"/>
        <v>18.013527945888217</v>
      </c>
      <c r="AN25" s="188">
        <f>'ごみ処理量内訳'!AC25</f>
        <v>85</v>
      </c>
      <c r="AO25" s="188">
        <f>'ごみ処理量内訳'!AD25</f>
        <v>302</v>
      </c>
      <c r="AP25" s="188">
        <f>'ごみ処理量内訳'!AE25</f>
        <v>58</v>
      </c>
      <c r="AQ25" s="188">
        <f t="shared" si="17"/>
        <v>445</v>
      </c>
    </row>
    <row r="26" spans="1:43" ht="13.5" customHeight="1">
      <c r="A26" s="182" t="s">
        <v>269</v>
      </c>
      <c r="B26" s="182" t="s">
        <v>22</v>
      </c>
      <c r="C26" s="184" t="s">
        <v>268</v>
      </c>
      <c r="D26" s="188">
        <v>26870</v>
      </c>
      <c r="E26" s="188">
        <v>26870</v>
      </c>
      <c r="F26" s="188">
        <f>'ごみ搬入量内訳'!H26</f>
        <v>9678</v>
      </c>
      <c r="G26" s="188">
        <f>'ごみ搬入量内訳'!AG26</f>
        <v>1156</v>
      </c>
      <c r="H26" s="188">
        <f>'ごみ搬入量内訳'!AH26</f>
        <v>0</v>
      </c>
      <c r="I26" s="188">
        <f t="shared" si="10"/>
        <v>10834</v>
      </c>
      <c r="J26" s="188">
        <f t="shared" si="9"/>
        <v>1104.6591656427954</v>
      </c>
      <c r="K26" s="188">
        <f>('ごみ搬入量内訳'!E26+'ごみ搬入量内訳'!AH26)/'ごみ処理概要'!D26/365*1000000</f>
        <v>842.3102609724141</v>
      </c>
      <c r="L26" s="188">
        <f>'ごみ搬入量内訳'!F26/'ごみ処理概要'!D26/365*1000000</f>
        <v>262.3489046703815</v>
      </c>
      <c r="M26" s="188">
        <f>'資源化量内訳'!BP26</f>
        <v>995</v>
      </c>
      <c r="N26" s="188">
        <f>'ごみ処理量内訳'!E26</f>
        <v>8204</v>
      </c>
      <c r="O26" s="188">
        <f>'ごみ処理量内訳'!L26</f>
        <v>529</v>
      </c>
      <c r="P26" s="188">
        <f t="shared" si="11"/>
        <v>2101</v>
      </c>
      <c r="Q26" s="188">
        <f>'ごみ処理量内訳'!G26</f>
        <v>640</v>
      </c>
      <c r="R26" s="188">
        <f>'ごみ処理量内訳'!H26</f>
        <v>1461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12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13"/>
        <v>10834</v>
      </c>
      <c r="AE26" s="189">
        <f t="shared" si="14"/>
        <v>95.1172235554735</v>
      </c>
      <c r="AF26" s="188">
        <f>'資源化量内訳'!AB26</f>
        <v>0</v>
      </c>
      <c r="AG26" s="188">
        <f>'資源化量内訳'!AJ26</f>
        <v>258</v>
      </c>
      <c r="AH26" s="188">
        <f>'資源化量内訳'!AR26</f>
        <v>963</v>
      </c>
      <c r="AI26" s="188">
        <f>'資源化量内訳'!AZ26</f>
        <v>0</v>
      </c>
      <c r="AJ26" s="188">
        <f>'資源化量内訳'!BH26</f>
        <v>0</v>
      </c>
      <c r="AK26" s="188" t="s">
        <v>282</v>
      </c>
      <c r="AL26" s="188">
        <f t="shared" si="15"/>
        <v>1221</v>
      </c>
      <c r="AM26" s="189">
        <f t="shared" si="16"/>
        <v>18.73362076253276</v>
      </c>
      <c r="AN26" s="188">
        <f>'ごみ処理量内訳'!AC26</f>
        <v>529</v>
      </c>
      <c r="AO26" s="188">
        <f>'ごみ処理量内訳'!AD26</f>
        <v>1158</v>
      </c>
      <c r="AP26" s="188">
        <f>'ごみ処理量内訳'!AE26</f>
        <v>312</v>
      </c>
      <c r="AQ26" s="188">
        <f t="shared" si="17"/>
        <v>1999</v>
      </c>
    </row>
    <row r="27" spans="1:43" ht="13.5" customHeight="1">
      <c r="A27" s="182" t="s">
        <v>269</v>
      </c>
      <c r="B27" s="182" t="s">
        <v>23</v>
      </c>
      <c r="C27" s="184" t="s">
        <v>225</v>
      </c>
      <c r="D27" s="188">
        <v>7803</v>
      </c>
      <c r="E27" s="188">
        <v>7182</v>
      </c>
      <c r="F27" s="188">
        <f>'ごみ搬入量内訳'!H27</f>
        <v>1345</v>
      </c>
      <c r="G27" s="188">
        <f>'ごみ搬入量内訳'!AG27</f>
        <v>11</v>
      </c>
      <c r="H27" s="188">
        <f>'ごみ搬入量内訳'!AH27</f>
        <v>114</v>
      </c>
      <c r="I27" s="188">
        <f t="shared" si="10"/>
        <v>1470</v>
      </c>
      <c r="J27" s="188">
        <f t="shared" si="9"/>
        <v>516.1344688291647</v>
      </c>
      <c r="K27" s="188">
        <f>('ごみ搬入量内訳'!E27+'ごみ搬入量内訳'!AH27)/'ごみ処理概要'!D27/365*1000000</f>
        <v>323.3740447562318</v>
      </c>
      <c r="L27" s="188">
        <f>'ごみ搬入量内訳'!F27/'ごみ処理概要'!D27/365*1000000</f>
        <v>192.76042407293298</v>
      </c>
      <c r="M27" s="188">
        <f>'資源化量内訳'!BP27</f>
        <v>231</v>
      </c>
      <c r="N27" s="188">
        <f>'ごみ処理量内訳'!E27</f>
        <v>1041</v>
      </c>
      <c r="O27" s="188">
        <f>'ごみ処理量内訳'!L27</f>
        <v>0</v>
      </c>
      <c r="P27" s="188">
        <f t="shared" si="11"/>
        <v>315</v>
      </c>
      <c r="Q27" s="188">
        <f>'ごみ処理量内訳'!G27</f>
        <v>40</v>
      </c>
      <c r="R27" s="188">
        <f>'ごみ処理量内訳'!H27</f>
        <v>275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12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13"/>
        <v>1356</v>
      </c>
      <c r="AE27" s="189">
        <f t="shared" si="14"/>
        <v>100</v>
      </c>
      <c r="AF27" s="188">
        <f>'資源化量内訳'!AB27</f>
        <v>0</v>
      </c>
      <c r="AG27" s="188">
        <f>'資源化量内訳'!AJ27</f>
        <v>33</v>
      </c>
      <c r="AH27" s="188">
        <f>'資源化量内訳'!AR27</f>
        <v>258</v>
      </c>
      <c r="AI27" s="188">
        <f>'資源化量内訳'!AZ27</f>
        <v>0</v>
      </c>
      <c r="AJ27" s="188">
        <f>'資源化量内訳'!BH27</f>
        <v>0</v>
      </c>
      <c r="AK27" s="188" t="s">
        <v>282</v>
      </c>
      <c r="AL27" s="188">
        <f t="shared" si="15"/>
        <v>291</v>
      </c>
      <c r="AM27" s="189">
        <f t="shared" si="16"/>
        <v>32.89224952741021</v>
      </c>
      <c r="AN27" s="188">
        <f>'ごみ処理量内訳'!AC27</f>
        <v>0</v>
      </c>
      <c r="AO27" s="188">
        <f>'ごみ処理量内訳'!AD27</f>
        <v>184</v>
      </c>
      <c r="AP27" s="188">
        <f>'ごみ処理量内訳'!AE27</f>
        <v>11</v>
      </c>
      <c r="AQ27" s="188">
        <f t="shared" si="17"/>
        <v>195</v>
      </c>
    </row>
    <row r="28" spans="1:43" ht="13.5" customHeight="1">
      <c r="A28" s="182" t="s">
        <v>269</v>
      </c>
      <c r="B28" s="182" t="s">
        <v>226</v>
      </c>
      <c r="C28" s="184" t="s">
        <v>227</v>
      </c>
      <c r="D28" s="188">
        <v>2061</v>
      </c>
      <c r="E28" s="188">
        <v>2061</v>
      </c>
      <c r="F28" s="188">
        <f>'ごみ搬入量内訳'!H28</f>
        <v>801</v>
      </c>
      <c r="G28" s="188">
        <f>'ごみ搬入量内訳'!AG28</f>
        <v>1447</v>
      </c>
      <c r="H28" s="188">
        <f>'ごみ搬入量内訳'!AH28</f>
        <v>0</v>
      </c>
      <c r="I28" s="188">
        <f t="shared" si="10"/>
        <v>2248</v>
      </c>
      <c r="J28" s="188">
        <f t="shared" si="9"/>
        <v>2988.308641236798</v>
      </c>
      <c r="K28" s="188">
        <f>('ごみ搬入量内訳'!E28+'ごみ搬入量内訳'!AH28)/'ごみ処理概要'!D28/365*1000000</f>
        <v>765.6876233774002</v>
      </c>
      <c r="L28" s="188">
        <f>'ごみ搬入量内訳'!F28/'ごみ処理概要'!D28/365*1000000</f>
        <v>2222.6210178593983</v>
      </c>
      <c r="M28" s="188">
        <f>'資源化量内訳'!BP28</f>
        <v>0</v>
      </c>
      <c r="N28" s="188">
        <f>'ごみ処理量内訳'!E28</f>
        <v>1805</v>
      </c>
      <c r="O28" s="188">
        <f>'ごみ処理量内訳'!L28</f>
        <v>27</v>
      </c>
      <c r="P28" s="188">
        <f t="shared" si="11"/>
        <v>247</v>
      </c>
      <c r="Q28" s="188">
        <f>'ごみ処理量内訳'!G28</f>
        <v>75</v>
      </c>
      <c r="R28" s="188">
        <f>'ごみ処理量内訳'!H28</f>
        <v>172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12"/>
        <v>169</v>
      </c>
      <c r="W28" s="188">
        <f>'資源化量内訳'!M28</f>
        <v>169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13"/>
        <v>2248</v>
      </c>
      <c r="AE28" s="189">
        <f t="shared" si="14"/>
        <v>98.79893238434164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172</v>
      </c>
      <c r="AI28" s="188">
        <f>'資源化量内訳'!AZ28</f>
        <v>0</v>
      </c>
      <c r="AJ28" s="188">
        <f>'資源化量内訳'!BH28</f>
        <v>0</v>
      </c>
      <c r="AK28" s="188" t="s">
        <v>282</v>
      </c>
      <c r="AL28" s="188">
        <f t="shared" si="15"/>
        <v>172</v>
      </c>
      <c r="AM28" s="189">
        <f t="shared" si="16"/>
        <v>15.169039145907472</v>
      </c>
      <c r="AN28" s="188">
        <f>'ごみ処理量内訳'!AC28</f>
        <v>27</v>
      </c>
      <c r="AO28" s="188">
        <f>'ごみ処理量内訳'!AD28</f>
        <v>179</v>
      </c>
      <c r="AP28" s="188">
        <f>'ごみ処理量内訳'!AE28</f>
        <v>0</v>
      </c>
      <c r="AQ28" s="188">
        <f t="shared" si="17"/>
        <v>206</v>
      </c>
    </row>
    <row r="29" spans="1:43" ht="13.5" customHeight="1">
      <c r="A29" s="182" t="s">
        <v>269</v>
      </c>
      <c r="B29" s="182" t="s">
        <v>33</v>
      </c>
      <c r="C29" s="184" t="s">
        <v>34</v>
      </c>
      <c r="D29" s="188">
        <v>8752</v>
      </c>
      <c r="E29" s="188">
        <v>8071</v>
      </c>
      <c r="F29" s="188">
        <f>'ごみ搬入量内訳'!H29</f>
        <v>1739</v>
      </c>
      <c r="G29" s="188">
        <f>'ごみ搬入量内訳'!AG29</f>
        <v>400</v>
      </c>
      <c r="H29" s="188">
        <f>'ごみ搬入量内訳'!AH29</f>
        <v>172</v>
      </c>
      <c r="I29" s="188">
        <f t="shared" si="10"/>
        <v>2311</v>
      </c>
      <c r="J29" s="188">
        <f t="shared" si="9"/>
        <v>723.4354261100398</v>
      </c>
      <c r="K29" s="188">
        <f>('ごみ搬入量内訳'!E29+'ごみ搬入量内訳'!AH29)/'ごみ処理概要'!D29/365*1000000</f>
        <v>340.5875134607197</v>
      </c>
      <c r="L29" s="188">
        <f>'ごみ搬入量内訳'!F29/'ごみ処理概要'!D29/365*1000000</f>
        <v>382.84791264932005</v>
      </c>
      <c r="M29" s="188">
        <f>'資源化量内訳'!BP29</f>
        <v>0</v>
      </c>
      <c r="N29" s="188">
        <f>'ごみ処理量内訳'!E29</f>
        <v>1657</v>
      </c>
      <c r="O29" s="188">
        <f>'ごみ処理量内訳'!L29</f>
        <v>0</v>
      </c>
      <c r="P29" s="188">
        <f t="shared" si="11"/>
        <v>482</v>
      </c>
      <c r="Q29" s="188">
        <f>'ごみ処理量内訳'!G29</f>
        <v>62</v>
      </c>
      <c r="R29" s="188">
        <f>'ごみ処理量内訳'!H29</f>
        <v>420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12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13"/>
        <v>2139</v>
      </c>
      <c r="AE29" s="189">
        <f t="shared" si="14"/>
        <v>100</v>
      </c>
      <c r="AF29" s="188">
        <f>'資源化量内訳'!AB29</f>
        <v>0</v>
      </c>
      <c r="AG29" s="188">
        <f>'資源化量内訳'!AJ29</f>
        <v>50</v>
      </c>
      <c r="AH29" s="188">
        <f>'資源化量内訳'!AR29</f>
        <v>390</v>
      </c>
      <c r="AI29" s="188">
        <f>'資源化量内訳'!AZ29</f>
        <v>0</v>
      </c>
      <c r="AJ29" s="188">
        <f>'資源化量内訳'!BH29</f>
        <v>0</v>
      </c>
      <c r="AK29" s="188" t="s">
        <v>282</v>
      </c>
      <c r="AL29" s="188">
        <f t="shared" si="15"/>
        <v>440</v>
      </c>
      <c r="AM29" s="189">
        <f t="shared" si="16"/>
        <v>20.570359981299674</v>
      </c>
      <c r="AN29" s="188">
        <f>'ごみ処理量内訳'!AC29</f>
        <v>0</v>
      </c>
      <c r="AO29" s="188">
        <f>'ごみ処理量内訳'!AD29</f>
        <v>293</v>
      </c>
      <c r="AP29" s="188">
        <f>'ごみ処理量内訳'!AE29</f>
        <v>22</v>
      </c>
      <c r="AQ29" s="188">
        <f t="shared" si="17"/>
        <v>315</v>
      </c>
    </row>
    <row r="30" spans="1:43" ht="13.5" customHeight="1">
      <c r="A30" s="182" t="s">
        <v>269</v>
      </c>
      <c r="B30" s="182" t="s">
        <v>35</v>
      </c>
      <c r="C30" s="184" t="s">
        <v>36</v>
      </c>
      <c r="D30" s="188">
        <v>21413</v>
      </c>
      <c r="E30" s="188">
        <v>20812</v>
      </c>
      <c r="F30" s="188">
        <f>'ごみ搬入量内訳'!H30</f>
        <v>3890</v>
      </c>
      <c r="G30" s="188">
        <f>'ごみ搬入量内訳'!AG30</f>
        <v>933</v>
      </c>
      <c r="H30" s="188">
        <f>'ごみ搬入量内訳'!AH30</f>
        <v>114</v>
      </c>
      <c r="I30" s="188">
        <f t="shared" si="10"/>
        <v>4937</v>
      </c>
      <c r="J30" s="188">
        <f t="shared" si="9"/>
        <v>631.6736280418565</v>
      </c>
      <c r="K30" s="188">
        <f>('ごみ搬入量内訳'!E30+'ごみ搬入量内訳'!AH30)/'ごみ処理概要'!D30/365*1000000</f>
        <v>353.1333225431485</v>
      </c>
      <c r="L30" s="188">
        <f>'ごみ搬入量内訳'!F30/'ごみ処理概要'!D30/365*1000000</f>
        <v>278.54030549870805</v>
      </c>
      <c r="M30" s="188">
        <f>'資源化量内訳'!BP30</f>
        <v>0</v>
      </c>
      <c r="N30" s="188">
        <f>'ごみ処理量内訳'!E30</f>
        <v>4067</v>
      </c>
      <c r="O30" s="188">
        <f>'ごみ処理量内訳'!L30</f>
        <v>0</v>
      </c>
      <c r="P30" s="188">
        <f t="shared" si="11"/>
        <v>754</v>
      </c>
      <c r="Q30" s="188">
        <f>'ごみ処理量内訳'!G30</f>
        <v>634</v>
      </c>
      <c r="R30" s="188">
        <f>'ごみ処理量内訳'!H30</f>
        <v>120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12"/>
        <v>2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2</v>
      </c>
      <c r="AD30" s="188">
        <f t="shared" si="13"/>
        <v>4823</v>
      </c>
      <c r="AE30" s="189">
        <f t="shared" si="14"/>
        <v>100</v>
      </c>
      <c r="AF30" s="188">
        <f>'資源化量内訳'!AB30</f>
        <v>519</v>
      </c>
      <c r="AG30" s="188">
        <f>'資源化量内訳'!AJ30</f>
        <v>347</v>
      </c>
      <c r="AH30" s="188">
        <f>'資源化量内訳'!AR30</f>
        <v>110</v>
      </c>
      <c r="AI30" s="188">
        <f>'資源化量内訳'!AZ30</f>
        <v>0</v>
      </c>
      <c r="AJ30" s="188">
        <f>'資源化量内訳'!BH30</f>
        <v>0</v>
      </c>
      <c r="AK30" s="188" t="s">
        <v>282</v>
      </c>
      <c r="AL30" s="188">
        <f t="shared" si="15"/>
        <v>976</v>
      </c>
      <c r="AM30" s="189">
        <f t="shared" si="16"/>
        <v>20.277835372174994</v>
      </c>
      <c r="AN30" s="188">
        <f>'ごみ処理量内訳'!AC30</f>
        <v>0</v>
      </c>
      <c r="AO30" s="188">
        <f>'ごみ処理量内訳'!AD30</f>
        <v>439</v>
      </c>
      <c r="AP30" s="188">
        <f>'ごみ処理量内訳'!AE30</f>
        <v>75</v>
      </c>
      <c r="AQ30" s="188">
        <f t="shared" si="17"/>
        <v>514</v>
      </c>
    </row>
    <row r="31" spans="1:43" ht="13.5" customHeight="1">
      <c r="A31" s="182" t="s">
        <v>269</v>
      </c>
      <c r="B31" s="182" t="s">
        <v>228</v>
      </c>
      <c r="C31" s="184" t="s">
        <v>229</v>
      </c>
      <c r="D31" s="188">
        <v>9491</v>
      </c>
      <c r="E31" s="188">
        <v>9491</v>
      </c>
      <c r="F31" s="188">
        <f>'ごみ搬入量内訳'!H31</f>
        <v>2946</v>
      </c>
      <c r="G31" s="188">
        <f>'ごみ搬入量内訳'!AG31</f>
        <v>372</v>
      </c>
      <c r="H31" s="188">
        <f>'ごみ搬入量内訳'!AH31</f>
        <v>0</v>
      </c>
      <c r="I31" s="188">
        <f t="shared" si="10"/>
        <v>3318</v>
      </c>
      <c r="J31" s="188">
        <f t="shared" si="9"/>
        <v>957.7927466973038</v>
      </c>
      <c r="K31" s="188">
        <f>('ごみ搬入量内訳'!E31+'ごみ搬入量内訳'!AH31)/'ごみ処理概要'!D31/365*1000000</f>
        <v>688.7563271910086</v>
      </c>
      <c r="L31" s="188">
        <f>'ごみ搬入量内訳'!F31/'ごみ処理概要'!D31/365*1000000</f>
        <v>269.0364195062951</v>
      </c>
      <c r="M31" s="188">
        <f>'資源化量内訳'!BP31</f>
        <v>0</v>
      </c>
      <c r="N31" s="188">
        <f>'ごみ処理量内訳'!E31</f>
        <v>2223</v>
      </c>
      <c r="O31" s="188">
        <f>'ごみ処理量内訳'!L31</f>
        <v>449</v>
      </c>
      <c r="P31" s="188">
        <f t="shared" si="11"/>
        <v>646</v>
      </c>
      <c r="Q31" s="188">
        <f>'ごみ処理量内訳'!G31</f>
        <v>0</v>
      </c>
      <c r="R31" s="188">
        <f>'ごみ処理量内訳'!H31</f>
        <v>646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2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13"/>
        <v>3318</v>
      </c>
      <c r="AE31" s="189">
        <f t="shared" si="14"/>
        <v>86.46775165762509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646</v>
      </c>
      <c r="AI31" s="188">
        <f>'資源化量内訳'!AZ31</f>
        <v>0</v>
      </c>
      <c r="AJ31" s="188">
        <f>'資源化量内訳'!BH31</f>
        <v>0</v>
      </c>
      <c r="AK31" s="188" t="s">
        <v>282</v>
      </c>
      <c r="AL31" s="188">
        <f t="shared" si="15"/>
        <v>646</v>
      </c>
      <c r="AM31" s="189">
        <f t="shared" si="16"/>
        <v>19.46955997588909</v>
      </c>
      <c r="AN31" s="188">
        <f>'ごみ処理量内訳'!AC31</f>
        <v>449</v>
      </c>
      <c r="AO31" s="188">
        <f>'ごみ処理量内訳'!AD31</f>
        <v>295</v>
      </c>
      <c r="AP31" s="188">
        <f>'ごみ処理量内訳'!AE31</f>
        <v>0</v>
      </c>
      <c r="AQ31" s="188">
        <f t="shared" si="17"/>
        <v>744</v>
      </c>
    </row>
    <row r="32" spans="1:43" ht="13.5" customHeight="1">
      <c r="A32" s="182" t="s">
        <v>269</v>
      </c>
      <c r="B32" s="182" t="s">
        <v>41</v>
      </c>
      <c r="C32" s="184" t="s">
        <v>42</v>
      </c>
      <c r="D32" s="188">
        <v>9624</v>
      </c>
      <c r="E32" s="188">
        <v>9624</v>
      </c>
      <c r="F32" s="188">
        <f>'ごみ搬入量内訳'!H32</f>
        <v>3123</v>
      </c>
      <c r="G32" s="188">
        <f>'ごみ搬入量内訳'!AG32</f>
        <v>338</v>
      </c>
      <c r="H32" s="188">
        <f>'ごみ搬入量内訳'!AH32</f>
        <v>0</v>
      </c>
      <c r="I32" s="188">
        <f t="shared" si="10"/>
        <v>3461</v>
      </c>
      <c r="J32" s="188">
        <f t="shared" si="9"/>
        <v>985.2651476332001</v>
      </c>
      <c r="K32" s="188">
        <f>('ごみ搬入量内訳'!E32+'ごみ搬入量内訳'!AH32)/'ごみ処理概要'!D32/365*1000000</f>
        <v>889.0445120076522</v>
      </c>
      <c r="L32" s="188">
        <f>'ごみ搬入量内訳'!F32/'ごみ処理概要'!D32/365*1000000</f>
        <v>96.22063562554801</v>
      </c>
      <c r="M32" s="188">
        <f>'資源化量内訳'!BP32</f>
        <v>0</v>
      </c>
      <c r="N32" s="188">
        <f>'ごみ処理量内訳'!E32</f>
        <v>2753</v>
      </c>
      <c r="O32" s="188">
        <f>'ごみ処理量内訳'!L32</f>
        <v>0</v>
      </c>
      <c r="P32" s="188">
        <f t="shared" si="11"/>
        <v>708</v>
      </c>
      <c r="Q32" s="188">
        <f>'ごみ処理量内訳'!G32</f>
        <v>0</v>
      </c>
      <c r="R32" s="188">
        <f>'ごみ処理量内訳'!H32</f>
        <v>91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617</v>
      </c>
      <c r="V32" s="188">
        <f t="shared" si="12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13"/>
        <v>3461</v>
      </c>
      <c r="AE32" s="189">
        <f t="shared" si="14"/>
        <v>100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91</v>
      </c>
      <c r="AI32" s="188">
        <f>'資源化量内訳'!AZ32</f>
        <v>0</v>
      </c>
      <c r="AJ32" s="188">
        <f>'資源化量内訳'!BH32</f>
        <v>0</v>
      </c>
      <c r="AK32" s="188" t="s">
        <v>282</v>
      </c>
      <c r="AL32" s="188">
        <f t="shared" si="15"/>
        <v>91</v>
      </c>
      <c r="AM32" s="189">
        <f t="shared" si="16"/>
        <v>2.6292978907830107</v>
      </c>
      <c r="AN32" s="188">
        <f>'ごみ処理量内訳'!AC32</f>
        <v>0</v>
      </c>
      <c r="AO32" s="188">
        <f>'ごみ処理量内訳'!AD32</f>
        <v>612</v>
      </c>
      <c r="AP32" s="188">
        <f>'ごみ処理量内訳'!AE32</f>
        <v>218</v>
      </c>
      <c r="AQ32" s="188">
        <f t="shared" si="17"/>
        <v>830</v>
      </c>
    </row>
    <row r="33" spans="1:43" ht="13.5" customHeight="1">
      <c r="A33" s="182" t="s">
        <v>269</v>
      </c>
      <c r="B33" s="182" t="s">
        <v>230</v>
      </c>
      <c r="C33" s="184" t="s">
        <v>231</v>
      </c>
      <c r="D33" s="188">
        <v>19777</v>
      </c>
      <c r="E33" s="188">
        <v>19777</v>
      </c>
      <c r="F33" s="188">
        <f>'ごみ搬入量内訳'!H33</f>
        <v>3172</v>
      </c>
      <c r="G33" s="188">
        <f>'ごみ搬入量内訳'!AG33</f>
        <v>180</v>
      </c>
      <c r="H33" s="188">
        <f>'ごみ搬入量内訳'!AH33</f>
        <v>0</v>
      </c>
      <c r="I33" s="188">
        <f t="shared" si="10"/>
        <v>3352</v>
      </c>
      <c r="J33" s="188">
        <f t="shared" si="9"/>
        <v>464.3556476632258</v>
      </c>
      <c r="K33" s="188">
        <f>('ごみ搬入量内訳'!E33+'ごみ搬入量内訳'!AH33)/'ごみ処理概要'!D33/365*1000000</f>
        <v>264.45552845736813</v>
      </c>
      <c r="L33" s="188">
        <f>'ごみ搬入量内訳'!F33/'ごみ処理概要'!D33/365*1000000</f>
        <v>199.90011920585764</v>
      </c>
      <c r="M33" s="188">
        <f>'資源化量内訳'!BP33</f>
        <v>0</v>
      </c>
      <c r="N33" s="188">
        <f>'ごみ処理量内訳'!E33</f>
        <v>0</v>
      </c>
      <c r="O33" s="188">
        <f>'ごみ処理量内訳'!L33</f>
        <v>0</v>
      </c>
      <c r="P33" s="188">
        <f t="shared" si="11"/>
        <v>3352</v>
      </c>
      <c r="Q33" s="188">
        <f>'ごみ処理量内訳'!G33</f>
        <v>24</v>
      </c>
      <c r="R33" s="188">
        <f>'ごみ処理量内訳'!H33</f>
        <v>925</v>
      </c>
      <c r="S33" s="188">
        <f>'ごみ処理量内訳'!I33</f>
        <v>0</v>
      </c>
      <c r="T33" s="188">
        <f>'ごみ処理量内訳'!J33</f>
        <v>2403</v>
      </c>
      <c r="U33" s="188">
        <f>'ごみ処理量内訳'!K33</f>
        <v>0</v>
      </c>
      <c r="V33" s="188">
        <f t="shared" si="12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13"/>
        <v>3352</v>
      </c>
      <c r="AE33" s="189">
        <f t="shared" si="14"/>
        <v>100</v>
      </c>
      <c r="AF33" s="188">
        <f>'資源化量内訳'!AB33</f>
        <v>0</v>
      </c>
      <c r="AG33" s="188">
        <f>'資源化量内訳'!AJ33</f>
        <v>24</v>
      </c>
      <c r="AH33" s="188">
        <f>'資源化量内訳'!AR33</f>
        <v>925</v>
      </c>
      <c r="AI33" s="188">
        <f>'資源化量内訳'!AZ33</f>
        <v>0</v>
      </c>
      <c r="AJ33" s="188">
        <f>'資源化量内訳'!BH33</f>
        <v>1225</v>
      </c>
      <c r="AK33" s="188" t="s">
        <v>282</v>
      </c>
      <c r="AL33" s="188">
        <f t="shared" si="15"/>
        <v>2174</v>
      </c>
      <c r="AM33" s="189">
        <f t="shared" si="16"/>
        <v>64.85680190930788</v>
      </c>
      <c r="AN33" s="188">
        <f>'ごみ処理量内訳'!AC33</f>
        <v>0</v>
      </c>
      <c r="AO33" s="188">
        <f>'ごみ処理量内訳'!AD33</f>
        <v>0</v>
      </c>
      <c r="AP33" s="188">
        <f>'ごみ処理量内訳'!AE33</f>
        <v>7</v>
      </c>
      <c r="AQ33" s="188">
        <f t="shared" si="17"/>
        <v>7</v>
      </c>
    </row>
    <row r="34" spans="1:43" ht="13.5" customHeight="1">
      <c r="A34" s="182" t="s">
        <v>269</v>
      </c>
      <c r="B34" s="182" t="s">
        <v>44</v>
      </c>
      <c r="C34" s="184" t="s">
        <v>45</v>
      </c>
      <c r="D34" s="188">
        <v>40971</v>
      </c>
      <c r="E34" s="188">
        <v>40971</v>
      </c>
      <c r="F34" s="188">
        <f>'ごみ搬入量内訳'!H34</f>
        <v>11726</v>
      </c>
      <c r="G34" s="188">
        <f>'ごみ搬入量内訳'!AG34</f>
        <v>229</v>
      </c>
      <c r="H34" s="188">
        <f>'ごみ搬入量内訳'!AH34</f>
        <v>0</v>
      </c>
      <c r="I34" s="188">
        <f t="shared" si="10"/>
        <v>11955</v>
      </c>
      <c r="J34" s="188">
        <f t="shared" si="9"/>
        <v>799.4294661476227</v>
      </c>
      <c r="K34" s="188">
        <f>('ごみ搬入量内訳'!E34+'ごみ搬入量内訳'!AH34)/'ごみ処理概要'!D34/365*1000000</f>
        <v>657.8659212011971</v>
      </c>
      <c r="L34" s="188">
        <f>'ごみ搬入量内訳'!F34/'ごみ処理概要'!D34/365*1000000</f>
        <v>141.5635449464255</v>
      </c>
      <c r="M34" s="188">
        <f>'資源化量内訳'!BP34</f>
        <v>1177</v>
      </c>
      <c r="N34" s="188">
        <f>'ごみ処理量内訳'!E34</f>
        <v>9711</v>
      </c>
      <c r="O34" s="188">
        <f>'ごみ処理量内訳'!L34</f>
        <v>0</v>
      </c>
      <c r="P34" s="188">
        <f t="shared" si="11"/>
        <v>2177</v>
      </c>
      <c r="Q34" s="188">
        <f>'ごみ処理量内訳'!G34</f>
        <v>0</v>
      </c>
      <c r="R34" s="188">
        <f>'ごみ処理量内訳'!H34</f>
        <v>2177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2"/>
        <v>67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67</v>
      </c>
      <c r="AD34" s="188">
        <f t="shared" si="13"/>
        <v>11955</v>
      </c>
      <c r="AE34" s="189">
        <f t="shared" si="14"/>
        <v>100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0</v>
      </c>
      <c r="AI34" s="188">
        <f>'資源化量内訳'!AZ34</f>
        <v>0</v>
      </c>
      <c r="AJ34" s="188">
        <f>'資源化量内訳'!BH34</f>
        <v>0</v>
      </c>
      <c r="AK34" s="188" t="s">
        <v>282</v>
      </c>
      <c r="AL34" s="188">
        <f t="shared" si="15"/>
        <v>0</v>
      </c>
      <c r="AM34" s="189">
        <f t="shared" si="16"/>
        <v>9.473042948522693</v>
      </c>
      <c r="AN34" s="188">
        <f>'ごみ処理量内訳'!AC34</f>
        <v>0</v>
      </c>
      <c r="AO34" s="188">
        <f>'ごみ処理量内訳'!AD34</f>
        <v>1131</v>
      </c>
      <c r="AP34" s="188">
        <f>'ごみ処理量内訳'!AE34</f>
        <v>0</v>
      </c>
      <c r="AQ34" s="188">
        <f t="shared" si="17"/>
        <v>1131</v>
      </c>
    </row>
    <row r="35" spans="1:43" ht="13.5" customHeight="1">
      <c r="A35" s="182" t="s">
        <v>269</v>
      </c>
      <c r="B35" s="182" t="s">
        <v>37</v>
      </c>
      <c r="C35" s="184" t="s">
        <v>38</v>
      </c>
      <c r="D35" s="188">
        <v>12453</v>
      </c>
      <c r="E35" s="188">
        <v>12453</v>
      </c>
      <c r="F35" s="188">
        <f>'ごみ搬入量内訳'!H35</f>
        <v>1732</v>
      </c>
      <c r="G35" s="188">
        <f>'ごみ搬入量内訳'!AG35</f>
        <v>155</v>
      </c>
      <c r="H35" s="188">
        <f>'ごみ搬入量内訳'!AH35</f>
        <v>0</v>
      </c>
      <c r="I35" s="188">
        <f t="shared" si="10"/>
        <v>1887</v>
      </c>
      <c r="J35" s="188">
        <f t="shared" si="9"/>
        <v>415.1500051151233</v>
      </c>
      <c r="K35" s="188">
        <f>('ごみ搬入量内訳'!E35+'ごみ搬入量内訳'!AH35)/'ごみ処理概要'!D35/365*1000000</f>
        <v>397.54958094490075</v>
      </c>
      <c r="L35" s="188">
        <f>'ごみ搬入量内訳'!F35/'ごみ処理概要'!D35/365*1000000</f>
        <v>17.600424170222503</v>
      </c>
      <c r="M35" s="188">
        <f>'資源化量内訳'!BP35</f>
        <v>0</v>
      </c>
      <c r="N35" s="188">
        <f>'ごみ処理量内訳'!E35</f>
        <v>0</v>
      </c>
      <c r="O35" s="188">
        <f>'ごみ処理量内訳'!L35</f>
        <v>0</v>
      </c>
      <c r="P35" s="188">
        <f t="shared" si="11"/>
        <v>1887</v>
      </c>
      <c r="Q35" s="188">
        <f>'ごみ処理量内訳'!G35</f>
        <v>171</v>
      </c>
      <c r="R35" s="188">
        <f>'ごみ処理量内訳'!H35</f>
        <v>685</v>
      </c>
      <c r="S35" s="188">
        <f>'ごみ処理量内訳'!I35</f>
        <v>0</v>
      </c>
      <c r="T35" s="188">
        <f>'ごみ処理量内訳'!J35</f>
        <v>1031</v>
      </c>
      <c r="U35" s="188">
        <f>'ごみ処理量内訳'!K35</f>
        <v>0</v>
      </c>
      <c r="V35" s="188">
        <f t="shared" si="12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13"/>
        <v>1887</v>
      </c>
      <c r="AE35" s="189">
        <f t="shared" si="14"/>
        <v>100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625</v>
      </c>
      <c r="AI35" s="188">
        <f>'資源化量内訳'!AZ35</f>
        <v>0</v>
      </c>
      <c r="AJ35" s="188">
        <f>'資源化量内訳'!BH35</f>
        <v>474</v>
      </c>
      <c r="AK35" s="188" t="s">
        <v>282</v>
      </c>
      <c r="AL35" s="188">
        <f t="shared" si="15"/>
        <v>1099</v>
      </c>
      <c r="AM35" s="189">
        <f t="shared" si="16"/>
        <v>58.24059353471118</v>
      </c>
      <c r="AN35" s="188">
        <f>'ごみ処理量内訳'!AC35</f>
        <v>0</v>
      </c>
      <c r="AO35" s="188">
        <f>'ごみ処理量内訳'!AD35</f>
        <v>0</v>
      </c>
      <c r="AP35" s="188">
        <f>'ごみ処理量内訳'!AE35</f>
        <v>30</v>
      </c>
      <c r="AQ35" s="188">
        <f t="shared" si="17"/>
        <v>30</v>
      </c>
    </row>
    <row r="36" spans="1:43" ht="13.5">
      <c r="A36" s="201" t="s">
        <v>43</v>
      </c>
      <c r="B36" s="202"/>
      <c r="C36" s="202"/>
      <c r="D36" s="188">
        <f>SUM(D7:D35)</f>
        <v>2877380</v>
      </c>
      <c r="E36" s="188">
        <f>SUM(E7:E35)</f>
        <v>2874547</v>
      </c>
      <c r="F36" s="188">
        <f>'ごみ搬入量内訳'!H36</f>
        <v>979640</v>
      </c>
      <c r="G36" s="188">
        <f>'ごみ搬入量内訳'!AG36</f>
        <v>115565</v>
      </c>
      <c r="H36" s="188">
        <f>'ごみ搬入量内訳'!AH36</f>
        <v>648</v>
      </c>
      <c r="I36" s="188">
        <f>SUM(F36:H36)</f>
        <v>1095853</v>
      </c>
      <c r="J36" s="188">
        <f t="shared" si="9"/>
        <v>1043.4273492904551</v>
      </c>
      <c r="K36" s="188">
        <f>('ごみ搬入量内訳'!E36+'ごみ搬入量内訳'!AH36)/'ごみ処理概要'!D36/365*1000000</f>
        <v>646.2185871717203</v>
      </c>
      <c r="L36" s="188">
        <f>'ごみ搬入量内訳'!F36/'ごみ処理概要'!D36/365*1000000</f>
        <v>397.2087621187349</v>
      </c>
      <c r="M36" s="188">
        <f>'資源化量内訳'!BP36</f>
        <v>28985</v>
      </c>
      <c r="N36" s="188">
        <f>'ごみ処理量内訳'!E36</f>
        <v>702420</v>
      </c>
      <c r="O36" s="188">
        <f>'ごみ処理量内訳'!L36</f>
        <v>57472</v>
      </c>
      <c r="P36" s="188">
        <f>SUM(Q36:U36)</f>
        <v>322063</v>
      </c>
      <c r="Q36" s="188">
        <f>'ごみ処理量内訳'!G36</f>
        <v>71932</v>
      </c>
      <c r="R36" s="188">
        <f>'ごみ処理量内訳'!H36</f>
        <v>118245</v>
      </c>
      <c r="S36" s="188">
        <f>'ごみ処理量内訳'!I36</f>
        <v>0</v>
      </c>
      <c r="T36" s="188">
        <f>'ごみ処理量内訳'!J36</f>
        <v>131269</v>
      </c>
      <c r="U36" s="188">
        <f>'ごみ処理量内訳'!K36</f>
        <v>617</v>
      </c>
      <c r="V36" s="188">
        <f>SUM(W36:AC36)</f>
        <v>13250</v>
      </c>
      <c r="W36" s="188">
        <f>'資源化量内訳'!M36</f>
        <v>9358</v>
      </c>
      <c r="X36" s="188">
        <f>'資源化量内訳'!N36</f>
        <v>1367</v>
      </c>
      <c r="Y36" s="188">
        <f>'資源化量内訳'!O36</f>
        <v>970</v>
      </c>
      <c r="Z36" s="188">
        <f>'資源化量内訳'!P36</f>
        <v>6</v>
      </c>
      <c r="AA36" s="188">
        <f>'資源化量内訳'!Q36</f>
        <v>0</v>
      </c>
      <c r="AB36" s="188">
        <f>'資源化量内訳'!R36</f>
        <v>806</v>
      </c>
      <c r="AC36" s="188">
        <f>'資源化量内訳'!S36</f>
        <v>743</v>
      </c>
      <c r="AD36" s="188">
        <f>N36+O36+P36+V36</f>
        <v>1095205</v>
      </c>
      <c r="AE36" s="189">
        <f>(N36+P36+V36)/AD36*100</f>
        <v>94.75239795289467</v>
      </c>
      <c r="AF36" s="188">
        <f>'資源化量内訳'!AB36</f>
        <v>6216</v>
      </c>
      <c r="AG36" s="188">
        <f>'資源化量内訳'!AJ36</f>
        <v>25766</v>
      </c>
      <c r="AH36" s="188">
        <f>'資源化量内訳'!AR36</f>
        <v>99092</v>
      </c>
      <c r="AI36" s="188">
        <f>'資源化量内訳'!AZ36</f>
        <v>0</v>
      </c>
      <c r="AJ36" s="188">
        <f>'資源化量内訳'!BH36</f>
        <v>74130</v>
      </c>
      <c r="AK36" s="188" t="s">
        <v>282</v>
      </c>
      <c r="AL36" s="188">
        <f>SUM(AF36:AJ36)</f>
        <v>205204</v>
      </c>
      <c r="AM36" s="189">
        <f>(V36+AL36+M36)/(M36+AD36)*100</f>
        <v>22.010425283982247</v>
      </c>
      <c r="AN36" s="188">
        <f>'ごみ処理量内訳'!AC36</f>
        <v>57472</v>
      </c>
      <c r="AO36" s="188">
        <f>'ごみ処理量内訳'!AD36</f>
        <v>79744</v>
      </c>
      <c r="AP36" s="188">
        <f>'ごみ処理量内訳'!AE36</f>
        <v>31286</v>
      </c>
      <c r="AQ36" s="188">
        <f>SUM(AN36:AP36)</f>
        <v>168502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29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132</v>
      </c>
      <c r="B2" s="200" t="s">
        <v>175</v>
      </c>
      <c r="C2" s="203" t="s">
        <v>178</v>
      </c>
      <c r="D2" s="208" t="s">
        <v>173</v>
      </c>
      <c r="E2" s="209"/>
      <c r="F2" s="221"/>
      <c r="G2" s="26" t="s">
        <v>174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133</v>
      </c>
    </row>
    <row r="3" spans="1:34" s="27" customFormat="1" ht="22.5" customHeight="1">
      <c r="A3" s="195"/>
      <c r="B3" s="195"/>
      <c r="C3" s="193"/>
      <c r="D3" s="35"/>
      <c r="E3" s="44"/>
      <c r="F3" s="45" t="s">
        <v>134</v>
      </c>
      <c r="G3" s="10" t="s">
        <v>147</v>
      </c>
      <c r="H3" s="14" t="s">
        <v>185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186</v>
      </c>
      <c r="AH3" s="193"/>
    </row>
    <row r="4" spans="1:34" s="27" customFormat="1" ht="22.5" customHeight="1">
      <c r="A4" s="195"/>
      <c r="B4" s="195"/>
      <c r="C4" s="193"/>
      <c r="D4" s="10" t="s">
        <v>147</v>
      </c>
      <c r="E4" s="203" t="s">
        <v>187</v>
      </c>
      <c r="F4" s="203" t="s">
        <v>188</v>
      </c>
      <c r="G4" s="13"/>
      <c r="H4" s="10" t="s">
        <v>147</v>
      </c>
      <c r="I4" s="205" t="s">
        <v>189</v>
      </c>
      <c r="J4" s="185"/>
      <c r="K4" s="185"/>
      <c r="L4" s="186"/>
      <c r="M4" s="205" t="s">
        <v>135</v>
      </c>
      <c r="N4" s="185"/>
      <c r="O4" s="185"/>
      <c r="P4" s="186"/>
      <c r="Q4" s="205" t="s">
        <v>136</v>
      </c>
      <c r="R4" s="185"/>
      <c r="S4" s="185"/>
      <c r="T4" s="186"/>
      <c r="U4" s="205" t="s">
        <v>137</v>
      </c>
      <c r="V4" s="185"/>
      <c r="W4" s="185"/>
      <c r="X4" s="186"/>
      <c r="Y4" s="205" t="s">
        <v>138</v>
      </c>
      <c r="Z4" s="185"/>
      <c r="AA4" s="185"/>
      <c r="AB4" s="186"/>
      <c r="AC4" s="205" t="s">
        <v>139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147</v>
      </c>
      <c r="J5" s="6" t="s">
        <v>190</v>
      </c>
      <c r="K5" s="6" t="s">
        <v>191</v>
      </c>
      <c r="L5" s="6" t="s">
        <v>192</v>
      </c>
      <c r="M5" s="10" t="s">
        <v>147</v>
      </c>
      <c r="N5" s="6" t="s">
        <v>190</v>
      </c>
      <c r="O5" s="6" t="s">
        <v>191</v>
      </c>
      <c r="P5" s="6" t="s">
        <v>192</v>
      </c>
      <c r="Q5" s="10" t="s">
        <v>147</v>
      </c>
      <c r="R5" s="6" t="s">
        <v>190</v>
      </c>
      <c r="S5" s="6" t="s">
        <v>191</v>
      </c>
      <c r="T5" s="6" t="s">
        <v>192</v>
      </c>
      <c r="U5" s="10" t="s">
        <v>147</v>
      </c>
      <c r="V5" s="6" t="s">
        <v>190</v>
      </c>
      <c r="W5" s="6" t="s">
        <v>191</v>
      </c>
      <c r="X5" s="6" t="s">
        <v>192</v>
      </c>
      <c r="Y5" s="10" t="s">
        <v>147</v>
      </c>
      <c r="Z5" s="6" t="s">
        <v>190</v>
      </c>
      <c r="AA5" s="6" t="s">
        <v>191</v>
      </c>
      <c r="AB5" s="6" t="s">
        <v>192</v>
      </c>
      <c r="AC5" s="10" t="s">
        <v>147</v>
      </c>
      <c r="AD5" s="6" t="s">
        <v>190</v>
      </c>
      <c r="AE5" s="6" t="s">
        <v>191</v>
      </c>
      <c r="AF5" s="6" t="s">
        <v>192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184</v>
      </c>
      <c r="E6" s="22" t="s">
        <v>140</v>
      </c>
      <c r="F6" s="22" t="s">
        <v>140</v>
      </c>
      <c r="G6" s="22" t="s">
        <v>140</v>
      </c>
      <c r="H6" s="21" t="s">
        <v>140</v>
      </c>
      <c r="I6" s="21" t="s">
        <v>140</v>
      </c>
      <c r="J6" s="23" t="s">
        <v>140</v>
      </c>
      <c r="K6" s="23" t="s">
        <v>140</v>
      </c>
      <c r="L6" s="23" t="s">
        <v>140</v>
      </c>
      <c r="M6" s="21" t="s">
        <v>140</v>
      </c>
      <c r="N6" s="23" t="s">
        <v>140</v>
      </c>
      <c r="O6" s="23" t="s">
        <v>140</v>
      </c>
      <c r="P6" s="23" t="s">
        <v>140</v>
      </c>
      <c r="Q6" s="21" t="s">
        <v>140</v>
      </c>
      <c r="R6" s="23" t="s">
        <v>140</v>
      </c>
      <c r="S6" s="23" t="s">
        <v>140</v>
      </c>
      <c r="T6" s="23" t="s">
        <v>140</v>
      </c>
      <c r="U6" s="21" t="s">
        <v>140</v>
      </c>
      <c r="V6" s="23" t="s">
        <v>140</v>
      </c>
      <c r="W6" s="23" t="s">
        <v>140</v>
      </c>
      <c r="X6" s="23" t="s">
        <v>140</v>
      </c>
      <c r="Y6" s="21" t="s">
        <v>140</v>
      </c>
      <c r="Z6" s="23" t="s">
        <v>140</v>
      </c>
      <c r="AA6" s="23" t="s">
        <v>140</v>
      </c>
      <c r="AB6" s="23" t="s">
        <v>140</v>
      </c>
      <c r="AC6" s="21" t="s">
        <v>140</v>
      </c>
      <c r="AD6" s="23" t="s">
        <v>140</v>
      </c>
      <c r="AE6" s="23" t="s">
        <v>140</v>
      </c>
      <c r="AF6" s="23" t="s">
        <v>140</v>
      </c>
      <c r="AG6" s="22" t="s">
        <v>140</v>
      </c>
      <c r="AH6" s="22" t="s">
        <v>140</v>
      </c>
    </row>
    <row r="7" spans="1:34" ht="13.5">
      <c r="A7" s="182" t="s">
        <v>269</v>
      </c>
      <c r="B7" s="182" t="s">
        <v>270</v>
      </c>
      <c r="C7" s="184" t="s">
        <v>271</v>
      </c>
      <c r="D7" s="188">
        <f aca="true" t="shared" si="0" ref="D7:D35">E7+F7</f>
        <v>421971</v>
      </c>
      <c r="E7" s="188">
        <v>226347</v>
      </c>
      <c r="F7" s="188">
        <v>195624</v>
      </c>
      <c r="G7" s="188">
        <f aca="true" t="shared" si="1" ref="G7:G23">H7+AG7</f>
        <v>421971</v>
      </c>
      <c r="H7" s="188">
        <f aca="true" t="shared" si="2" ref="H7:H23">I7+M7+Q7+U7+Y7+AC7</f>
        <v>400535</v>
      </c>
      <c r="I7" s="188">
        <f aca="true" t="shared" si="3" ref="I7:I23">SUM(J7:L7)</f>
        <v>350</v>
      </c>
      <c r="J7" s="188">
        <v>0</v>
      </c>
      <c r="K7" s="188">
        <v>350</v>
      </c>
      <c r="L7" s="188">
        <v>0</v>
      </c>
      <c r="M7" s="188">
        <f aca="true" t="shared" si="4" ref="M7:M23">SUM(N7:P7)</f>
        <v>303294</v>
      </c>
      <c r="N7" s="188">
        <v>98008</v>
      </c>
      <c r="O7" s="188">
        <v>51364</v>
      </c>
      <c r="P7" s="188">
        <v>153922</v>
      </c>
      <c r="Q7" s="188">
        <f aca="true" t="shared" si="5" ref="Q7:Q23">SUM(R7:T7)</f>
        <v>28397</v>
      </c>
      <c r="R7" s="188">
        <v>457</v>
      </c>
      <c r="S7" s="188">
        <v>8955</v>
      </c>
      <c r="T7" s="188">
        <v>18985</v>
      </c>
      <c r="U7" s="188">
        <f aca="true" t="shared" si="6" ref="U7:U23">SUM(V7:X7)</f>
        <v>61048</v>
      </c>
      <c r="V7" s="188">
        <v>11812</v>
      </c>
      <c r="W7" s="188">
        <v>48568</v>
      </c>
      <c r="X7" s="188">
        <v>668</v>
      </c>
      <c r="Y7" s="188">
        <f aca="true" t="shared" si="7" ref="Y7:Y23">SUM(Z7:AB7)</f>
        <v>3402</v>
      </c>
      <c r="Z7" s="188">
        <v>0</v>
      </c>
      <c r="AA7" s="188">
        <v>3402</v>
      </c>
      <c r="AB7" s="188">
        <v>0</v>
      </c>
      <c r="AC7" s="188">
        <f aca="true" t="shared" si="8" ref="AC7:AC23">SUM(AD7:AF7)</f>
        <v>4044</v>
      </c>
      <c r="AD7" s="188">
        <v>0</v>
      </c>
      <c r="AE7" s="188">
        <v>2155</v>
      </c>
      <c r="AF7" s="188">
        <v>1889</v>
      </c>
      <c r="AG7" s="188">
        <v>21436</v>
      </c>
      <c r="AH7" s="188">
        <v>0</v>
      </c>
    </row>
    <row r="8" spans="1:34" ht="13.5">
      <c r="A8" s="182" t="s">
        <v>269</v>
      </c>
      <c r="B8" s="182" t="s">
        <v>272</v>
      </c>
      <c r="C8" s="184" t="s">
        <v>273</v>
      </c>
      <c r="D8" s="188">
        <f t="shared" si="0"/>
        <v>132279</v>
      </c>
      <c r="E8" s="188">
        <v>88455</v>
      </c>
      <c r="F8" s="188">
        <v>43824</v>
      </c>
      <c r="G8" s="188">
        <f t="shared" si="1"/>
        <v>132279</v>
      </c>
      <c r="H8" s="188">
        <f t="shared" si="2"/>
        <v>88646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64872</v>
      </c>
      <c r="N8" s="188">
        <v>43264</v>
      </c>
      <c r="O8" s="188">
        <v>1766</v>
      </c>
      <c r="P8" s="188">
        <v>19842</v>
      </c>
      <c r="Q8" s="188">
        <f t="shared" si="5"/>
        <v>6934</v>
      </c>
      <c r="R8" s="188">
        <v>4595</v>
      </c>
      <c r="S8" s="188">
        <v>452</v>
      </c>
      <c r="T8" s="188">
        <v>1887</v>
      </c>
      <c r="U8" s="188">
        <f t="shared" si="6"/>
        <v>10085</v>
      </c>
      <c r="V8" s="188">
        <v>379</v>
      </c>
      <c r="W8" s="188">
        <v>9175</v>
      </c>
      <c r="X8" s="188">
        <v>531</v>
      </c>
      <c r="Y8" s="188">
        <f t="shared" si="7"/>
        <v>236</v>
      </c>
      <c r="Z8" s="188">
        <v>121</v>
      </c>
      <c r="AA8" s="188">
        <v>108</v>
      </c>
      <c r="AB8" s="188">
        <v>7</v>
      </c>
      <c r="AC8" s="188">
        <f t="shared" si="8"/>
        <v>6519</v>
      </c>
      <c r="AD8" s="188">
        <v>5650</v>
      </c>
      <c r="AE8" s="188">
        <v>272</v>
      </c>
      <c r="AF8" s="188">
        <v>597</v>
      </c>
      <c r="AG8" s="188">
        <v>43633</v>
      </c>
      <c r="AH8" s="188">
        <v>0</v>
      </c>
    </row>
    <row r="9" spans="1:34" ht="13.5">
      <c r="A9" s="182" t="s">
        <v>269</v>
      </c>
      <c r="B9" s="182" t="s">
        <v>274</v>
      </c>
      <c r="C9" s="184" t="s">
        <v>275</v>
      </c>
      <c r="D9" s="188">
        <f t="shared" si="0"/>
        <v>10860</v>
      </c>
      <c r="E9" s="188">
        <v>8150</v>
      </c>
      <c r="F9" s="188">
        <v>2710</v>
      </c>
      <c r="G9" s="188">
        <f t="shared" si="1"/>
        <v>10860</v>
      </c>
      <c r="H9" s="188">
        <f t="shared" si="2"/>
        <v>9750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7147</v>
      </c>
      <c r="N9" s="188">
        <v>0</v>
      </c>
      <c r="O9" s="188">
        <v>5831</v>
      </c>
      <c r="P9" s="188">
        <v>1316</v>
      </c>
      <c r="Q9" s="188">
        <f t="shared" si="5"/>
        <v>1713</v>
      </c>
      <c r="R9" s="188">
        <v>0</v>
      </c>
      <c r="S9" s="188">
        <v>1429</v>
      </c>
      <c r="T9" s="188">
        <v>284</v>
      </c>
      <c r="U9" s="188">
        <f t="shared" si="6"/>
        <v>874</v>
      </c>
      <c r="V9" s="188">
        <v>0</v>
      </c>
      <c r="W9" s="188">
        <v>874</v>
      </c>
      <c r="X9" s="188">
        <v>0</v>
      </c>
      <c r="Y9" s="188">
        <f t="shared" si="7"/>
        <v>7</v>
      </c>
      <c r="Z9" s="188">
        <v>0</v>
      </c>
      <c r="AA9" s="188">
        <v>7</v>
      </c>
      <c r="AB9" s="188">
        <v>0</v>
      </c>
      <c r="AC9" s="188">
        <f t="shared" si="8"/>
        <v>9</v>
      </c>
      <c r="AD9" s="188">
        <v>0</v>
      </c>
      <c r="AE9" s="188">
        <v>9</v>
      </c>
      <c r="AF9" s="188">
        <v>0</v>
      </c>
      <c r="AG9" s="188">
        <v>1110</v>
      </c>
      <c r="AH9" s="188">
        <v>0</v>
      </c>
    </row>
    <row r="10" spans="1:34" ht="13.5">
      <c r="A10" s="182" t="s">
        <v>269</v>
      </c>
      <c r="B10" s="182" t="s">
        <v>276</v>
      </c>
      <c r="C10" s="184" t="s">
        <v>277</v>
      </c>
      <c r="D10" s="188">
        <f t="shared" si="0"/>
        <v>40453</v>
      </c>
      <c r="E10" s="188">
        <v>23168</v>
      </c>
      <c r="F10" s="188">
        <v>17285</v>
      </c>
      <c r="G10" s="188">
        <f t="shared" si="1"/>
        <v>40453</v>
      </c>
      <c r="H10" s="188">
        <f t="shared" si="2"/>
        <v>34936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32322</v>
      </c>
      <c r="N10" s="188">
        <v>4467</v>
      </c>
      <c r="O10" s="188">
        <v>11718</v>
      </c>
      <c r="P10" s="188">
        <v>16137</v>
      </c>
      <c r="Q10" s="188">
        <f t="shared" si="5"/>
        <v>1768</v>
      </c>
      <c r="R10" s="188">
        <v>509</v>
      </c>
      <c r="S10" s="188">
        <v>1030</v>
      </c>
      <c r="T10" s="188">
        <v>229</v>
      </c>
      <c r="U10" s="188">
        <f t="shared" si="6"/>
        <v>597</v>
      </c>
      <c r="V10" s="188">
        <v>0</v>
      </c>
      <c r="W10" s="188">
        <v>524</v>
      </c>
      <c r="X10" s="188">
        <v>73</v>
      </c>
      <c r="Y10" s="188">
        <f t="shared" si="7"/>
        <v>5</v>
      </c>
      <c r="Z10" s="188">
        <v>0</v>
      </c>
      <c r="AA10" s="188">
        <v>5</v>
      </c>
      <c r="AB10" s="188">
        <v>0</v>
      </c>
      <c r="AC10" s="188">
        <f t="shared" si="8"/>
        <v>244</v>
      </c>
      <c r="AD10" s="188">
        <v>33</v>
      </c>
      <c r="AE10" s="188">
        <v>190</v>
      </c>
      <c r="AF10" s="188">
        <v>21</v>
      </c>
      <c r="AG10" s="188">
        <v>5517</v>
      </c>
      <c r="AH10" s="188">
        <v>0</v>
      </c>
    </row>
    <row r="11" spans="1:34" ht="13.5">
      <c r="A11" s="182" t="s">
        <v>269</v>
      </c>
      <c r="B11" s="182" t="s">
        <v>278</v>
      </c>
      <c r="C11" s="184" t="s">
        <v>279</v>
      </c>
      <c r="D11" s="188">
        <f t="shared" si="0"/>
        <v>46640</v>
      </c>
      <c r="E11" s="188">
        <v>29678</v>
      </c>
      <c r="F11" s="188">
        <v>16962</v>
      </c>
      <c r="G11" s="188">
        <f t="shared" si="1"/>
        <v>46640</v>
      </c>
      <c r="H11" s="188">
        <f t="shared" si="2"/>
        <v>44644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31979</v>
      </c>
      <c r="N11" s="188">
        <v>12478</v>
      </c>
      <c r="O11" s="188">
        <v>6567</v>
      </c>
      <c r="P11" s="188">
        <v>12934</v>
      </c>
      <c r="Q11" s="188">
        <f t="shared" si="5"/>
        <v>3925</v>
      </c>
      <c r="R11" s="188">
        <v>1238</v>
      </c>
      <c r="S11" s="188">
        <v>1007</v>
      </c>
      <c r="T11" s="188">
        <v>1680</v>
      </c>
      <c r="U11" s="188">
        <f t="shared" si="6"/>
        <v>8623</v>
      </c>
      <c r="V11" s="188">
        <v>1871</v>
      </c>
      <c r="W11" s="188">
        <v>6752</v>
      </c>
      <c r="X11" s="188">
        <v>0</v>
      </c>
      <c r="Y11" s="188">
        <f t="shared" si="7"/>
        <v>95</v>
      </c>
      <c r="Z11" s="188">
        <v>34</v>
      </c>
      <c r="AA11" s="188">
        <v>61</v>
      </c>
      <c r="AB11" s="188">
        <v>0</v>
      </c>
      <c r="AC11" s="188">
        <f t="shared" si="8"/>
        <v>22</v>
      </c>
      <c r="AD11" s="188">
        <v>17</v>
      </c>
      <c r="AE11" s="188">
        <v>5</v>
      </c>
      <c r="AF11" s="188">
        <v>0</v>
      </c>
      <c r="AG11" s="188">
        <v>1996</v>
      </c>
      <c r="AH11" s="188">
        <v>0</v>
      </c>
    </row>
    <row r="12" spans="1:34" ht="13.5">
      <c r="A12" s="182" t="s">
        <v>269</v>
      </c>
      <c r="B12" s="182" t="s">
        <v>280</v>
      </c>
      <c r="C12" s="184" t="s">
        <v>281</v>
      </c>
      <c r="D12" s="188">
        <f t="shared" si="0"/>
        <v>13886</v>
      </c>
      <c r="E12" s="188">
        <v>9017</v>
      </c>
      <c r="F12" s="188">
        <v>4869</v>
      </c>
      <c r="G12" s="188">
        <f t="shared" si="1"/>
        <v>13886</v>
      </c>
      <c r="H12" s="188">
        <f t="shared" si="2"/>
        <v>10423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9266</v>
      </c>
      <c r="N12" s="188">
        <v>0</v>
      </c>
      <c r="O12" s="188">
        <v>7885</v>
      </c>
      <c r="P12" s="188">
        <v>1381</v>
      </c>
      <c r="Q12" s="188">
        <f t="shared" si="5"/>
        <v>170</v>
      </c>
      <c r="R12" s="188">
        <v>0</v>
      </c>
      <c r="S12" s="188">
        <v>170</v>
      </c>
      <c r="T12" s="188">
        <v>0</v>
      </c>
      <c r="U12" s="188">
        <f t="shared" si="6"/>
        <v>532</v>
      </c>
      <c r="V12" s="188">
        <v>507</v>
      </c>
      <c r="W12" s="188">
        <v>0</v>
      </c>
      <c r="X12" s="188">
        <v>25</v>
      </c>
      <c r="Y12" s="188">
        <f t="shared" si="7"/>
        <v>21</v>
      </c>
      <c r="Z12" s="188">
        <v>0</v>
      </c>
      <c r="AA12" s="188">
        <v>21</v>
      </c>
      <c r="AB12" s="188">
        <v>0</v>
      </c>
      <c r="AC12" s="188">
        <f t="shared" si="8"/>
        <v>434</v>
      </c>
      <c r="AD12" s="188">
        <v>0</v>
      </c>
      <c r="AE12" s="188">
        <v>433</v>
      </c>
      <c r="AF12" s="188">
        <v>1</v>
      </c>
      <c r="AG12" s="188">
        <v>3463</v>
      </c>
      <c r="AH12" s="188">
        <v>0</v>
      </c>
    </row>
    <row r="13" spans="1:34" ht="13.5">
      <c r="A13" s="182" t="s">
        <v>269</v>
      </c>
      <c r="B13" s="182" t="s">
        <v>214</v>
      </c>
      <c r="C13" s="184" t="s">
        <v>215</v>
      </c>
      <c r="D13" s="188">
        <f t="shared" si="0"/>
        <v>165034</v>
      </c>
      <c r="E13" s="188">
        <v>114954</v>
      </c>
      <c r="F13" s="188">
        <v>50080</v>
      </c>
      <c r="G13" s="188">
        <f t="shared" si="1"/>
        <v>165034</v>
      </c>
      <c r="H13" s="188">
        <f t="shared" si="2"/>
        <v>159575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125326</v>
      </c>
      <c r="N13" s="188">
        <v>56359</v>
      </c>
      <c r="O13" s="188">
        <v>32131</v>
      </c>
      <c r="P13" s="188">
        <v>36836</v>
      </c>
      <c r="Q13" s="188">
        <f t="shared" si="5"/>
        <v>8543</v>
      </c>
      <c r="R13" s="188">
        <v>3662</v>
      </c>
      <c r="S13" s="188">
        <v>3364</v>
      </c>
      <c r="T13" s="188">
        <v>1517</v>
      </c>
      <c r="U13" s="188">
        <f t="shared" si="6"/>
        <v>22929</v>
      </c>
      <c r="V13" s="188">
        <v>9891</v>
      </c>
      <c r="W13" s="188">
        <v>8921</v>
      </c>
      <c r="X13" s="188">
        <v>4117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2777</v>
      </c>
      <c r="AD13" s="188">
        <v>979</v>
      </c>
      <c r="AE13" s="188">
        <v>598</v>
      </c>
      <c r="AF13" s="188">
        <v>1200</v>
      </c>
      <c r="AG13" s="188">
        <v>5459</v>
      </c>
      <c r="AH13" s="188">
        <v>0</v>
      </c>
    </row>
    <row r="14" spans="1:34" ht="13.5">
      <c r="A14" s="182" t="s">
        <v>269</v>
      </c>
      <c r="B14" s="182" t="s">
        <v>216</v>
      </c>
      <c r="C14" s="184" t="s">
        <v>232</v>
      </c>
      <c r="D14" s="188">
        <f t="shared" si="0"/>
        <v>14275</v>
      </c>
      <c r="E14" s="188">
        <v>10954</v>
      </c>
      <c r="F14" s="188">
        <v>3321</v>
      </c>
      <c r="G14" s="188">
        <f t="shared" si="1"/>
        <v>14275</v>
      </c>
      <c r="H14" s="188">
        <f t="shared" si="2"/>
        <v>12853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8177</v>
      </c>
      <c r="N14" s="188">
        <v>0</v>
      </c>
      <c r="O14" s="188">
        <v>6282</v>
      </c>
      <c r="P14" s="188">
        <v>1895</v>
      </c>
      <c r="Q14" s="188">
        <f t="shared" si="5"/>
        <v>950</v>
      </c>
      <c r="R14" s="188">
        <v>0</v>
      </c>
      <c r="S14" s="188">
        <v>730</v>
      </c>
      <c r="T14" s="188">
        <v>220</v>
      </c>
      <c r="U14" s="188">
        <f t="shared" si="6"/>
        <v>3726</v>
      </c>
      <c r="V14" s="188">
        <v>0</v>
      </c>
      <c r="W14" s="188">
        <v>3726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1422</v>
      </c>
      <c r="AH14" s="188">
        <v>144</v>
      </c>
    </row>
    <row r="15" spans="1:34" ht="13.5">
      <c r="A15" s="182" t="s">
        <v>269</v>
      </c>
      <c r="B15" s="182" t="s">
        <v>217</v>
      </c>
      <c r="C15" s="184" t="s">
        <v>218</v>
      </c>
      <c r="D15" s="188">
        <f t="shared" si="0"/>
        <v>18373</v>
      </c>
      <c r="E15" s="188">
        <v>13409</v>
      </c>
      <c r="F15" s="188">
        <v>4964</v>
      </c>
      <c r="G15" s="188">
        <f t="shared" si="1"/>
        <v>18373</v>
      </c>
      <c r="H15" s="188">
        <f t="shared" si="2"/>
        <v>16188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11146</v>
      </c>
      <c r="N15" s="188">
        <v>1196</v>
      </c>
      <c r="O15" s="188">
        <v>5265</v>
      </c>
      <c r="P15" s="188">
        <v>4685</v>
      </c>
      <c r="Q15" s="188">
        <f t="shared" si="5"/>
        <v>612</v>
      </c>
      <c r="R15" s="188">
        <v>170</v>
      </c>
      <c r="S15" s="188">
        <v>431</v>
      </c>
      <c r="T15" s="188">
        <v>11</v>
      </c>
      <c r="U15" s="188">
        <f t="shared" si="6"/>
        <v>834</v>
      </c>
      <c r="V15" s="188">
        <v>189</v>
      </c>
      <c r="W15" s="188">
        <v>537</v>
      </c>
      <c r="X15" s="188">
        <v>108</v>
      </c>
      <c r="Y15" s="188">
        <f t="shared" si="7"/>
        <v>3060</v>
      </c>
      <c r="Z15" s="188">
        <v>818</v>
      </c>
      <c r="AA15" s="188">
        <v>2121</v>
      </c>
      <c r="AB15" s="188">
        <v>121</v>
      </c>
      <c r="AC15" s="188">
        <f t="shared" si="8"/>
        <v>536</v>
      </c>
      <c r="AD15" s="188">
        <v>142</v>
      </c>
      <c r="AE15" s="188">
        <v>355</v>
      </c>
      <c r="AF15" s="188">
        <v>39</v>
      </c>
      <c r="AG15" s="188">
        <v>2185</v>
      </c>
      <c r="AH15" s="188">
        <v>0</v>
      </c>
    </row>
    <row r="16" spans="1:34" ht="13.5">
      <c r="A16" s="182" t="s">
        <v>269</v>
      </c>
      <c r="B16" s="182" t="s">
        <v>219</v>
      </c>
      <c r="C16" s="184" t="s">
        <v>220</v>
      </c>
      <c r="D16" s="188">
        <f t="shared" si="0"/>
        <v>13611</v>
      </c>
      <c r="E16" s="188">
        <v>8230</v>
      </c>
      <c r="F16" s="188">
        <v>5381</v>
      </c>
      <c r="G16" s="188">
        <f t="shared" si="1"/>
        <v>13611</v>
      </c>
      <c r="H16" s="188">
        <f t="shared" si="2"/>
        <v>8065</v>
      </c>
      <c r="I16" s="188">
        <f t="shared" si="3"/>
        <v>2</v>
      </c>
      <c r="J16" s="188">
        <v>0</v>
      </c>
      <c r="K16" s="188">
        <v>2</v>
      </c>
      <c r="L16" s="188">
        <v>0</v>
      </c>
      <c r="M16" s="188">
        <f t="shared" si="4"/>
        <v>6277</v>
      </c>
      <c r="N16" s="188">
        <v>0</v>
      </c>
      <c r="O16" s="188">
        <v>6043</v>
      </c>
      <c r="P16" s="188">
        <v>234</v>
      </c>
      <c r="Q16" s="188">
        <f t="shared" si="5"/>
        <v>266</v>
      </c>
      <c r="R16" s="188">
        <v>0</v>
      </c>
      <c r="S16" s="188">
        <v>263</v>
      </c>
      <c r="T16" s="188">
        <v>3</v>
      </c>
      <c r="U16" s="188">
        <f t="shared" si="6"/>
        <v>1140</v>
      </c>
      <c r="V16" s="188">
        <v>0</v>
      </c>
      <c r="W16" s="188">
        <v>972</v>
      </c>
      <c r="X16" s="188">
        <v>168</v>
      </c>
      <c r="Y16" s="188">
        <f t="shared" si="7"/>
        <v>28</v>
      </c>
      <c r="Z16" s="188">
        <v>0</v>
      </c>
      <c r="AA16" s="188">
        <v>28</v>
      </c>
      <c r="AB16" s="188">
        <v>0</v>
      </c>
      <c r="AC16" s="188">
        <f t="shared" si="8"/>
        <v>352</v>
      </c>
      <c r="AD16" s="188">
        <v>0</v>
      </c>
      <c r="AE16" s="188">
        <v>327</v>
      </c>
      <c r="AF16" s="188">
        <v>25</v>
      </c>
      <c r="AG16" s="188">
        <v>5546</v>
      </c>
      <c r="AH16" s="188">
        <v>97</v>
      </c>
    </row>
    <row r="17" spans="1:34" ht="13.5">
      <c r="A17" s="182" t="s">
        <v>269</v>
      </c>
      <c r="B17" s="182" t="s">
        <v>221</v>
      </c>
      <c r="C17" s="184" t="s">
        <v>222</v>
      </c>
      <c r="D17" s="188">
        <f t="shared" si="0"/>
        <v>10373</v>
      </c>
      <c r="E17" s="188">
        <v>8130</v>
      </c>
      <c r="F17" s="188">
        <v>2243</v>
      </c>
      <c r="G17" s="188">
        <f t="shared" si="1"/>
        <v>10373</v>
      </c>
      <c r="H17" s="188">
        <f t="shared" si="2"/>
        <v>6959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5511</v>
      </c>
      <c r="N17" s="188">
        <v>3153</v>
      </c>
      <c r="O17" s="188">
        <v>2358</v>
      </c>
      <c r="P17" s="188">
        <v>0</v>
      </c>
      <c r="Q17" s="188">
        <f t="shared" si="5"/>
        <v>278</v>
      </c>
      <c r="R17" s="188">
        <v>162</v>
      </c>
      <c r="S17" s="188">
        <v>116</v>
      </c>
      <c r="T17" s="188">
        <v>0</v>
      </c>
      <c r="U17" s="188">
        <f t="shared" si="6"/>
        <v>1156</v>
      </c>
      <c r="V17" s="188">
        <v>690</v>
      </c>
      <c r="W17" s="188">
        <v>466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14</v>
      </c>
      <c r="AD17" s="188">
        <v>14</v>
      </c>
      <c r="AE17" s="188">
        <v>0</v>
      </c>
      <c r="AF17" s="188">
        <v>0</v>
      </c>
      <c r="AG17" s="188">
        <v>3414</v>
      </c>
      <c r="AH17" s="188">
        <v>0</v>
      </c>
    </row>
    <row r="18" spans="1:34" ht="13.5">
      <c r="A18" s="182" t="s">
        <v>269</v>
      </c>
      <c r="B18" s="182" t="s">
        <v>223</v>
      </c>
      <c r="C18" s="184" t="s">
        <v>11</v>
      </c>
      <c r="D18" s="188">
        <f t="shared" si="0"/>
        <v>67393</v>
      </c>
      <c r="E18" s="188">
        <v>38955</v>
      </c>
      <c r="F18" s="188">
        <v>28438</v>
      </c>
      <c r="G18" s="188">
        <f t="shared" si="1"/>
        <v>67393</v>
      </c>
      <c r="H18" s="188">
        <f t="shared" si="2"/>
        <v>61312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48826</v>
      </c>
      <c r="N18" s="188">
        <v>0</v>
      </c>
      <c r="O18" s="188">
        <v>23787</v>
      </c>
      <c r="P18" s="188">
        <v>25039</v>
      </c>
      <c r="Q18" s="188">
        <f t="shared" si="5"/>
        <v>4090</v>
      </c>
      <c r="R18" s="188">
        <v>0</v>
      </c>
      <c r="S18" s="188">
        <v>3929</v>
      </c>
      <c r="T18" s="188">
        <v>161</v>
      </c>
      <c r="U18" s="188">
        <f t="shared" si="6"/>
        <v>5635</v>
      </c>
      <c r="V18" s="188">
        <v>0</v>
      </c>
      <c r="W18" s="188">
        <v>4531</v>
      </c>
      <c r="X18" s="188">
        <v>1104</v>
      </c>
      <c r="Y18" s="188">
        <f t="shared" si="7"/>
        <v>66</v>
      </c>
      <c r="Z18" s="188">
        <v>0</v>
      </c>
      <c r="AA18" s="188">
        <v>66</v>
      </c>
      <c r="AB18" s="188">
        <v>0</v>
      </c>
      <c r="AC18" s="188">
        <f t="shared" si="8"/>
        <v>2695</v>
      </c>
      <c r="AD18" s="188">
        <v>0</v>
      </c>
      <c r="AE18" s="188">
        <v>2148</v>
      </c>
      <c r="AF18" s="188">
        <v>547</v>
      </c>
      <c r="AG18" s="188">
        <v>6081</v>
      </c>
      <c r="AH18" s="188">
        <v>0</v>
      </c>
    </row>
    <row r="19" spans="1:34" ht="13.5">
      <c r="A19" s="182" t="s">
        <v>269</v>
      </c>
      <c r="B19" s="182" t="s">
        <v>12</v>
      </c>
      <c r="C19" s="184" t="s">
        <v>13</v>
      </c>
      <c r="D19" s="188">
        <f t="shared" si="0"/>
        <v>31415</v>
      </c>
      <c r="E19" s="188">
        <v>19555</v>
      </c>
      <c r="F19" s="188">
        <v>11860</v>
      </c>
      <c r="G19" s="188">
        <f t="shared" si="1"/>
        <v>31415</v>
      </c>
      <c r="H19" s="188">
        <f t="shared" si="2"/>
        <v>28384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23999</v>
      </c>
      <c r="N19" s="188">
        <v>43</v>
      </c>
      <c r="O19" s="188">
        <v>15617</v>
      </c>
      <c r="P19" s="188">
        <v>8339</v>
      </c>
      <c r="Q19" s="188">
        <f t="shared" si="5"/>
        <v>550</v>
      </c>
      <c r="R19" s="188">
        <v>0</v>
      </c>
      <c r="S19" s="188">
        <v>485</v>
      </c>
      <c r="T19" s="188">
        <v>65</v>
      </c>
      <c r="U19" s="188">
        <f t="shared" si="6"/>
        <v>2368</v>
      </c>
      <c r="V19" s="188">
        <v>26</v>
      </c>
      <c r="W19" s="188">
        <v>2295</v>
      </c>
      <c r="X19" s="188">
        <v>47</v>
      </c>
      <c r="Y19" s="188">
        <f t="shared" si="7"/>
        <v>1</v>
      </c>
      <c r="Z19" s="188">
        <v>0</v>
      </c>
      <c r="AA19" s="188">
        <v>0</v>
      </c>
      <c r="AB19" s="188">
        <v>1</v>
      </c>
      <c r="AC19" s="188">
        <f t="shared" si="8"/>
        <v>1466</v>
      </c>
      <c r="AD19" s="188">
        <v>0</v>
      </c>
      <c r="AE19" s="188">
        <v>930</v>
      </c>
      <c r="AF19" s="188">
        <v>536</v>
      </c>
      <c r="AG19" s="188">
        <v>3031</v>
      </c>
      <c r="AH19" s="188">
        <v>7</v>
      </c>
    </row>
    <row r="20" spans="1:34" ht="13.5">
      <c r="A20" s="182" t="s">
        <v>269</v>
      </c>
      <c r="B20" s="182" t="s">
        <v>39</v>
      </c>
      <c r="C20" s="184" t="s">
        <v>40</v>
      </c>
      <c r="D20" s="188">
        <f t="shared" si="0"/>
        <v>7142</v>
      </c>
      <c r="E20" s="188">
        <v>4225</v>
      </c>
      <c r="F20" s="188">
        <v>2917</v>
      </c>
      <c r="G20" s="188">
        <f t="shared" si="1"/>
        <v>7142</v>
      </c>
      <c r="H20" s="188">
        <f t="shared" si="2"/>
        <v>5624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5080</v>
      </c>
      <c r="N20" s="188">
        <v>2629</v>
      </c>
      <c r="O20" s="188">
        <v>0</v>
      </c>
      <c r="P20" s="188">
        <v>2451</v>
      </c>
      <c r="Q20" s="188">
        <f t="shared" si="5"/>
        <v>444</v>
      </c>
      <c r="R20" s="188">
        <v>428</v>
      </c>
      <c r="S20" s="188">
        <v>0</v>
      </c>
      <c r="T20" s="188">
        <v>16</v>
      </c>
      <c r="U20" s="188">
        <f t="shared" si="6"/>
        <v>29</v>
      </c>
      <c r="V20" s="188">
        <v>26</v>
      </c>
      <c r="W20" s="188">
        <v>0</v>
      </c>
      <c r="X20" s="188">
        <v>3</v>
      </c>
      <c r="Y20" s="188">
        <f t="shared" si="7"/>
        <v>18</v>
      </c>
      <c r="Z20" s="188">
        <v>18</v>
      </c>
      <c r="AA20" s="188">
        <v>0</v>
      </c>
      <c r="AB20" s="188">
        <v>0</v>
      </c>
      <c r="AC20" s="188">
        <f t="shared" si="8"/>
        <v>53</v>
      </c>
      <c r="AD20" s="188">
        <v>53</v>
      </c>
      <c r="AE20" s="188">
        <v>0</v>
      </c>
      <c r="AF20" s="188">
        <v>0</v>
      </c>
      <c r="AG20" s="188">
        <v>1518</v>
      </c>
      <c r="AH20" s="188">
        <v>0</v>
      </c>
    </row>
    <row r="21" spans="1:34" ht="13.5">
      <c r="A21" s="182" t="s">
        <v>269</v>
      </c>
      <c r="B21" s="182" t="s">
        <v>31</v>
      </c>
      <c r="C21" s="184" t="s">
        <v>32</v>
      </c>
      <c r="D21" s="188">
        <f t="shared" si="0"/>
        <v>14473</v>
      </c>
      <c r="E21" s="188">
        <v>11213</v>
      </c>
      <c r="F21" s="188">
        <v>3260</v>
      </c>
      <c r="G21" s="188">
        <f t="shared" si="1"/>
        <v>14473</v>
      </c>
      <c r="H21" s="188">
        <f t="shared" si="2"/>
        <v>12896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7434</v>
      </c>
      <c r="N21" s="188">
        <v>0</v>
      </c>
      <c r="O21" s="188">
        <v>6232</v>
      </c>
      <c r="P21" s="188">
        <v>1202</v>
      </c>
      <c r="Q21" s="188">
        <f t="shared" si="5"/>
        <v>3556</v>
      </c>
      <c r="R21" s="188">
        <v>0</v>
      </c>
      <c r="S21" s="188">
        <v>3186</v>
      </c>
      <c r="T21" s="188">
        <v>370</v>
      </c>
      <c r="U21" s="188">
        <f t="shared" si="6"/>
        <v>618</v>
      </c>
      <c r="V21" s="188">
        <v>0</v>
      </c>
      <c r="W21" s="188">
        <v>564</v>
      </c>
      <c r="X21" s="188">
        <v>54</v>
      </c>
      <c r="Y21" s="188">
        <f t="shared" si="7"/>
        <v>23</v>
      </c>
      <c r="Z21" s="188">
        <v>0</v>
      </c>
      <c r="AA21" s="188">
        <v>23</v>
      </c>
      <c r="AB21" s="188">
        <v>0</v>
      </c>
      <c r="AC21" s="188">
        <f t="shared" si="8"/>
        <v>1265</v>
      </c>
      <c r="AD21" s="188">
        <v>0</v>
      </c>
      <c r="AE21" s="188">
        <v>1208</v>
      </c>
      <c r="AF21" s="188">
        <v>57</v>
      </c>
      <c r="AG21" s="188">
        <v>1577</v>
      </c>
      <c r="AH21" s="188">
        <v>0</v>
      </c>
    </row>
    <row r="22" spans="1:34" ht="13.5">
      <c r="A22" s="182" t="s">
        <v>269</v>
      </c>
      <c r="B22" s="182" t="s">
        <v>14</v>
      </c>
      <c r="C22" s="184" t="s">
        <v>15</v>
      </c>
      <c r="D22" s="188">
        <f t="shared" si="0"/>
        <v>16090</v>
      </c>
      <c r="E22" s="188">
        <v>12447</v>
      </c>
      <c r="F22" s="188">
        <v>3643</v>
      </c>
      <c r="G22" s="188">
        <f t="shared" si="1"/>
        <v>16090</v>
      </c>
      <c r="H22" s="188">
        <f t="shared" si="2"/>
        <v>15072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12253</v>
      </c>
      <c r="N22" s="188">
        <v>6610</v>
      </c>
      <c r="O22" s="188">
        <v>2661</v>
      </c>
      <c r="P22" s="188">
        <v>2982</v>
      </c>
      <c r="Q22" s="188">
        <f t="shared" si="5"/>
        <v>239</v>
      </c>
      <c r="R22" s="188">
        <v>0</v>
      </c>
      <c r="S22" s="188">
        <v>239</v>
      </c>
      <c r="T22" s="188">
        <v>0</v>
      </c>
      <c r="U22" s="188">
        <f t="shared" si="6"/>
        <v>1668</v>
      </c>
      <c r="V22" s="188">
        <v>1555</v>
      </c>
      <c r="W22" s="188">
        <v>106</v>
      </c>
      <c r="X22" s="188">
        <v>7</v>
      </c>
      <c r="Y22" s="188">
        <f t="shared" si="7"/>
        <v>16</v>
      </c>
      <c r="Z22" s="188">
        <v>16</v>
      </c>
      <c r="AA22" s="188">
        <v>0</v>
      </c>
      <c r="AB22" s="188">
        <v>0</v>
      </c>
      <c r="AC22" s="188">
        <f t="shared" si="8"/>
        <v>896</v>
      </c>
      <c r="AD22" s="188">
        <v>0</v>
      </c>
      <c r="AE22" s="188">
        <v>896</v>
      </c>
      <c r="AF22" s="188">
        <v>0</v>
      </c>
      <c r="AG22" s="188">
        <v>1018</v>
      </c>
      <c r="AH22" s="188">
        <v>0</v>
      </c>
    </row>
    <row r="23" spans="1:34" ht="13.5">
      <c r="A23" s="182" t="s">
        <v>269</v>
      </c>
      <c r="B23" s="182" t="s">
        <v>16</v>
      </c>
      <c r="C23" s="184" t="s">
        <v>17</v>
      </c>
      <c r="D23" s="188">
        <f t="shared" si="0"/>
        <v>12050</v>
      </c>
      <c r="E23" s="188">
        <v>7859</v>
      </c>
      <c r="F23" s="188">
        <v>4191</v>
      </c>
      <c r="G23" s="188">
        <f t="shared" si="1"/>
        <v>12050</v>
      </c>
      <c r="H23" s="188">
        <f t="shared" si="2"/>
        <v>10925</v>
      </c>
      <c r="I23" s="188">
        <f t="shared" si="3"/>
        <v>152</v>
      </c>
      <c r="J23" s="188">
        <v>136</v>
      </c>
      <c r="K23" s="188">
        <v>0</v>
      </c>
      <c r="L23" s="188">
        <v>16</v>
      </c>
      <c r="M23" s="188">
        <f t="shared" si="4"/>
        <v>8976</v>
      </c>
      <c r="N23" s="188">
        <v>45</v>
      </c>
      <c r="O23" s="188">
        <v>5490</v>
      </c>
      <c r="P23" s="188">
        <v>3441</v>
      </c>
      <c r="Q23" s="188">
        <f t="shared" si="5"/>
        <v>203</v>
      </c>
      <c r="R23" s="188">
        <v>29</v>
      </c>
      <c r="S23" s="188">
        <v>174</v>
      </c>
      <c r="T23" s="188">
        <v>0</v>
      </c>
      <c r="U23" s="188">
        <f t="shared" si="6"/>
        <v>1181</v>
      </c>
      <c r="V23" s="188">
        <v>204</v>
      </c>
      <c r="W23" s="188">
        <v>977</v>
      </c>
      <c r="X23" s="188">
        <v>0</v>
      </c>
      <c r="Y23" s="188">
        <f t="shared" si="7"/>
        <v>11</v>
      </c>
      <c r="Z23" s="188">
        <v>0</v>
      </c>
      <c r="AA23" s="188">
        <v>11</v>
      </c>
      <c r="AB23" s="188">
        <v>0</v>
      </c>
      <c r="AC23" s="188">
        <f t="shared" si="8"/>
        <v>402</v>
      </c>
      <c r="AD23" s="188">
        <v>0</v>
      </c>
      <c r="AE23" s="188">
        <v>366</v>
      </c>
      <c r="AF23" s="188">
        <v>36</v>
      </c>
      <c r="AG23" s="188">
        <v>1125</v>
      </c>
      <c r="AH23" s="188">
        <v>0</v>
      </c>
    </row>
    <row r="24" spans="1:34" ht="13.5">
      <c r="A24" s="182" t="s">
        <v>269</v>
      </c>
      <c r="B24" s="182" t="s">
        <v>18</v>
      </c>
      <c r="C24" s="184" t="s">
        <v>19</v>
      </c>
      <c r="D24" s="188">
        <f t="shared" si="0"/>
        <v>7896</v>
      </c>
      <c r="E24" s="188">
        <v>7111</v>
      </c>
      <c r="F24" s="188">
        <v>785</v>
      </c>
      <c r="G24" s="188">
        <f aca="true" t="shared" si="9" ref="G24:G35">H24+AG24</f>
        <v>7896</v>
      </c>
      <c r="H24" s="188">
        <f aca="true" t="shared" si="10" ref="H24:H35">I24+M24+Q24+U24+Y24+AC24</f>
        <v>7181</v>
      </c>
      <c r="I24" s="188">
        <f aca="true" t="shared" si="11" ref="I24:I35">SUM(J24:L24)</f>
        <v>0</v>
      </c>
      <c r="J24" s="188">
        <v>0</v>
      </c>
      <c r="K24" s="188">
        <v>0</v>
      </c>
      <c r="L24" s="188">
        <v>0</v>
      </c>
      <c r="M24" s="188">
        <f aca="true" t="shared" si="12" ref="M24:M35">SUM(N24:P24)</f>
        <v>4921</v>
      </c>
      <c r="N24" s="188">
        <v>0</v>
      </c>
      <c r="O24" s="188">
        <v>4274</v>
      </c>
      <c r="P24" s="188">
        <v>647</v>
      </c>
      <c r="Q24" s="188">
        <f aca="true" t="shared" si="13" ref="Q24:Q35">SUM(R24:T24)</f>
        <v>164</v>
      </c>
      <c r="R24" s="188">
        <v>0</v>
      </c>
      <c r="S24" s="188">
        <v>164</v>
      </c>
      <c r="T24" s="188">
        <v>0</v>
      </c>
      <c r="U24" s="188">
        <f aca="true" t="shared" si="14" ref="U24:U35">SUM(V24:X24)</f>
        <v>1435</v>
      </c>
      <c r="V24" s="188">
        <v>0</v>
      </c>
      <c r="W24" s="188">
        <v>1434</v>
      </c>
      <c r="X24" s="188">
        <v>1</v>
      </c>
      <c r="Y24" s="188">
        <f aca="true" t="shared" si="15" ref="Y24:Y35">SUM(Z24:AB24)</f>
        <v>12</v>
      </c>
      <c r="Z24" s="188">
        <v>0</v>
      </c>
      <c r="AA24" s="188">
        <v>12</v>
      </c>
      <c r="AB24" s="188">
        <v>0</v>
      </c>
      <c r="AC24" s="188">
        <f aca="true" t="shared" si="16" ref="AC24:AC35">SUM(AD24:AF24)</f>
        <v>649</v>
      </c>
      <c r="AD24" s="188">
        <v>0</v>
      </c>
      <c r="AE24" s="188">
        <v>629</v>
      </c>
      <c r="AF24" s="188">
        <v>20</v>
      </c>
      <c r="AG24" s="188">
        <v>715</v>
      </c>
      <c r="AH24" s="188">
        <v>0</v>
      </c>
    </row>
    <row r="25" spans="1:34" ht="13.5">
      <c r="A25" s="182" t="s">
        <v>269</v>
      </c>
      <c r="B25" s="182" t="s">
        <v>20</v>
      </c>
      <c r="C25" s="184" t="s">
        <v>21</v>
      </c>
      <c r="D25" s="188">
        <f t="shared" si="0"/>
        <v>5618</v>
      </c>
      <c r="E25" s="188">
        <v>3913</v>
      </c>
      <c r="F25" s="188">
        <v>1705</v>
      </c>
      <c r="G25" s="188">
        <f t="shared" si="9"/>
        <v>5618</v>
      </c>
      <c r="H25" s="188">
        <f t="shared" si="10"/>
        <v>5520</v>
      </c>
      <c r="I25" s="188">
        <f t="shared" si="11"/>
        <v>0</v>
      </c>
      <c r="J25" s="188">
        <v>0</v>
      </c>
      <c r="K25" s="188">
        <v>0</v>
      </c>
      <c r="L25" s="188">
        <v>0</v>
      </c>
      <c r="M25" s="188">
        <f t="shared" si="12"/>
        <v>4346</v>
      </c>
      <c r="N25" s="188">
        <v>66</v>
      </c>
      <c r="O25" s="188">
        <v>2741</v>
      </c>
      <c r="P25" s="188">
        <v>1539</v>
      </c>
      <c r="Q25" s="188">
        <f t="shared" si="13"/>
        <v>85</v>
      </c>
      <c r="R25" s="188">
        <v>0</v>
      </c>
      <c r="S25" s="188">
        <v>85</v>
      </c>
      <c r="T25" s="188">
        <v>0</v>
      </c>
      <c r="U25" s="188">
        <f t="shared" si="14"/>
        <v>759</v>
      </c>
      <c r="V25" s="188">
        <v>91</v>
      </c>
      <c r="W25" s="188">
        <v>668</v>
      </c>
      <c r="X25" s="188">
        <v>0</v>
      </c>
      <c r="Y25" s="188">
        <f t="shared" si="15"/>
        <v>7</v>
      </c>
      <c r="Z25" s="188">
        <v>0</v>
      </c>
      <c r="AA25" s="188">
        <v>7</v>
      </c>
      <c r="AB25" s="188">
        <v>0</v>
      </c>
      <c r="AC25" s="188">
        <f t="shared" si="16"/>
        <v>323</v>
      </c>
      <c r="AD25" s="188">
        <v>0</v>
      </c>
      <c r="AE25" s="188">
        <v>295</v>
      </c>
      <c r="AF25" s="188">
        <v>28</v>
      </c>
      <c r="AG25" s="188">
        <v>98</v>
      </c>
      <c r="AH25" s="188">
        <v>0</v>
      </c>
    </row>
    <row r="26" spans="1:34" ht="13.5">
      <c r="A26" s="182" t="s">
        <v>269</v>
      </c>
      <c r="B26" s="182" t="s">
        <v>22</v>
      </c>
      <c r="C26" s="184" t="s">
        <v>268</v>
      </c>
      <c r="D26" s="188">
        <f t="shared" si="0"/>
        <v>10834</v>
      </c>
      <c r="E26" s="188">
        <v>8261</v>
      </c>
      <c r="F26" s="188">
        <v>2573</v>
      </c>
      <c r="G26" s="188">
        <f t="shared" si="9"/>
        <v>10834</v>
      </c>
      <c r="H26" s="188">
        <f t="shared" si="10"/>
        <v>9678</v>
      </c>
      <c r="I26" s="188">
        <f t="shared" si="11"/>
        <v>0</v>
      </c>
      <c r="J26" s="188">
        <v>0</v>
      </c>
      <c r="K26" s="188">
        <v>0</v>
      </c>
      <c r="L26" s="188">
        <v>0</v>
      </c>
      <c r="M26" s="188">
        <f t="shared" si="12"/>
        <v>7761</v>
      </c>
      <c r="N26" s="188">
        <v>64</v>
      </c>
      <c r="O26" s="188">
        <v>5919</v>
      </c>
      <c r="P26" s="188">
        <v>1778</v>
      </c>
      <c r="Q26" s="188">
        <f t="shared" si="13"/>
        <v>367</v>
      </c>
      <c r="R26" s="188">
        <v>2</v>
      </c>
      <c r="S26" s="188">
        <v>360</v>
      </c>
      <c r="T26" s="188">
        <v>5</v>
      </c>
      <c r="U26" s="188">
        <f t="shared" si="14"/>
        <v>1443</v>
      </c>
      <c r="V26" s="188">
        <v>15</v>
      </c>
      <c r="W26" s="188">
        <v>1285</v>
      </c>
      <c r="X26" s="188">
        <v>143</v>
      </c>
      <c r="Y26" s="188">
        <f t="shared" si="15"/>
        <v>9</v>
      </c>
      <c r="Z26" s="188">
        <v>9</v>
      </c>
      <c r="AA26" s="188">
        <v>0</v>
      </c>
      <c r="AB26" s="188">
        <v>0</v>
      </c>
      <c r="AC26" s="188">
        <f t="shared" si="16"/>
        <v>98</v>
      </c>
      <c r="AD26" s="188">
        <v>63</v>
      </c>
      <c r="AE26" s="188">
        <v>0</v>
      </c>
      <c r="AF26" s="188">
        <v>35</v>
      </c>
      <c r="AG26" s="188">
        <v>1156</v>
      </c>
      <c r="AH26" s="188">
        <v>0</v>
      </c>
    </row>
    <row r="27" spans="1:34" ht="13.5">
      <c r="A27" s="182" t="s">
        <v>269</v>
      </c>
      <c r="B27" s="182" t="s">
        <v>23</v>
      </c>
      <c r="C27" s="184" t="s">
        <v>225</v>
      </c>
      <c r="D27" s="188">
        <f t="shared" si="0"/>
        <v>1356</v>
      </c>
      <c r="E27" s="188">
        <v>807</v>
      </c>
      <c r="F27" s="188">
        <v>549</v>
      </c>
      <c r="G27" s="188">
        <f t="shared" si="9"/>
        <v>1356</v>
      </c>
      <c r="H27" s="188">
        <f t="shared" si="10"/>
        <v>1345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1033</v>
      </c>
      <c r="N27" s="188">
        <v>558</v>
      </c>
      <c r="O27" s="188">
        <v>0</v>
      </c>
      <c r="P27" s="188">
        <v>475</v>
      </c>
      <c r="Q27" s="188">
        <f t="shared" si="13"/>
        <v>0</v>
      </c>
      <c r="R27" s="188">
        <v>0</v>
      </c>
      <c r="S27" s="188">
        <v>0</v>
      </c>
      <c r="T27" s="188">
        <v>0</v>
      </c>
      <c r="U27" s="188">
        <f t="shared" si="14"/>
        <v>270</v>
      </c>
      <c r="V27" s="188">
        <v>207</v>
      </c>
      <c r="W27" s="188">
        <v>0</v>
      </c>
      <c r="X27" s="188">
        <v>63</v>
      </c>
      <c r="Y27" s="188">
        <f t="shared" si="15"/>
        <v>2</v>
      </c>
      <c r="Z27" s="188">
        <v>2</v>
      </c>
      <c r="AA27" s="188">
        <v>0</v>
      </c>
      <c r="AB27" s="188">
        <v>0</v>
      </c>
      <c r="AC27" s="188">
        <f t="shared" si="16"/>
        <v>40</v>
      </c>
      <c r="AD27" s="188">
        <v>0</v>
      </c>
      <c r="AE27" s="188">
        <v>40</v>
      </c>
      <c r="AF27" s="188">
        <v>0</v>
      </c>
      <c r="AG27" s="188">
        <v>11</v>
      </c>
      <c r="AH27" s="188">
        <v>114</v>
      </c>
    </row>
    <row r="28" spans="1:34" ht="13.5">
      <c r="A28" s="182" t="s">
        <v>269</v>
      </c>
      <c r="B28" s="182" t="s">
        <v>226</v>
      </c>
      <c r="C28" s="184" t="s">
        <v>227</v>
      </c>
      <c r="D28" s="188">
        <f t="shared" si="0"/>
        <v>2248</v>
      </c>
      <c r="E28" s="188">
        <v>576</v>
      </c>
      <c r="F28" s="188">
        <v>1672</v>
      </c>
      <c r="G28" s="188">
        <f t="shared" si="9"/>
        <v>2248</v>
      </c>
      <c r="H28" s="188">
        <f t="shared" si="10"/>
        <v>801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660</v>
      </c>
      <c r="N28" s="188">
        <v>0</v>
      </c>
      <c r="O28" s="188">
        <v>660</v>
      </c>
      <c r="P28" s="188">
        <v>0</v>
      </c>
      <c r="Q28" s="188">
        <f t="shared" si="13"/>
        <v>14</v>
      </c>
      <c r="R28" s="188">
        <v>0</v>
      </c>
      <c r="S28" s="188">
        <v>14</v>
      </c>
      <c r="T28" s="188">
        <v>0</v>
      </c>
      <c r="U28" s="188">
        <f t="shared" si="14"/>
        <v>125</v>
      </c>
      <c r="V28" s="188">
        <v>0</v>
      </c>
      <c r="W28" s="188">
        <v>125</v>
      </c>
      <c r="X28" s="188">
        <v>0</v>
      </c>
      <c r="Y28" s="188">
        <f t="shared" si="15"/>
        <v>0</v>
      </c>
      <c r="Z28" s="188">
        <v>0</v>
      </c>
      <c r="AA28" s="188">
        <v>0</v>
      </c>
      <c r="AB28" s="188">
        <v>0</v>
      </c>
      <c r="AC28" s="188">
        <f t="shared" si="16"/>
        <v>2</v>
      </c>
      <c r="AD28" s="188">
        <v>0</v>
      </c>
      <c r="AE28" s="188">
        <v>2</v>
      </c>
      <c r="AF28" s="188">
        <v>0</v>
      </c>
      <c r="AG28" s="188">
        <v>1447</v>
      </c>
      <c r="AH28" s="188">
        <v>0</v>
      </c>
    </row>
    <row r="29" spans="1:34" ht="13.5">
      <c r="A29" s="182" t="s">
        <v>269</v>
      </c>
      <c r="B29" s="182" t="s">
        <v>33</v>
      </c>
      <c r="C29" s="184" t="s">
        <v>34</v>
      </c>
      <c r="D29" s="188">
        <f t="shared" si="0"/>
        <v>2139</v>
      </c>
      <c r="E29" s="188">
        <v>916</v>
      </c>
      <c r="F29" s="188">
        <v>1223</v>
      </c>
      <c r="G29" s="188">
        <f t="shared" si="9"/>
        <v>2139</v>
      </c>
      <c r="H29" s="188">
        <f t="shared" si="10"/>
        <v>1739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1316</v>
      </c>
      <c r="N29" s="188">
        <v>570</v>
      </c>
      <c r="O29" s="188">
        <v>0</v>
      </c>
      <c r="P29" s="188">
        <v>746</v>
      </c>
      <c r="Q29" s="188">
        <f t="shared" si="13"/>
        <v>0</v>
      </c>
      <c r="R29" s="188">
        <v>0</v>
      </c>
      <c r="S29" s="188">
        <v>0</v>
      </c>
      <c r="T29" s="188">
        <v>0</v>
      </c>
      <c r="U29" s="188">
        <f t="shared" si="14"/>
        <v>358</v>
      </c>
      <c r="V29" s="188">
        <v>281</v>
      </c>
      <c r="W29" s="188">
        <v>0</v>
      </c>
      <c r="X29" s="188">
        <v>77</v>
      </c>
      <c r="Y29" s="188">
        <f t="shared" si="15"/>
        <v>3</v>
      </c>
      <c r="Z29" s="188">
        <v>3</v>
      </c>
      <c r="AA29" s="188">
        <v>0</v>
      </c>
      <c r="AB29" s="188">
        <v>0</v>
      </c>
      <c r="AC29" s="188">
        <f t="shared" si="16"/>
        <v>62</v>
      </c>
      <c r="AD29" s="188">
        <v>0</v>
      </c>
      <c r="AE29" s="188">
        <v>62</v>
      </c>
      <c r="AF29" s="188">
        <v>0</v>
      </c>
      <c r="AG29" s="188">
        <v>400</v>
      </c>
      <c r="AH29" s="188">
        <v>172</v>
      </c>
    </row>
    <row r="30" spans="1:34" ht="13.5">
      <c r="A30" s="182" t="s">
        <v>269</v>
      </c>
      <c r="B30" s="182" t="s">
        <v>35</v>
      </c>
      <c r="C30" s="184" t="s">
        <v>36</v>
      </c>
      <c r="D30" s="188">
        <f t="shared" si="0"/>
        <v>4823</v>
      </c>
      <c r="E30" s="188">
        <v>2646</v>
      </c>
      <c r="F30" s="188">
        <v>2177</v>
      </c>
      <c r="G30" s="188">
        <f t="shared" si="9"/>
        <v>4823</v>
      </c>
      <c r="H30" s="188">
        <f t="shared" si="10"/>
        <v>3890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3494</v>
      </c>
      <c r="N30" s="188">
        <v>1755</v>
      </c>
      <c r="O30" s="188">
        <v>0</v>
      </c>
      <c r="P30" s="188">
        <v>1739</v>
      </c>
      <c r="Q30" s="188">
        <f t="shared" si="13"/>
        <v>231</v>
      </c>
      <c r="R30" s="188">
        <v>214</v>
      </c>
      <c r="S30" s="188">
        <v>0</v>
      </c>
      <c r="T30" s="188">
        <v>17</v>
      </c>
      <c r="U30" s="188">
        <f t="shared" si="14"/>
        <v>116</v>
      </c>
      <c r="V30" s="188">
        <v>95</v>
      </c>
      <c r="W30" s="188">
        <v>0</v>
      </c>
      <c r="X30" s="188">
        <v>21</v>
      </c>
      <c r="Y30" s="188">
        <f t="shared" si="15"/>
        <v>5</v>
      </c>
      <c r="Z30" s="188">
        <v>5</v>
      </c>
      <c r="AA30" s="188">
        <v>0</v>
      </c>
      <c r="AB30" s="188">
        <v>0</v>
      </c>
      <c r="AC30" s="188">
        <f t="shared" si="16"/>
        <v>44</v>
      </c>
      <c r="AD30" s="188">
        <v>17</v>
      </c>
      <c r="AE30" s="188">
        <v>27</v>
      </c>
      <c r="AF30" s="188">
        <v>0</v>
      </c>
      <c r="AG30" s="188">
        <v>933</v>
      </c>
      <c r="AH30" s="188">
        <v>114</v>
      </c>
    </row>
    <row r="31" spans="1:34" ht="13.5">
      <c r="A31" s="182" t="s">
        <v>269</v>
      </c>
      <c r="B31" s="182" t="s">
        <v>228</v>
      </c>
      <c r="C31" s="184" t="s">
        <v>229</v>
      </c>
      <c r="D31" s="188">
        <f t="shared" si="0"/>
        <v>3318</v>
      </c>
      <c r="E31" s="188">
        <v>2386</v>
      </c>
      <c r="F31" s="188">
        <v>932</v>
      </c>
      <c r="G31" s="188">
        <f t="shared" si="9"/>
        <v>3318</v>
      </c>
      <c r="H31" s="188">
        <f t="shared" si="10"/>
        <v>2946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2223</v>
      </c>
      <c r="N31" s="188">
        <v>139</v>
      </c>
      <c r="O31" s="188">
        <v>1788</v>
      </c>
      <c r="P31" s="188">
        <v>296</v>
      </c>
      <c r="Q31" s="188">
        <f t="shared" si="13"/>
        <v>370</v>
      </c>
      <c r="R31" s="188">
        <v>0</v>
      </c>
      <c r="S31" s="188">
        <v>370</v>
      </c>
      <c r="T31" s="188">
        <v>0</v>
      </c>
      <c r="U31" s="188">
        <f t="shared" si="14"/>
        <v>353</v>
      </c>
      <c r="V31" s="188">
        <v>0</v>
      </c>
      <c r="W31" s="188">
        <v>353</v>
      </c>
      <c r="X31" s="188">
        <v>0</v>
      </c>
      <c r="Y31" s="188">
        <f t="shared" si="15"/>
        <v>0</v>
      </c>
      <c r="Z31" s="188">
        <v>0</v>
      </c>
      <c r="AA31" s="188">
        <v>0</v>
      </c>
      <c r="AB31" s="188">
        <v>0</v>
      </c>
      <c r="AC31" s="188">
        <f t="shared" si="16"/>
        <v>0</v>
      </c>
      <c r="AD31" s="188">
        <v>0</v>
      </c>
      <c r="AE31" s="188">
        <v>0</v>
      </c>
      <c r="AF31" s="188">
        <v>0</v>
      </c>
      <c r="AG31" s="188">
        <v>372</v>
      </c>
      <c r="AH31" s="188">
        <v>0</v>
      </c>
    </row>
    <row r="32" spans="1:34" ht="13.5">
      <c r="A32" s="182" t="s">
        <v>269</v>
      </c>
      <c r="B32" s="182" t="s">
        <v>41</v>
      </c>
      <c r="C32" s="184" t="s">
        <v>42</v>
      </c>
      <c r="D32" s="188">
        <f t="shared" si="0"/>
        <v>3461</v>
      </c>
      <c r="E32" s="188">
        <v>3123</v>
      </c>
      <c r="F32" s="188">
        <v>338</v>
      </c>
      <c r="G32" s="188">
        <f t="shared" si="9"/>
        <v>3461</v>
      </c>
      <c r="H32" s="188">
        <f t="shared" si="10"/>
        <v>3123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2415</v>
      </c>
      <c r="N32" s="188">
        <v>0</v>
      </c>
      <c r="O32" s="188">
        <v>2415</v>
      </c>
      <c r="P32" s="188">
        <v>0</v>
      </c>
      <c r="Q32" s="188">
        <f t="shared" si="13"/>
        <v>708</v>
      </c>
      <c r="R32" s="188">
        <v>0</v>
      </c>
      <c r="S32" s="188">
        <v>708</v>
      </c>
      <c r="T32" s="188">
        <v>0</v>
      </c>
      <c r="U32" s="188">
        <f t="shared" si="14"/>
        <v>0</v>
      </c>
      <c r="V32" s="188">
        <v>0</v>
      </c>
      <c r="W32" s="188">
        <v>0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0</v>
      </c>
      <c r="AD32" s="188">
        <v>0</v>
      </c>
      <c r="AE32" s="188">
        <v>0</v>
      </c>
      <c r="AF32" s="188">
        <v>0</v>
      </c>
      <c r="AG32" s="188">
        <v>338</v>
      </c>
      <c r="AH32" s="188">
        <v>0</v>
      </c>
    </row>
    <row r="33" spans="1:34" ht="13.5">
      <c r="A33" s="182" t="s">
        <v>269</v>
      </c>
      <c r="B33" s="182" t="s">
        <v>230</v>
      </c>
      <c r="C33" s="184" t="s">
        <v>231</v>
      </c>
      <c r="D33" s="188">
        <f t="shared" si="0"/>
        <v>3352</v>
      </c>
      <c r="E33" s="188">
        <v>1909</v>
      </c>
      <c r="F33" s="188">
        <v>1443</v>
      </c>
      <c r="G33" s="188">
        <f t="shared" si="9"/>
        <v>3352</v>
      </c>
      <c r="H33" s="188">
        <f t="shared" si="10"/>
        <v>3172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2304</v>
      </c>
      <c r="N33" s="188">
        <v>0</v>
      </c>
      <c r="O33" s="188">
        <v>1393</v>
      </c>
      <c r="P33" s="188">
        <v>911</v>
      </c>
      <c r="Q33" s="188">
        <f t="shared" si="13"/>
        <v>350</v>
      </c>
      <c r="R33" s="188">
        <v>0</v>
      </c>
      <c r="S33" s="188">
        <v>350</v>
      </c>
      <c r="T33" s="188">
        <v>0</v>
      </c>
      <c r="U33" s="188">
        <f t="shared" si="14"/>
        <v>494</v>
      </c>
      <c r="V33" s="188">
        <v>0</v>
      </c>
      <c r="W33" s="188">
        <v>494</v>
      </c>
      <c r="X33" s="188">
        <v>0</v>
      </c>
      <c r="Y33" s="188">
        <f t="shared" si="15"/>
        <v>0</v>
      </c>
      <c r="Z33" s="188">
        <v>0</v>
      </c>
      <c r="AA33" s="188">
        <v>0</v>
      </c>
      <c r="AB33" s="188">
        <v>0</v>
      </c>
      <c r="AC33" s="188">
        <f t="shared" si="16"/>
        <v>24</v>
      </c>
      <c r="AD33" s="188">
        <v>0</v>
      </c>
      <c r="AE33" s="188">
        <v>24</v>
      </c>
      <c r="AF33" s="188">
        <v>0</v>
      </c>
      <c r="AG33" s="188">
        <v>180</v>
      </c>
      <c r="AH33" s="188">
        <v>0</v>
      </c>
    </row>
    <row r="34" spans="1:34" ht="13.5">
      <c r="A34" s="182" t="s">
        <v>269</v>
      </c>
      <c r="B34" s="182" t="s">
        <v>44</v>
      </c>
      <c r="C34" s="184" t="s">
        <v>45</v>
      </c>
      <c r="D34" s="188">
        <f t="shared" si="0"/>
        <v>11955</v>
      </c>
      <c r="E34" s="188">
        <v>9838</v>
      </c>
      <c r="F34" s="188">
        <v>2117</v>
      </c>
      <c r="G34" s="188">
        <f t="shared" si="9"/>
        <v>11955</v>
      </c>
      <c r="H34" s="188">
        <f t="shared" si="10"/>
        <v>11726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9482</v>
      </c>
      <c r="N34" s="188">
        <v>7365</v>
      </c>
      <c r="O34" s="188">
        <v>0</v>
      </c>
      <c r="P34" s="188">
        <v>2117</v>
      </c>
      <c r="Q34" s="188">
        <f t="shared" si="13"/>
        <v>398</v>
      </c>
      <c r="R34" s="188">
        <v>0</v>
      </c>
      <c r="S34" s="188">
        <v>398</v>
      </c>
      <c r="T34" s="188">
        <v>0</v>
      </c>
      <c r="U34" s="188">
        <f t="shared" si="14"/>
        <v>1707</v>
      </c>
      <c r="V34" s="188">
        <v>0</v>
      </c>
      <c r="W34" s="188">
        <v>1707</v>
      </c>
      <c r="X34" s="188">
        <v>0</v>
      </c>
      <c r="Y34" s="188">
        <f t="shared" si="15"/>
        <v>0</v>
      </c>
      <c r="Z34" s="188">
        <v>0</v>
      </c>
      <c r="AA34" s="188">
        <v>0</v>
      </c>
      <c r="AB34" s="188">
        <v>0</v>
      </c>
      <c r="AC34" s="188">
        <f t="shared" si="16"/>
        <v>139</v>
      </c>
      <c r="AD34" s="188">
        <v>139</v>
      </c>
      <c r="AE34" s="188">
        <v>0</v>
      </c>
      <c r="AF34" s="188">
        <v>0</v>
      </c>
      <c r="AG34" s="188">
        <v>229</v>
      </c>
      <c r="AH34" s="188">
        <v>0</v>
      </c>
    </row>
    <row r="35" spans="1:34" ht="13.5">
      <c r="A35" s="182" t="s">
        <v>269</v>
      </c>
      <c r="B35" s="182" t="s">
        <v>37</v>
      </c>
      <c r="C35" s="184" t="s">
        <v>38</v>
      </c>
      <c r="D35" s="188">
        <f t="shared" si="0"/>
        <v>1887</v>
      </c>
      <c r="E35" s="188">
        <v>1807</v>
      </c>
      <c r="F35" s="188">
        <v>80</v>
      </c>
      <c r="G35" s="188">
        <f t="shared" si="9"/>
        <v>1887</v>
      </c>
      <c r="H35" s="188">
        <f t="shared" si="10"/>
        <v>1732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1017</v>
      </c>
      <c r="N35" s="188">
        <v>0</v>
      </c>
      <c r="O35" s="188">
        <v>1017</v>
      </c>
      <c r="P35" s="188">
        <v>0</v>
      </c>
      <c r="Q35" s="188">
        <f t="shared" si="13"/>
        <v>26</v>
      </c>
      <c r="R35" s="188">
        <v>0</v>
      </c>
      <c r="S35" s="188">
        <v>26</v>
      </c>
      <c r="T35" s="188">
        <v>0</v>
      </c>
      <c r="U35" s="188">
        <f t="shared" si="14"/>
        <v>627</v>
      </c>
      <c r="V35" s="188">
        <v>0</v>
      </c>
      <c r="W35" s="188">
        <v>627</v>
      </c>
      <c r="X35" s="188">
        <v>0</v>
      </c>
      <c r="Y35" s="188">
        <f t="shared" si="15"/>
        <v>3</v>
      </c>
      <c r="Z35" s="188">
        <v>0</v>
      </c>
      <c r="AA35" s="188">
        <v>3</v>
      </c>
      <c r="AB35" s="188">
        <v>0</v>
      </c>
      <c r="AC35" s="188">
        <f t="shared" si="16"/>
        <v>59</v>
      </c>
      <c r="AD35" s="188">
        <v>0</v>
      </c>
      <c r="AE35" s="188">
        <v>59</v>
      </c>
      <c r="AF35" s="188">
        <v>0</v>
      </c>
      <c r="AG35" s="188">
        <v>155</v>
      </c>
      <c r="AH35" s="188">
        <v>0</v>
      </c>
    </row>
    <row r="36" spans="1:34" ht="13.5">
      <c r="A36" s="201" t="s">
        <v>43</v>
      </c>
      <c r="B36" s="202"/>
      <c r="C36" s="202"/>
      <c r="D36" s="188">
        <f aca="true" t="shared" si="17" ref="D36:AH36">SUM(D7:D35)</f>
        <v>1095205</v>
      </c>
      <c r="E36" s="188">
        <f t="shared" si="17"/>
        <v>678039</v>
      </c>
      <c r="F36" s="188">
        <f t="shared" si="17"/>
        <v>417166</v>
      </c>
      <c r="G36" s="188">
        <f t="shared" si="17"/>
        <v>1095205</v>
      </c>
      <c r="H36" s="188">
        <f t="shared" si="17"/>
        <v>979640</v>
      </c>
      <c r="I36" s="188">
        <f t="shared" si="17"/>
        <v>504</v>
      </c>
      <c r="J36" s="188">
        <f t="shared" si="17"/>
        <v>136</v>
      </c>
      <c r="K36" s="188">
        <f t="shared" si="17"/>
        <v>352</v>
      </c>
      <c r="L36" s="188">
        <f t="shared" si="17"/>
        <v>16</v>
      </c>
      <c r="M36" s="188">
        <f t="shared" si="17"/>
        <v>752857</v>
      </c>
      <c r="N36" s="188">
        <f t="shared" si="17"/>
        <v>238769</v>
      </c>
      <c r="O36" s="188">
        <f t="shared" si="17"/>
        <v>211204</v>
      </c>
      <c r="P36" s="188">
        <f t="shared" si="17"/>
        <v>302884</v>
      </c>
      <c r="Q36" s="188">
        <f t="shared" si="17"/>
        <v>65351</v>
      </c>
      <c r="R36" s="188">
        <f t="shared" si="17"/>
        <v>11466</v>
      </c>
      <c r="S36" s="188">
        <f t="shared" si="17"/>
        <v>28435</v>
      </c>
      <c r="T36" s="188">
        <f t="shared" si="17"/>
        <v>25450</v>
      </c>
      <c r="U36" s="188">
        <f t="shared" si="17"/>
        <v>130730</v>
      </c>
      <c r="V36" s="188">
        <f t="shared" si="17"/>
        <v>27839</v>
      </c>
      <c r="W36" s="188">
        <f t="shared" si="17"/>
        <v>95681</v>
      </c>
      <c r="X36" s="188">
        <f t="shared" si="17"/>
        <v>7210</v>
      </c>
      <c r="Y36" s="188">
        <f t="shared" si="17"/>
        <v>7030</v>
      </c>
      <c r="Z36" s="188">
        <f t="shared" si="17"/>
        <v>1026</v>
      </c>
      <c r="AA36" s="188">
        <f t="shared" si="17"/>
        <v>5875</v>
      </c>
      <c r="AB36" s="188">
        <f t="shared" si="17"/>
        <v>129</v>
      </c>
      <c r="AC36" s="188">
        <f t="shared" si="17"/>
        <v>23168</v>
      </c>
      <c r="AD36" s="188">
        <f t="shared" si="17"/>
        <v>7107</v>
      </c>
      <c r="AE36" s="188">
        <f t="shared" si="17"/>
        <v>11030</v>
      </c>
      <c r="AF36" s="188">
        <f t="shared" si="17"/>
        <v>5031</v>
      </c>
      <c r="AG36" s="188">
        <f t="shared" si="17"/>
        <v>115565</v>
      </c>
      <c r="AH36" s="188">
        <f t="shared" si="17"/>
        <v>648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132</v>
      </c>
      <c r="B2" s="200" t="s">
        <v>175</v>
      </c>
      <c r="C2" s="203" t="s">
        <v>178</v>
      </c>
      <c r="D2" s="26" t="s">
        <v>170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171</v>
      </c>
      <c r="V2" s="29"/>
      <c r="W2" s="29"/>
      <c r="X2" s="29"/>
      <c r="Y2" s="29"/>
      <c r="Z2" s="29"/>
      <c r="AA2" s="30"/>
      <c r="AB2" s="26" t="s">
        <v>172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147</v>
      </c>
      <c r="E3" s="31" t="s">
        <v>141</v>
      </c>
      <c r="F3" s="205" t="s">
        <v>179</v>
      </c>
      <c r="G3" s="206"/>
      <c r="H3" s="206"/>
      <c r="I3" s="206"/>
      <c r="J3" s="206"/>
      <c r="K3" s="207"/>
      <c r="L3" s="203" t="s">
        <v>180</v>
      </c>
      <c r="M3" s="14" t="s">
        <v>149</v>
      </c>
      <c r="N3" s="32"/>
      <c r="O3" s="32"/>
      <c r="P3" s="32"/>
      <c r="Q3" s="32"/>
      <c r="R3" s="32"/>
      <c r="S3" s="32"/>
      <c r="T3" s="33"/>
      <c r="U3" s="10" t="s">
        <v>147</v>
      </c>
      <c r="V3" s="203" t="s">
        <v>141</v>
      </c>
      <c r="W3" s="229" t="s">
        <v>142</v>
      </c>
      <c r="X3" s="230"/>
      <c r="Y3" s="230"/>
      <c r="Z3" s="230"/>
      <c r="AA3" s="231"/>
      <c r="AB3" s="10" t="s">
        <v>147</v>
      </c>
      <c r="AC3" s="203" t="s">
        <v>181</v>
      </c>
      <c r="AD3" s="203" t="s">
        <v>182</v>
      </c>
      <c r="AE3" s="14" t="s">
        <v>143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157</v>
      </c>
      <c r="H4" s="203" t="s">
        <v>158</v>
      </c>
      <c r="I4" s="203" t="s">
        <v>159</v>
      </c>
      <c r="J4" s="203" t="s">
        <v>160</v>
      </c>
      <c r="K4" s="203" t="s">
        <v>161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157</v>
      </c>
      <c r="X4" s="203" t="s">
        <v>158</v>
      </c>
      <c r="Y4" s="203" t="s">
        <v>159</v>
      </c>
      <c r="Z4" s="203" t="s">
        <v>160</v>
      </c>
      <c r="AA4" s="203" t="s">
        <v>161</v>
      </c>
      <c r="AB4" s="10"/>
      <c r="AC4" s="193"/>
      <c r="AD4" s="193"/>
      <c r="AE4" s="36"/>
      <c r="AF4" s="226" t="s">
        <v>157</v>
      </c>
      <c r="AG4" s="203" t="s">
        <v>158</v>
      </c>
      <c r="AH4" s="203" t="s">
        <v>159</v>
      </c>
      <c r="AI4" s="203" t="s">
        <v>160</v>
      </c>
      <c r="AJ4" s="203" t="s">
        <v>161</v>
      </c>
    </row>
    <row r="5" spans="1:36" s="27" customFormat="1" ht="22.5" customHeight="1">
      <c r="A5" s="222"/>
      <c r="B5" s="224"/>
      <c r="C5" s="191"/>
      <c r="D5" s="16"/>
      <c r="E5" s="39"/>
      <c r="F5" s="10" t="s">
        <v>147</v>
      </c>
      <c r="G5" s="193"/>
      <c r="H5" s="193"/>
      <c r="I5" s="193"/>
      <c r="J5" s="193"/>
      <c r="K5" s="193"/>
      <c r="L5" s="228"/>
      <c r="M5" s="10" t="s">
        <v>147</v>
      </c>
      <c r="N5" s="6" t="s">
        <v>151</v>
      </c>
      <c r="O5" s="6" t="s">
        <v>176</v>
      </c>
      <c r="P5" s="6" t="s">
        <v>152</v>
      </c>
      <c r="Q5" s="18" t="s">
        <v>183</v>
      </c>
      <c r="R5" s="6" t="s">
        <v>153</v>
      </c>
      <c r="S5" s="18" t="s">
        <v>224</v>
      </c>
      <c r="T5" s="6" t="s">
        <v>177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147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184</v>
      </c>
      <c r="E6" s="21" t="s">
        <v>140</v>
      </c>
      <c r="F6" s="21" t="s">
        <v>140</v>
      </c>
      <c r="G6" s="23" t="s">
        <v>140</v>
      </c>
      <c r="H6" s="23" t="s">
        <v>140</v>
      </c>
      <c r="I6" s="23" t="s">
        <v>140</v>
      </c>
      <c r="J6" s="23" t="s">
        <v>140</v>
      </c>
      <c r="K6" s="23" t="s">
        <v>140</v>
      </c>
      <c r="L6" s="40" t="s">
        <v>140</v>
      </c>
      <c r="M6" s="21" t="s">
        <v>140</v>
      </c>
      <c r="N6" s="23" t="s">
        <v>140</v>
      </c>
      <c r="O6" s="23" t="s">
        <v>140</v>
      </c>
      <c r="P6" s="23" t="s">
        <v>140</v>
      </c>
      <c r="Q6" s="23" t="s">
        <v>140</v>
      </c>
      <c r="R6" s="23" t="s">
        <v>140</v>
      </c>
      <c r="S6" s="23" t="s">
        <v>140</v>
      </c>
      <c r="T6" s="23" t="s">
        <v>140</v>
      </c>
      <c r="U6" s="21" t="s">
        <v>140</v>
      </c>
      <c r="V6" s="40" t="s">
        <v>140</v>
      </c>
      <c r="W6" s="41" t="s">
        <v>140</v>
      </c>
      <c r="X6" s="23" t="s">
        <v>140</v>
      </c>
      <c r="Y6" s="23" t="s">
        <v>140</v>
      </c>
      <c r="Z6" s="23" t="s">
        <v>140</v>
      </c>
      <c r="AA6" s="23" t="s">
        <v>140</v>
      </c>
      <c r="AB6" s="21" t="s">
        <v>140</v>
      </c>
      <c r="AC6" s="40" t="s">
        <v>140</v>
      </c>
      <c r="AD6" s="40" t="s">
        <v>140</v>
      </c>
      <c r="AE6" s="21" t="s">
        <v>140</v>
      </c>
      <c r="AF6" s="22" t="s">
        <v>140</v>
      </c>
      <c r="AG6" s="22" t="s">
        <v>140</v>
      </c>
      <c r="AH6" s="22" t="s">
        <v>140</v>
      </c>
      <c r="AI6" s="22" t="s">
        <v>140</v>
      </c>
      <c r="AJ6" s="22" t="s">
        <v>140</v>
      </c>
    </row>
    <row r="7" spans="1:36" ht="13.5">
      <c r="A7" s="182" t="s">
        <v>269</v>
      </c>
      <c r="B7" s="182" t="s">
        <v>270</v>
      </c>
      <c r="C7" s="184" t="s">
        <v>271</v>
      </c>
      <c r="D7" s="188">
        <f aca="true" t="shared" si="0" ref="D7:D35">E7+F7+L7+M7</f>
        <v>421971</v>
      </c>
      <c r="E7" s="188">
        <v>314520</v>
      </c>
      <c r="F7" s="188">
        <f aca="true" t="shared" si="1" ref="F7:F23">SUM(G7:K7)</f>
        <v>73284</v>
      </c>
      <c r="G7" s="188">
        <v>9831</v>
      </c>
      <c r="H7" s="188">
        <v>63453</v>
      </c>
      <c r="I7" s="188">
        <v>0</v>
      </c>
      <c r="J7" s="188">
        <v>0</v>
      </c>
      <c r="K7" s="188">
        <v>0</v>
      </c>
      <c r="L7" s="188">
        <v>34167</v>
      </c>
      <c r="M7" s="188">
        <f aca="true" t="shared" si="2" ref="M7:M23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23">SUM(V7:AA7)</f>
        <v>327575</v>
      </c>
      <c r="V7" s="188">
        <v>314520</v>
      </c>
      <c r="W7" s="188">
        <v>5846</v>
      </c>
      <c r="X7" s="188">
        <v>7209</v>
      </c>
      <c r="Y7" s="188">
        <v>0</v>
      </c>
      <c r="Z7" s="188">
        <v>0</v>
      </c>
      <c r="AA7" s="188">
        <v>0</v>
      </c>
      <c r="AB7" s="188">
        <f aca="true" t="shared" si="4" ref="AB7:AB23">SUM(AC7:AE7)</f>
        <v>68958</v>
      </c>
      <c r="AC7" s="188">
        <v>34167</v>
      </c>
      <c r="AD7" s="188">
        <v>30364</v>
      </c>
      <c r="AE7" s="188">
        <f aca="true" t="shared" si="5" ref="AE7:AE23">SUM(AF7:AJ7)</f>
        <v>4427</v>
      </c>
      <c r="AF7" s="188">
        <v>1924</v>
      </c>
      <c r="AG7" s="188">
        <v>2503</v>
      </c>
      <c r="AH7" s="188">
        <v>0</v>
      </c>
      <c r="AI7" s="188">
        <v>0</v>
      </c>
      <c r="AJ7" s="188">
        <v>0</v>
      </c>
    </row>
    <row r="8" spans="1:36" ht="13.5">
      <c r="A8" s="182" t="s">
        <v>269</v>
      </c>
      <c r="B8" s="182" t="s">
        <v>272</v>
      </c>
      <c r="C8" s="184" t="s">
        <v>273</v>
      </c>
      <c r="D8" s="188">
        <f t="shared" si="0"/>
        <v>132279</v>
      </c>
      <c r="E8" s="188">
        <v>94067</v>
      </c>
      <c r="F8" s="188">
        <f t="shared" si="1"/>
        <v>27306</v>
      </c>
      <c r="G8" s="188">
        <v>16415</v>
      </c>
      <c r="H8" s="188">
        <v>10891</v>
      </c>
      <c r="I8" s="188">
        <v>0</v>
      </c>
      <c r="J8" s="188">
        <v>0</v>
      </c>
      <c r="K8" s="188">
        <v>0</v>
      </c>
      <c r="L8" s="188">
        <v>9529</v>
      </c>
      <c r="M8" s="188">
        <f t="shared" si="2"/>
        <v>1377</v>
      </c>
      <c r="N8" s="188">
        <v>349</v>
      </c>
      <c r="O8" s="188">
        <v>262</v>
      </c>
      <c r="P8" s="188">
        <v>214</v>
      </c>
      <c r="Q8" s="188">
        <v>0</v>
      </c>
      <c r="R8" s="188">
        <v>0</v>
      </c>
      <c r="S8" s="188">
        <v>0</v>
      </c>
      <c r="T8" s="188">
        <v>552</v>
      </c>
      <c r="U8" s="188">
        <f t="shared" si="3"/>
        <v>103760</v>
      </c>
      <c r="V8" s="188">
        <v>94067</v>
      </c>
      <c r="W8" s="188">
        <v>9693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25237</v>
      </c>
      <c r="AC8" s="188">
        <v>9529</v>
      </c>
      <c r="AD8" s="188">
        <v>11756</v>
      </c>
      <c r="AE8" s="188">
        <f t="shared" si="5"/>
        <v>3952</v>
      </c>
      <c r="AF8" s="188">
        <v>3862</v>
      </c>
      <c r="AG8" s="188">
        <v>90</v>
      </c>
      <c r="AH8" s="188">
        <v>0</v>
      </c>
      <c r="AI8" s="188">
        <v>0</v>
      </c>
      <c r="AJ8" s="188">
        <v>0</v>
      </c>
    </row>
    <row r="9" spans="1:36" ht="13.5">
      <c r="A9" s="182" t="s">
        <v>269</v>
      </c>
      <c r="B9" s="182" t="s">
        <v>274</v>
      </c>
      <c r="C9" s="184" t="s">
        <v>275</v>
      </c>
      <c r="D9" s="188">
        <f t="shared" si="0"/>
        <v>10860</v>
      </c>
      <c r="E9" s="188">
        <v>7759</v>
      </c>
      <c r="F9" s="188">
        <f t="shared" si="1"/>
        <v>2211</v>
      </c>
      <c r="G9" s="188">
        <v>2211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890</v>
      </c>
      <c r="N9" s="188">
        <v>808</v>
      </c>
      <c r="O9" s="188">
        <v>0</v>
      </c>
      <c r="P9" s="188">
        <v>0</v>
      </c>
      <c r="Q9" s="188">
        <v>0</v>
      </c>
      <c r="R9" s="188">
        <v>0</v>
      </c>
      <c r="S9" s="188">
        <v>82</v>
      </c>
      <c r="T9" s="188">
        <v>0</v>
      </c>
      <c r="U9" s="188">
        <f t="shared" si="3"/>
        <v>7759</v>
      </c>
      <c r="V9" s="188">
        <v>7759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1804</v>
      </c>
      <c r="AC9" s="188">
        <v>0</v>
      </c>
      <c r="AD9" s="188">
        <v>641</v>
      </c>
      <c r="AE9" s="188">
        <f t="shared" si="5"/>
        <v>1163</v>
      </c>
      <c r="AF9" s="188">
        <v>1163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269</v>
      </c>
      <c r="B10" s="182" t="s">
        <v>276</v>
      </c>
      <c r="C10" s="184" t="s">
        <v>277</v>
      </c>
      <c r="D10" s="188">
        <f t="shared" si="0"/>
        <v>40453</v>
      </c>
      <c r="E10" s="188">
        <v>36759</v>
      </c>
      <c r="F10" s="188">
        <f t="shared" si="1"/>
        <v>3300</v>
      </c>
      <c r="G10" s="188">
        <v>418</v>
      </c>
      <c r="H10" s="188">
        <v>2476</v>
      </c>
      <c r="I10" s="188">
        <v>0</v>
      </c>
      <c r="J10" s="188">
        <v>406</v>
      </c>
      <c r="K10" s="188">
        <v>0</v>
      </c>
      <c r="L10" s="188">
        <v>388</v>
      </c>
      <c r="M10" s="188">
        <f t="shared" si="2"/>
        <v>6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6</v>
      </c>
      <c r="U10" s="188">
        <f t="shared" si="3"/>
        <v>36764</v>
      </c>
      <c r="V10" s="188">
        <v>36759</v>
      </c>
      <c r="W10" s="188">
        <v>5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5732</v>
      </c>
      <c r="AC10" s="188">
        <v>388</v>
      </c>
      <c r="AD10" s="188">
        <v>5164</v>
      </c>
      <c r="AE10" s="188">
        <f t="shared" si="5"/>
        <v>180</v>
      </c>
      <c r="AF10" s="188">
        <v>179</v>
      </c>
      <c r="AG10" s="188">
        <v>0</v>
      </c>
      <c r="AH10" s="188">
        <v>0</v>
      </c>
      <c r="AI10" s="188">
        <v>1</v>
      </c>
      <c r="AJ10" s="188">
        <v>0</v>
      </c>
    </row>
    <row r="11" spans="1:36" ht="13.5">
      <c r="A11" s="182" t="s">
        <v>269</v>
      </c>
      <c r="B11" s="182" t="s">
        <v>278</v>
      </c>
      <c r="C11" s="184" t="s">
        <v>279</v>
      </c>
      <c r="D11" s="188">
        <f t="shared" si="0"/>
        <v>46640</v>
      </c>
      <c r="E11" s="188">
        <v>31380</v>
      </c>
      <c r="F11" s="188">
        <f t="shared" si="1"/>
        <v>8760</v>
      </c>
      <c r="G11" s="188">
        <v>3867</v>
      </c>
      <c r="H11" s="188">
        <v>4067</v>
      </c>
      <c r="I11" s="188">
        <v>0</v>
      </c>
      <c r="J11" s="188">
        <v>826</v>
      </c>
      <c r="K11" s="188">
        <v>0</v>
      </c>
      <c r="L11" s="188">
        <v>1893</v>
      </c>
      <c r="M11" s="188">
        <f t="shared" si="2"/>
        <v>4607</v>
      </c>
      <c r="N11" s="188">
        <v>3287</v>
      </c>
      <c r="O11" s="188">
        <v>299</v>
      </c>
      <c r="P11" s="188">
        <v>756</v>
      </c>
      <c r="Q11" s="188">
        <v>0</v>
      </c>
      <c r="R11" s="188">
        <v>0</v>
      </c>
      <c r="S11" s="188">
        <v>261</v>
      </c>
      <c r="T11" s="188">
        <v>4</v>
      </c>
      <c r="U11" s="188">
        <f t="shared" si="3"/>
        <v>34453</v>
      </c>
      <c r="V11" s="188">
        <v>31380</v>
      </c>
      <c r="W11" s="188">
        <v>2917</v>
      </c>
      <c r="X11" s="188">
        <v>156</v>
      </c>
      <c r="Y11" s="188">
        <v>0</v>
      </c>
      <c r="Z11" s="188">
        <v>0</v>
      </c>
      <c r="AA11" s="188">
        <v>0</v>
      </c>
      <c r="AB11" s="188">
        <f t="shared" si="4"/>
        <v>7105</v>
      </c>
      <c r="AC11" s="188">
        <v>1893</v>
      </c>
      <c r="AD11" s="188">
        <v>5210</v>
      </c>
      <c r="AE11" s="188">
        <f t="shared" si="5"/>
        <v>2</v>
      </c>
      <c r="AF11" s="188">
        <v>0</v>
      </c>
      <c r="AG11" s="188">
        <v>0</v>
      </c>
      <c r="AH11" s="188">
        <v>0</v>
      </c>
      <c r="AI11" s="188">
        <v>2</v>
      </c>
      <c r="AJ11" s="188">
        <v>0</v>
      </c>
    </row>
    <row r="12" spans="1:36" ht="13.5">
      <c r="A12" s="182" t="s">
        <v>269</v>
      </c>
      <c r="B12" s="182" t="s">
        <v>280</v>
      </c>
      <c r="C12" s="184" t="s">
        <v>281</v>
      </c>
      <c r="D12" s="188">
        <f t="shared" si="0"/>
        <v>13886</v>
      </c>
      <c r="E12" s="188">
        <v>10869</v>
      </c>
      <c r="F12" s="188">
        <f t="shared" si="1"/>
        <v>1215</v>
      </c>
      <c r="G12" s="188">
        <v>638</v>
      </c>
      <c r="H12" s="188">
        <v>577</v>
      </c>
      <c r="I12" s="188">
        <v>0</v>
      </c>
      <c r="J12" s="188">
        <v>0</v>
      </c>
      <c r="K12" s="188">
        <v>0</v>
      </c>
      <c r="L12" s="188">
        <v>1802</v>
      </c>
      <c r="M12" s="188">
        <f t="shared" si="2"/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10998</v>
      </c>
      <c r="V12" s="188">
        <v>10869</v>
      </c>
      <c r="W12" s="188">
        <v>68</v>
      </c>
      <c r="X12" s="188">
        <v>61</v>
      </c>
      <c r="Y12" s="188">
        <v>0</v>
      </c>
      <c r="Z12" s="188">
        <v>0</v>
      </c>
      <c r="AA12" s="188">
        <v>0</v>
      </c>
      <c r="AB12" s="188">
        <f t="shared" si="4"/>
        <v>3667</v>
      </c>
      <c r="AC12" s="188">
        <v>1802</v>
      </c>
      <c r="AD12" s="188">
        <v>1443</v>
      </c>
      <c r="AE12" s="188">
        <f t="shared" si="5"/>
        <v>422</v>
      </c>
      <c r="AF12" s="188">
        <v>221</v>
      </c>
      <c r="AG12" s="188">
        <v>201</v>
      </c>
      <c r="AH12" s="188">
        <v>0</v>
      </c>
      <c r="AI12" s="188">
        <v>0</v>
      </c>
      <c r="AJ12" s="188">
        <v>0</v>
      </c>
    </row>
    <row r="13" spans="1:36" ht="13.5">
      <c r="A13" s="182" t="s">
        <v>269</v>
      </c>
      <c r="B13" s="182" t="s">
        <v>214</v>
      </c>
      <c r="C13" s="184" t="s">
        <v>215</v>
      </c>
      <c r="D13" s="188">
        <f t="shared" si="0"/>
        <v>165034</v>
      </c>
      <c r="E13" s="188">
        <v>49888</v>
      </c>
      <c r="F13" s="188">
        <f t="shared" si="1"/>
        <v>115110</v>
      </c>
      <c r="G13" s="188">
        <v>19901</v>
      </c>
      <c r="H13" s="188">
        <v>11160</v>
      </c>
      <c r="I13" s="188">
        <v>0</v>
      </c>
      <c r="J13" s="188">
        <v>84049</v>
      </c>
      <c r="K13" s="188">
        <v>0</v>
      </c>
      <c r="L13" s="188">
        <v>36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49938</v>
      </c>
      <c r="V13" s="188">
        <v>49888</v>
      </c>
      <c r="W13" s="188">
        <v>0</v>
      </c>
      <c r="X13" s="188">
        <v>50</v>
      </c>
      <c r="Y13" s="188">
        <v>0</v>
      </c>
      <c r="Z13" s="188">
        <v>0</v>
      </c>
      <c r="AA13" s="188">
        <v>0</v>
      </c>
      <c r="AB13" s="188">
        <f t="shared" si="4"/>
        <v>18866</v>
      </c>
      <c r="AC13" s="188">
        <v>36</v>
      </c>
      <c r="AD13" s="188">
        <v>7132</v>
      </c>
      <c r="AE13" s="188">
        <f t="shared" si="5"/>
        <v>11698</v>
      </c>
      <c r="AF13" s="188">
        <v>8424</v>
      </c>
      <c r="AG13" s="188">
        <v>2977</v>
      </c>
      <c r="AH13" s="188">
        <v>0</v>
      </c>
      <c r="AI13" s="188">
        <v>297</v>
      </c>
      <c r="AJ13" s="188">
        <v>0</v>
      </c>
    </row>
    <row r="14" spans="1:36" ht="13.5">
      <c r="A14" s="182" t="s">
        <v>269</v>
      </c>
      <c r="B14" s="182" t="s">
        <v>216</v>
      </c>
      <c r="C14" s="184" t="s">
        <v>232</v>
      </c>
      <c r="D14" s="188">
        <f t="shared" si="0"/>
        <v>14275</v>
      </c>
      <c r="E14" s="188">
        <v>0</v>
      </c>
      <c r="F14" s="188">
        <f t="shared" si="1"/>
        <v>13078</v>
      </c>
      <c r="G14" s="188">
        <v>216</v>
      </c>
      <c r="H14" s="188">
        <v>3726</v>
      </c>
      <c r="I14" s="188">
        <v>0</v>
      </c>
      <c r="J14" s="188">
        <v>9136</v>
      </c>
      <c r="K14" s="188">
        <v>0</v>
      </c>
      <c r="L14" s="188">
        <v>1197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2004</v>
      </c>
      <c r="AC14" s="188">
        <v>1197</v>
      </c>
      <c r="AD14" s="188">
        <v>0</v>
      </c>
      <c r="AE14" s="188">
        <f t="shared" si="5"/>
        <v>807</v>
      </c>
      <c r="AF14" s="188">
        <v>137</v>
      </c>
      <c r="AG14" s="188">
        <v>543</v>
      </c>
      <c r="AH14" s="188">
        <v>0</v>
      </c>
      <c r="AI14" s="188">
        <v>127</v>
      </c>
      <c r="AJ14" s="188">
        <v>0</v>
      </c>
    </row>
    <row r="15" spans="1:36" ht="13.5">
      <c r="A15" s="182" t="s">
        <v>269</v>
      </c>
      <c r="B15" s="182" t="s">
        <v>217</v>
      </c>
      <c r="C15" s="184" t="s">
        <v>218</v>
      </c>
      <c r="D15" s="188">
        <f t="shared" si="0"/>
        <v>18373</v>
      </c>
      <c r="E15" s="188">
        <v>11840</v>
      </c>
      <c r="F15" s="188">
        <f t="shared" si="1"/>
        <v>3544</v>
      </c>
      <c r="G15" s="188">
        <v>2797</v>
      </c>
      <c r="H15" s="188">
        <v>747</v>
      </c>
      <c r="I15" s="188">
        <v>0</v>
      </c>
      <c r="J15" s="188">
        <v>0</v>
      </c>
      <c r="K15" s="188">
        <v>0</v>
      </c>
      <c r="L15" s="188">
        <v>226</v>
      </c>
      <c r="M15" s="188">
        <f t="shared" si="2"/>
        <v>2763</v>
      </c>
      <c r="N15" s="188">
        <v>2591</v>
      </c>
      <c r="O15" s="188">
        <v>0</v>
      </c>
      <c r="P15" s="188">
        <v>0</v>
      </c>
      <c r="Q15" s="188">
        <v>0</v>
      </c>
      <c r="R15" s="188">
        <v>0</v>
      </c>
      <c r="S15" s="188">
        <v>172</v>
      </c>
      <c r="T15" s="188">
        <v>0</v>
      </c>
      <c r="U15" s="188">
        <f t="shared" si="3"/>
        <v>12756</v>
      </c>
      <c r="V15" s="188">
        <v>11840</v>
      </c>
      <c r="W15" s="188">
        <v>902</v>
      </c>
      <c r="X15" s="188">
        <v>14</v>
      </c>
      <c r="Y15" s="188">
        <v>0</v>
      </c>
      <c r="Z15" s="188">
        <v>0</v>
      </c>
      <c r="AA15" s="188">
        <v>0</v>
      </c>
      <c r="AB15" s="188">
        <f t="shared" si="4"/>
        <v>2273</v>
      </c>
      <c r="AC15" s="188">
        <v>226</v>
      </c>
      <c r="AD15" s="188">
        <v>1617</v>
      </c>
      <c r="AE15" s="188">
        <f t="shared" si="5"/>
        <v>430</v>
      </c>
      <c r="AF15" s="188">
        <v>430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269</v>
      </c>
      <c r="B16" s="182" t="s">
        <v>219</v>
      </c>
      <c r="C16" s="184" t="s">
        <v>220</v>
      </c>
      <c r="D16" s="188">
        <f t="shared" si="0"/>
        <v>13611</v>
      </c>
      <c r="E16" s="188">
        <v>8780</v>
      </c>
      <c r="F16" s="188">
        <f t="shared" si="1"/>
        <v>4831</v>
      </c>
      <c r="G16" s="188">
        <v>200</v>
      </c>
      <c r="H16" s="188">
        <v>2698</v>
      </c>
      <c r="I16" s="188">
        <v>0</v>
      </c>
      <c r="J16" s="188">
        <v>1933</v>
      </c>
      <c r="K16" s="188">
        <v>0</v>
      </c>
      <c r="L16" s="188">
        <v>0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8780</v>
      </c>
      <c r="V16" s="188">
        <v>8780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1072</v>
      </c>
      <c r="AC16" s="188">
        <v>0</v>
      </c>
      <c r="AD16" s="188">
        <v>1067</v>
      </c>
      <c r="AE16" s="188">
        <f t="shared" si="5"/>
        <v>5</v>
      </c>
      <c r="AF16" s="188">
        <v>0</v>
      </c>
      <c r="AG16" s="188">
        <v>0</v>
      </c>
      <c r="AH16" s="188">
        <v>0</v>
      </c>
      <c r="AI16" s="188">
        <v>5</v>
      </c>
      <c r="AJ16" s="188">
        <v>0</v>
      </c>
    </row>
    <row r="17" spans="1:36" ht="13.5">
      <c r="A17" s="182" t="s">
        <v>269</v>
      </c>
      <c r="B17" s="182" t="s">
        <v>221</v>
      </c>
      <c r="C17" s="184" t="s">
        <v>222</v>
      </c>
      <c r="D17" s="188">
        <f t="shared" si="0"/>
        <v>10373</v>
      </c>
      <c r="E17" s="188">
        <v>0</v>
      </c>
      <c r="F17" s="188">
        <f t="shared" si="1"/>
        <v>10373</v>
      </c>
      <c r="G17" s="188">
        <v>0</v>
      </c>
      <c r="H17" s="188">
        <v>2428</v>
      </c>
      <c r="I17" s="188">
        <v>0</v>
      </c>
      <c r="J17" s="188">
        <v>7945</v>
      </c>
      <c r="K17" s="188">
        <v>0</v>
      </c>
      <c r="L17" s="188">
        <v>0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265</v>
      </c>
      <c r="AC17" s="188">
        <v>0</v>
      </c>
      <c r="AD17" s="188">
        <v>0</v>
      </c>
      <c r="AE17" s="188">
        <f t="shared" si="5"/>
        <v>265</v>
      </c>
      <c r="AF17" s="188">
        <v>0</v>
      </c>
      <c r="AG17" s="188">
        <v>265</v>
      </c>
      <c r="AH17" s="188">
        <v>0</v>
      </c>
      <c r="AI17" s="188">
        <v>0</v>
      </c>
      <c r="AJ17" s="188">
        <v>0</v>
      </c>
    </row>
    <row r="18" spans="1:36" ht="13.5">
      <c r="A18" s="182" t="s">
        <v>269</v>
      </c>
      <c r="B18" s="182" t="s">
        <v>223</v>
      </c>
      <c r="C18" s="184" t="s">
        <v>11</v>
      </c>
      <c r="D18" s="188">
        <f t="shared" si="0"/>
        <v>67393</v>
      </c>
      <c r="E18" s="188">
        <v>53695</v>
      </c>
      <c r="F18" s="188">
        <f t="shared" si="1"/>
        <v>9819</v>
      </c>
      <c r="G18" s="188">
        <v>9819</v>
      </c>
      <c r="H18" s="188">
        <v>0</v>
      </c>
      <c r="I18" s="188">
        <v>0</v>
      </c>
      <c r="J18" s="188">
        <v>0</v>
      </c>
      <c r="K18" s="188">
        <v>0</v>
      </c>
      <c r="L18" s="188">
        <v>1622</v>
      </c>
      <c r="M18" s="188">
        <f t="shared" si="2"/>
        <v>2257</v>
      </c>
      <c r="N18" s="188">
        <v>2154</v>
      </c>
      <c r="O18" s="188">
        <v>0</v>
      </c>
      <c r="P18" s="188">
        <v>0</v>
      </c>
      <c r="Q18" s="188">
        <v>6</v>
      </c>
      <c r="R18" s="188">
        <v>0</v>
      </c>
      <c r="S18" s="188">
        <v>26</v>
      </c>
      <c r="T18" s="188">
        <v>71</v>
      </c>
      <c r="U18" s="188">
        <f t="shared" si="3"/>
        <v>53849</v>
      </c>
      <c r="V18" s="188">
        <v>53695</v>
      </c>
      <c r="W18" s="188">
        <v>154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14877</v>
      </c>
      <c r="AC18" s="188">
        <v>1622</v>
      </c>
      <c r="AD18" s="188">
        <v>6762</v>
      </c>
      <c r="AE18" s="188">
        <f t="shared" si="5"/>
        <v>6493</v>
      </c>
      <c r="AF18" s="188">
        <v>6493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269</v>
      </c>
      <c r="B19" s="182" t="s">
        <v>12</v>
      </c>
      <c r="C19" s="184" t="s">
        <v>13</v>
      </c>
      <c r="D19" s="188">
        <f t="shared" si="0"/>
        <v>31415</v>
      </c>
      <c r="E19" s="188">
        <v>3523</v>
      </c>
      <c r="F19" s="188">
        <f t="shared" si="1"/>
        <v>26833</v>
      </c>
      <c r="G19" s="188">
        <v>980</v>
      </c>
      <c r="H19" s="188">
        <v>2313</v>
      </c>
      <c r="I19" s="188">
        <v>0</v>
      </c>
      <c r="J19" s="188">
        <v>23540</v>
      </c>
      <c r="K19" s="188">
        <v>0</v>
      </c>
      <c r="L19" s="188">
        <v>1059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3792</v>
      </c>
      <c r="V19" s="188">
        <v>3523</v>
      </c>
      <c r="W19" s="188">
        <v>268</v>
      </c>
      <c r="X19" s="188">
        <v>1</v>
      </c>
      <c r="Y19" s="188">
        <v>0</v>
      </c>
      <c r="Z19" s="188">
        <v>0</v>
      </c>
      <c r="AA19" s="188">
        <v>0</v>
      </c>
      <c r="AB19" s="188">
        <f t="shared" si="4"/>
        <v>1620</v>
      </c>
      <c r="AC19" s="188">
        <v>1059</v>
      </c>
      <c r="AD19" s="188">
        <v>464</v>
      </c>
      <c r="AE19" s="188">
        <f t="shared" si="5"/>
        <v>97</v>
      </c>
      <c r="AF19" s="188">
        <v>0</v>
      </c>
      <c r="AG19" s="188">
        <v>93</v>
      </c>
      <c r="AH19" s="188">
        <v>0</v>
      </c>
      <c r="AI19" s="188">
        <v>4</v>
      </c>
      <c r="AJ19" s="188">
        <v>0</v>
      </c>
    </row>
    <row r="20" spans="1:36" ht="13.5">
      <c r="A20" s="182" t="s">
        <v>269</v>
      </c>
      <c r="B20" s="182" t="s">
        <v>39</v>
      </c>
      <c r="C20" s="184" t="s">
        <v>40</v>
      </c>
      <c r="D20" s="188">
        <f t="shared" si="0"/>
        <v>7142</v>
      </c>
      <c r="E20" s="188">
        <v>6027</v>
      </c>
      <c r="F20" s="188">
        <f t="shared" si="1"/>
        <v>1113</v>
      </c>
      <c r="G20" s="188">
        <v>1082</v>
      </c>
      <c r="H20" s="188">
        <v>31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2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2</v>
      </c>
      <c r="U20" s="188">
        <f t="shared" si="3"/>
        <v>6293</v>
      </c>
      <c r="V20" s="188">
        <v>6027</v>
      </c>
      <c r="W20" s="188">
        <v>266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733</v>
      </c>
      <c r="AC20" s="188">
        <v>0</v>
      </c>
      <c r="AD20" s="188">
        <v>610</v>
      </c>
      <c r="AE20" s="188">
        <f t="shared" si="5"/>
        <v>123</v>
      </c>
      <c r="AF20" s="188">
        <v>123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269</v>
      </c>
      <c r="B21" s="182" t="s">
        <v>31</v>
      </c>
      <c r="C21" s="184" t="s">
        <v>32</v>
      </c>
      <c r="D21" s="188">
        <f t="shared" si="0"/>
        <v>14473</v>
      </c>
      <c r="E21" s="188">
        <v>8311</v>
      </c>
      <c r="F21" s="188">
        <f t="shared" si="1"/>
        <v>2374</v>
      </c>
      <c r="G21" s="188">
        <v>1705</v>
      </c>
      <c r="H21" s="188">
        <v>669</v>
      </c>
      <c r="I21" s="188">
        <v>0</v>
      </c>
      <c r="J21" s="188">
        <v>0</v>
      </c>
      <c r="K21" s="188">
        <v>0</v>
      </c>
      <c r="L21" s="188">
        <v>3765</v>
      </c>
      <c r="M21" s="188">
        <f t="shared" si="2"/>
        <v>23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23</v>
      </c>
      <c r="U21" s="188">
        <f t="shared" si="3"/>
        <v>9216</v>
      </c>
      <c r="V21" s="188">
        <v>8311</v>
      </c>
      <c r="W21" s="188">
        <v>901</v>
      </c>
      <c r="X21" s="188">
        <v>4</v>
      </c>
      <c r="Y21" s="188">
        <v>0</v>
      </c>
      <c r="Z21" s="188">
        <v>0</v>
      </c>
      <c r="AA21" s="188">
        <v>0</v>
      </c>
      <c r="AB21" s="188">
        <f t="shared" si="4"/>
        <v>5101</v>
      </c>
      <c r="AC21" s="188">
        <v>3765</v>
      </c>
      <c r="AD21" s="188">
        <v>1011</v>
      </c>
      <c r="AE21" s="188">
        <f t="shared" si="5"/>
        <v>325</v>
      </c>
      <c r="AF21" s="188">
        <v>127</v>
      </c>
      <c r="AG21" s="188">
        <v>198</v>
      </c>
      <c r="AH21" s="188">
        <v>0</v>
      </c>
      <c r="AI21" s="188">
        <v>0</v>
      </c>
      <c r="AJ21" s="188">
        <v>0</v>
      </c>
    </row>
    <row r="22" spans="1:36" ht="13.5">
      <c r="A22" s="182" t="s">
        <v>269</v>
      </c>
      <c r="B22" s="182" t="s">
        <v>14</v>
      </c>
      <c r="C22" s="184" t="s">
        <v>15</v>
      </c>
      <c r="D22" s="188">
        <f t="shared" si="0"/>
        <v>16090</v>
      </c>
      <c r="E22" s="188">
        <v>13454</v>
      </c>
      <c r="F22" s="188">
        <f t="shared" si="1"/>
        <v>1987</v>
      </c>
      <c r="G22" s="188">
        <v>0</v>
      </c>
      <c r="H22" s="188">
        <v>1987</v>
      </c>
      <c r="I22" s="188">
        <v>0</v>
      </c>
      <c r="J22" s="188">
        <v>0</v>
      </c>
      <c r="K22" s="188">
        <v>0</v>
      </c>
      <c r="L22" s="188">
        <v>368</v>
      </c>
      <c r="M22" s="188">
        <f t="shared" si="2"/>
        <v>281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265</v>
      </c>
      <c r="T22" s="188">
        <v>16</v>
      </c>
      <c r="U22" s="188">
        <f t="shared" si="3"/>
        <v>13454</v>
      </c>
      <c r="V22" s="188">
        <v>13454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1252</v>
      </c>
      <c r="AC22" s="188">
        <v>368</v>
      </c>
      <c r="AD22" s="188">
        <v>884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269</v>
      </c>
      <c r="B23" s="182" t="s">
        <v>16</v>
      </c>
      <c r="C23" s="184" t="s">
        <v>17</v>
      </c>
      <c r="D23" s="188">
        <f t="shared" si="0"/>
        <v>12050</v>
      </c>
      <c r="E23" s="188">
        <v>9636</v>
      </c>
      <c r="F23" s="188">
        <f t="shared" si="1"/>
        <v>1343</v>
      </c>
      <c r="G23" s="188">
        <v>0</v>
      </c>
      <c r="H23" s="188">
        <v>1343</v>
      </c>
      <c r="I23" s="188">
        <v>0</v>
      </c>
      <c r="J23" s="188">
        <v>0</v>
      </c>
      <c r="K23" s="188">
        <v>0</v>
      </c>
      <c r="L23" s="188">
        <v>265</v>
      </c>
      <c r="M23" s="188">
        <f t="shared" si="2"/>
        <v>806</v>
      </c>
      <c r="N23" s="188">
        <v>0</v>
      </c>
      <c r="O23" s="188">
        <v>806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9639</v>
      </c>
      <c r="V23" s="188">
        <v>9636</v>
      </c>
      <c r="W23" s="188">
        <v>0</v>
      </c>
      <c r="X23" s="188">
        <v>3</v>
      </c>
      <c r="Y23" s="188">
        <v>0</v>
      </c>
      <c r="Z23" s="188">
        <v>0</v>
      </c>
      <c r="AA23" s="188">
        <v>0</v>
      </c>
      <c r="AB23" s="188">
        <f t="shared" si="4"/>
        <v>902</v>
      </c>
      <c r="AC23" s="188">
        <v>265</v>
      </c>
      <c r="AD23" s="188">
        <v>637</v>
      </c>
      <c r="AE23" s="188">
        <f t="shared" si="5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269</v>
      </c>
      <c r="B24" s="182" t="s">
        <v>18</v>
      </c>
      <c r="C24" s="184" t="s">
        <v>19</v>
      </c>
      <c r="D24" s="188">
        <f t="shared" si="0"/>
        <v>7896</v>
      </c>
      <c r="E24" s="188">
        <v>5890</v>
      </c>
      <c r="F24" s="188">
        <f aca="true" t="shared" si="6" ref="F24:F35">SUM(G24:K24)</f>
        <v>1941</v>
      </c>
      <c r="G24" s="188">
        <v>0</v>
      </c>
      <c r="H24" s="188">
        <v>1941</v>
      </c>
      <c r="I24" s="188">
        <v>0</v>
      </c>
      <c r="J24" s="188">
        <v>0</v>
      </c>
      <c r="K24" s="188">
        <v>0</v>
      </c>
      <c r="L24" s="188">
        <v>65</v>
      </c>
      <c r="M24" s="188">
        <f aca="true" t="shared" si="7" ref="M24:M35">SUM(N24:T24)</f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aca="true" t="shared" si="8" ref="U24:U35">SUM(V24:AA24)</f>
        <v>5890</v>
      </c>
      <c r="V24" s="188">
        <v>5890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aca="true" t="shared" si="9" ref="AB24:AB35">SUM(AC24:AE24)</f>
        <v>618</v>
      </c>
      <c r="AC24" s="188">
        <v>65</v>
      </c>
      <c r="AD24" s="188">
        <v>389</v>
      </c>
      <c r="AE24" s="188">
        <f aca="true" t="shared" si="10" ref="AE24:AE35">SUM(AF24:AJ24)</f>
        <v>164</v>
      </c>
      <c r="AF24" s="188">
        <v>0</v>
      </c>
      <c r="AG24" s="188">
        <v>164</v>
      </c>
      <c r="AH24" s="188">
        <v>0</v>
      </c>
      <c r="AI24" s="188">
        <v>0</v>
      </c>
      <c r="AJ24" s="188">
        <v>0</v>
      </c>
    </row>
    <row r="25" spans="1:36" ht="13.5">
      <c r="A25" s="182" t="s">
        <v>269</v>
      </c>
      <c r="B25" s="182" t="s">
        <v>20</v>
      </c>
      <c r="C25" s="184" t="s">
        <v>21</v>
      </c>
      <c r="D25" s="188">
        <f t="shared" si="0"/>
        <v>5618</v>
      </c>
      <c r="E25" s="188">
        <v>4561</v>
      </c>
      <c r="F25" s="188">
        <f t="shared" si="6"/>
        <v>972</v>
      </c>
      <c r="G25" s="188">
        <v>206</v>
      </c>
      <c r="H25" s="188">
        <v>766</v>
      </c>
      <c r="I25" s="188">
        <v>0</v>
      </c>
      <c r="J25" s="188">
        <v>0</v>
      </c>
      <c r="K25" s="188">
        <v>0</v>
      </c>
      <c r="L25" s="188">
        <v>85</v>
      </c>
      <c r="M25" s="188">
        <f t="shared" si="7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8"/>
        <v>4588</v>
      </c>
      <c r="V25" s="188">
        <v>4561</v>
      </c>
      <c r="W25" s="188">
        <v>27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9"/>
        <v>445</v>
      </c>
      <c r="AC25" s="188">
        <v>85</v>
      </c>
      <c r="AD25" s="188">
        <v>302</v>
      </c>
      <c r="AE25" s="188">
        <f t="shared" si="10"/>
        <v>58</v>
      </c>
      <c r="AF25" s="188">
        <v>58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269</v>
      </c>
      <c r="B26" s="182" t="s">
        <v>22</v>
      </c>
      <c r="C26" s="184" t="s">
        <v>268</v>
      </c>
      <c r="D26" s="188">
        <f t="shared" si="0"/>
        <v>10834</v>
      </c>
      <c r="E26" s="188">
        <v>8204</v>
      </c>
      <c r="F26" s="188">
        <f t="shared" si="6"/>
        <v>2101</v>
      </c>
      <c r="G26" s="188">
        <v>640</v>
      </c>
      <c r="H26" s="188">
        <v>1461</v>
      </c>
      <c r="I26" s="188">
        <v>0</v>
      </c>
      <c r="J26" s="188">
        <v>0</v>
      </c>
      <c r="K26" s="188">
        <v>0</v>
      </c>
      <c r="L26" s="188">
        <v>529</v>
      </c>
      <c r="M26" s="188">
        <f t="shared" si="7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8"/>
        <v>8772</v>
      </c>
      <c r="V26" s="188">
        <v>8204</v>
      </c>
      <c r="W26" s="188">
        <v>347</v>
      </c>
      <c r="X26" s="188">
        <v>221</v>
      </c>
      <c r="Y26" s="188">
        <v>0</v>
      </c>
      <c r="Z26" s="188">
        <v>0</v>
      </c>
      <c r="AA26" s="188">
        <v>0</v>
      </c>
      <c r="AB26" s="188">
        <f t="shared" si="9"/>
        <v>1999</v>
      </c>
      <c r="AC26" s="188">
        <v>529</v>
      </c>
      <c r="AD26" s="188">
        <v>1158</v>
      </c>
      <c r="AE26" s="188">
        <f t="shared" si="10"/>
        <v>312</v>
      </c>
      <c r="AF26" s="188">
        <v>35</v>
      </c>
      <c r="AG26" s="188">
        <v>277</v>
      </c>
      <c r="AH26" s="188">
        <v>0</v>
      </c>
      <c r="AI26" s="188">
        <v>0</v>
      </c>
      <c r="AJ26" s="188">
        <v>0</v>
      </c>
    </row>
    <row r="27" spans="1:36" ht="13.5">
      <c r="A27" s="182" t="s">
        <v>269</v>
      </c>
      <c r="B27" s="182" t="s">
        <v>23</v>
      </c>
      <c r="C27" s="184" t="s">
        <v>225</v>
      </c>
      <c r="D27" s="188">
        <f t="shared" si="0"/>
        <v>1356</v>
      </c>
      <c r="E27" s="188">
        <v>1041</v>
      </c>
      <c r="F27" s="188">
        <f t="shared" si="6"/>
        <v>315</v>
      </c>
      <c r="G27" s="188">
        <v>40</v>
      </c>
      <c r="H27" s="188">
        <v>275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7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8"/>
        <v>1054</v>
      </c>
      <c r="V27" s="188">
        <v>1041</v>
      </c>
      <c r="W27" s="188">
        <v>7</v>
      </c>
      <c r="X27" s="188">
        <v>6</v>
      </c>
      <c r="Y27" s="188">
        <v>0</v>
      </c>
      <c r="Z27" s="188">
        <v>0</v>
      </c>
      <c r="AA27" s="188">
        <v>0</v>
      </c>
      <c r="AB27" s="188">
        <f t="shared" si="9"/>
        <v>195</v>
      </c>
      <c r="AC27" s="188">
        <v>0</v>
      </c>
      <c r="AD27" s="188">
        <v>184</v>
      </c>
      <c r="AE27" s="188">
        <f t="shared" si="10"/>
        <v>11</v>
      </c>
      <c r="AF27" s="188">
        <v>0</v>
      </c>
      <c r="AG27" s="188">
        <v>11</v>
      </c>
      <c r="AH27" s="188">
        <v>0</v>
      </c>
      <c r="AI27" s="188">
        <v>0</v>
      </c>
      <c r="AJ27" s="188">
        <v>0</v>
      </c>
    </row>
    <row r="28" spans="1:36" ht="13.5">
      <c r="A28" s="182" t="s">
        <v>269</v>
      </c>
      <c r="B28" s="182" t="s">
        <v>226</v>
      </c>
      <c r="C28" s="184" t="s">
        <v>227</v>
      </c>
      <c r="D28" s="188">
        <f t="shared" si="0"/>
        <v>2248</v>
      </c>
      <c r="E28" s="188">
        <v>1805</v>
      </c>
      <c r="F28" s="188">
        <f t="shared" si="6"/>
        <v>247</v>
      </c>
      <c r="G28" s="188">
        <v>75</v>
      </c>
      <c r="H28" s="188">
        <v>172</v>
      </c>
      <c r="I28" s="188">
        <v>0</v>
      </c>
      <c r="J28" s="188">
        <v>0</v>
      </c>
      <c r="K28" s="188">
        <v>0</v>
      </c>
      <c r="L28" s="188">
        <v>27</v>
      </c>
      <c r="M28" s="188">
        <f t="shared" si="7"/>
        <v>169</v>
      </c>
      <c r="N28" s="188">
        <v>169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8"/>
        <v>1880</v>
      </c>
      <c r="V28" s="188">
        <v>1805</v>
      </c>
      <c r="W28" s="188">
        <v>75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9"/>
        <v>206</v>
      </c>
      <c r="AC28" s="188">
        <v>27</v>
      </c>
      <c r="AD28" s="188">
        <v>179</v>
      </c>
      <c r="AE28" s="188">
        <f t="shared" si="10"/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269</v>
      </c>
      <c r="B29" s="182" t="s">
        <v>33</v>
      </c>
      <c r="C29" s="184" t="s">
        <v>34</v>
      </c>
      <c r="D29" s="188">
        <f t="shared" si="0"/>
        <v>2139</v>
      </c>
      <c r="E29" s="188">
        <v>1657</v>
      </c>
      <c r="F29" s="188">
        <f t="shared" si="6"/>
        <v>482</v>
      </c>
      <c r="G29" s="188">
        <v>62</v>
      </c>
      <c r="H29" s="188">
        <v>420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7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8"/>
        <v>1677</v>
      </c>
      <c r="V29" s="188">
        <v>1657</v>
      </c>
      <c r="W29" s="188">
        <v>12</v>
      </c>
      <c r="X29" s="188">
        <v>8</v>
      </c>
      <c r="Y29" s="188">
        <v>0</v>
      </c>
      <c r="Z29" s="188">
        <v>0</v>
      </c>
      <c r="AA29" s="188">
        <v>0</v>
      </c>
      <c r="AB29" s="188">
        <f t="shared" si="9"/>
        <v>315</v>
      </c>
      <c r="AC29" s="188">
        <v>0</v>
      </c>
      <c r="AD29" s="188">
        <v>293</v>
      </c>
      <c r="AE29" s="188">
        <f t="shared" si="10"/>
        <v>22</v>
      </c>
      <c r="AF29" s="188">
        <v>0</v>
      </c>
      <c r="AG29" s="188">
        <v>22</v>
      </c>
      <c r="AH29" s="188">
        <v>0</v>
      </c>
      <c r="AI29" s="188">
        <v>0</v>
      </c>
      <c r="AJ29" s="188">
        <v>0</v>
      </c>
    </row>
    <row r="30" spans="1:36" ht="13.5">
      <c r="A30" s="182" t="s">
        <v>269</v>
      </c>
      <c r="B30" s="182" t="s">
        <v>35</v>
      </c>
      <c r="C30" s="184" t="s">
        <v>36</v>
      </c>
      <c r="D30" s="188">
        <f t="shared" si="0"/>
        <v>4823</v>
      </c>
      <c r="E30" s="188">
        <v>4067</v>
      </c>
      <c r="F30" s="188">
        <f t="shared" si="6"/>
        <v>754</v>
      </c>
      <c r="G30" s="188">
        <v>634</v>
      </c>
      <c r="H30" s="188">
        <v>120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7"/>
        <v>2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2</v>
      </c>
      <c r="U30" s="188">
        <f t="shared" si="8"/>
        <v>4223</v>
      </c>
      <c r="V30" s="188">
        <v>4067</v>
      </c>
      <c r="W30" s="188">
        <v>155</v>
      </c>
      <c r="X30" s="188">
        <v>1</v>
      </c>
      <c r="Y30" s="188">
        <v>0</v>
      </c>
      <c r="Z30" s="188">
        <v>0</v>
      </c>
      <c r="AA30" s="188">
        <v>0</v>
      </c>
      <c r="AB30" s="188">
        <f t="shared" si="9"/>
        <v>514</v>
      </c>
      <c r="AC30" s="188">
        <v>0</v>
      </c>
      <c r="AD30" s="188">
        <v>439</v>
      </c>
      <c r="AE30" s="188">
        <f t="shared" si="10"/>
        <v>75</v>
      </c>
      <c r="AF30" s="188">
        <v>69</v>
      </c>
      <c r="AG30" s="188">
        <v>6</v>
      </c>
      <c r="AH30" s="188">
        <v>0</v>
      </c>
      <c r="AI30" s="188">
        <v>0</v>
      </c>
      <c r="AJ30" s="188">
        <v>0</v>
      </c>
    </row>
    <row r="31" spans="1:36" ht="13.5">
      <c r="A31" s="182" t="s">
        <v>269</v>
      </c>
      <c r="B31" s="182" t="s">
        <v>228</v>
      </c>
      <c r="C31" s="184" t="s">
        <v>229</v>
      </c>
      <c r="D31" s="188">
        <f t="shared" si="0"/>
        <v>3318</v>
      </c>
      <c r="E31" s="188">
        <v>2223</v>
      </c>
      <c r="F31" s="188">
        <f t="shared" si="6"/>
        <v>646</v>
      </c>
      <c r="G31" s="188">
        <v>0</v>
      </c>
      <c r="H31" s="188">
        <v>646</v>
      </c>
      <c r="I31" s="188">
        <v>0</v>
      </c>
      <c r="J31" s="188">
        <v>0</v>
      </c>
      <c r="K31" s="188">
        <v>0</v>
      </c>
      <c r="L31" s="188">
        <v>449</v>
      </c>
      <c r="M31" s="188">
        <f t="shared" si="7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8"/>
        <v>2223</v>
      </c>
      <c r="V31" s="188">
        <v>2223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9"/>
        <v>744</v>
      </c>
      <c r="AC31" s="188">
        <v>449</v>
      </c>
      <c r="AD31" s="188">
        <v>295</v>
      </c>
      <c r="AE31" s="188">
        <f t="shared" si="10"/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269</v>
      </c>
      <c r="B32" s="182" t="s">
        <v>41</v>
      </c>
      <c r="C32" s="184" t="s">
        <v>42</v>
      </c>
      <c r="D32" s="188">
        <f t="shared" si="0"/>
        <v>3461</v>
      </c>
      <c r="E32" s="188">
        <v>2753</v>
      </c>
      <c r="F32" s="188">
        <f t="shared" si="6"/>
        <v>708</v>
      </c>
      <c r="G32" s="188">
        <v>0</v>
      </c>
      <c r="H32" s="188">
        <v>91</v>
      </c>
      <c r="I32" s="188">
        <v>0</v>
      </c>
      <c r="J32" s="188">
        <v>0</v>
      </c>
      <c r="K32" s="188">
        <v>617</v>
      </c>
      <c r="L32" s="188">
        <v>0</v>
      </c>
      <c r="M32" s="188">
        <f t="shared" si="7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8"/>
        <v>2753</v>
      </c>
      <c r="V32" s="188">
        <v>2753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830</v>
      </c>
      <c r="AC32" s="188">
        <v>0</v>
      </c>
      <c r="AD32" s="188">
        <v>612</v>
      </c>
      <c r="AE32" s="188">
        <f t="shared" si="10"/>
        <v>218</v>
      </c>
      <c r="AF32" s="188">
        <v>0</v>
      </c>
      <c r="AG32" s="188">
        <v>0</v>
      </c>
      <c r="AH32" s="188">
        <v>0</v>
      </c>
      <c r="AI32" s="188">
        <v>0</v>
      </c>
      <c r="AJ32" s="188">
        <v>218</v>
      </c>
    </row>
    <row r="33" spans="1:36" ht="13.5">
      <c r="A33" s="182" t="s">
        <v>269</v>
      </c>
      <c r="B33" s="182" t="s">
        <v>230</v>
      </c>
      <c r="C33" s="184" t="s">
        <v>231</v>
      </c>
      <c r="D33" s="188">
        <f t="shared" si="0"/>
        <v>3352</v>
      </c>
      <c r="E33" s="188">
        <v>0</v>
      </c>
      <c r="F33" s="188">
        <f t="shared" si="6"/>
        <v>3352</v>
      </c>
      <c r="G33" s="188">
        <v>24</v>
      </c>
      <c r="H33" s="188">
        <v>925</v>
      </c>
      <c r="I33" s="188">
        <v>0</v>
      </c>
      <c r="J33" s="188">
        <v>2403</v>
      </c>
      <c r="K33" s="188">
        <v>0</v>
      </c>
      <c r="L33" s="188">
        <v>0</v>
      </c>
      <c r="M33" s="188">
        <f t="shared" si="7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8"/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9"/>
        <v>7</v>
      </c>
      <c r="AC33" s="188">
        <v>0</v>
      </c>
      <c r="AD33" s="188">
        <v>0</v>
      </c>
      <c r="AE33" s="188">
        <f t="shared" si="10"/>
        <v>7</v>
      </c>
      <c r="AF33" s="188">
        <v>0</v>
      </c>
      <c r="AG33" s="188">
        <v>0</v>
      </c>
      <c r="AH33" s="188">
        <v>0</v>
      </c>
      <c r="AI33" s="188">
        <v>7</v>
      </c>
      <c r="AJ33" s="188">
        <v>0</v>
      </c>
    </row>
    <row r="34" spans="1:36" ht="13.5">
      <c r="A34" s="182" t="s">
        <v>269</v>
      </c>
      <c r="B34" s="182" t="s">
        <v>44</v>
      </c>
      <c r="C34" s="184" t="s">
        <v>45</v>
      </c>
      <c r="D34" s="188">
        <f t="shared" si="0"/>
        <v>11955</v>
      </c>
      <c r="E34" s="188">
        <v>9711</v>
      </c>
      <c r="F34" s="188">
        <f t="shared" si="6"/>
        <v>2177</v>
      </c>
      <c r="G34" s="188">
        <v>0</v>
      </c>
      <c r="H34" s="188">
        <v>2177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7"/>
        <v>67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67</v>
      </c>
      <c r="U34" s="188">
        <f t="shared" si="8"/>
        <v>9712</v>
      </c>
      <c r="V34" s="188">
        <v>9711</v>
      </c>
      <c r="W34" s="188">
        <v>0</v>
      </c>
      <c r="X34" s="188">
        <v>1</v>
      </c>
      <c r="Y34" s="188">
        <v>0</v>
      </c>
      <c r="Z34" s="188">
        <v>0</v>
      </c>
      <c r="AA34" s="188">
        <v>0</v>
      </c>
      <c r="AB34" s="188">
        <f t="shared" si="9"/>
        <v>1131</v>
      </c>
      <c r="AC34" s="188">
        <v>0</v>
      </c>
      <c r="AD34" s="188">
        <v>1131</v>
      </c>
      <c r="AE34" s="188">
        <f t="shared" si="10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269</v>
      </c>
      <c r="B35" s="182" t="s">
        <v>37</v>
      </c>
      <c r="C35" s="184" t="s">
        <v>38</v>
      </c>
      <c r="D35" s="188">
        <f t="shared" si="0"/>
        <v>1887</v>
      </c>
      <c r="E35" s="188">
        <v>0</v>
      </c>
      <c r="F35" s="188">
        <f t="shared" si="6"/>
        <v>1887</v>
      </c>
      <c r="G35" s="188">
        <v>171</v>
      </c>
      <c r="H35" s="188">
        <v>685</v>
      </c>
      <c r="I35" s="188">
        <v>0</v>
      </c>
      <c r="J35" s="188">
        <v>1031</v>
      </c>
      <c r="K35" s="188">
        <v>0</v>
      </c>
      <c r="L35" s="188">
        <v>0</v>
      </c>
      <c r="M35" s="188">
        <f t="shared" si="7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8"/>
        <v>0</v>
      </c>
      <c r="V35" s="188">
        <v>0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30</v>
      </c>
      <c r="AC35" s="188">
        <v>0</v>
      </c>
      <c r="AD35" s="188">
        <v>0</v>
      </c>
      <c r="AE35" s="188">
        <f t="shared" si="10"/>
        <v>30</v>
      </c>
      <c r="AF35" s="188">
        <v>23</v>
      </c>
      <c r="AG35" s="188">
        <v>2</v>
      </c>
      <c r="AH35" s="188">
        <v>0</v>
      </c>
      <c r="AI35" s="188">
        <v>5</v>
      </c>
      <c r="AJ35" s="188">
        <v>0</v>
      </c>
    </row>
    <row r="36" spans="1:36" ht="13.5">
      <c r="A36" s="201" t="s">
        <v>43</v>
      </c>
      <c r="B36" s="202"/>
      <c r="C36" s="202"/>
      <c r="D36" s="188">
        <f aca="true" t="shared" si="11" ref="D36:AJ36">SUM(D7:D35)</f>
        <v>1095205</v>
      </c>
      <c r="E36" s="188">
        <f t="shared" si="11"/>
        <v>702420</v>
      </c>
      <c r="F36" s="188">
        <f t="shared" si="11"/>
        <v>322063</v>
      </c>
      <c r="G36" s="188">
        <f t="shared" si="11"/>
        <v>71932</v>
      </c>
      <c r="H36" s="188">
        <f t="shared" si="11"/>
        <v>118245</v>
      </c>
      <c r="I36" s="188">
        <f t="shared" si="11"/>
        <v>0</v>
      </c>
      <c r="J36" s="188">
        <f t="shared" si="11"/>
        <v>131269</v>
      </c>
      <c r="K36" s="188">
        <f t="shared" si="11"/>
        <v>617</v>
      </c>
      <c r="L36" s="188">
        <f t="shared" si="11"/>
        <v>57472</v>
      </c>
      <c r="M36" s="188">
        <f t="shared" si="11"/>
        <v>13250</v>
      </c>
      <c r="N36" s="188">
        <f t="shared" si="11"/>
        <v>9358</v>
      </c>
      <c r="O36" s="188">
        <f t="shared" si="11"/>
        <v>1367</v>
      </c>
      <c r="P36" s="188">
        <f t="shared" si="11"/>
        <v>970</v>
      </c>
      <c r="Q36" s="188">
        <f t="shared" si="11"/>
        <v>6</v>
      </c>
      <c r="R36" s="188">
        <f t="shared" si="11"/>
        <v>0</v>
      </c>
      <c r="S36" s="188">
        <f t="shared" si="11"/>
        <v>806</v>
      </c>
      <c r="T36" s="188">
        <f t="shared" si="11"/>
        <v>743</v>
      </c>
      <c r="U36" s="188">
        <f t="shared" si="11"/>
        <v>731798</v>
      </c>
      <c r="V36" s="188">
        <f t="shared" si="11"/>
        <v>702420</v>
      </c>
      <c r="W36" s="188">
        <f t="shared" si="11"/>
        <v>21643</v>
      </c>
      <c r="X36" s="188">
        <f t="shared" si="11"/>
        <v>7735</v>
      </c>
      <c r="Y36" s="188">
        <f t="shared" si="11"/>
        <v>0</v>
      </c>
      <c r="Z36" s="188">
        <f t="shared" si="11"/>
        <v>0</v>
      </c>
      <c r="AA36" s="188">
        <f t="shared" si="11"/>
        <v>0</v>
      </c>
      <c r="AB36" s="188">
        <f t="shared" si="11"/>
        <v>168502</v>
      </c>
      <c r="AC36" s="188">
        <f t="shared" si="11"/>
        <v>57472</v>
      </c>
      <c r="AD36" s="188">
        <f t="shared" si="11"/>
        <v>79744</v>
      </c>
      <c r="AE36" s="188">
        <f t="shared" si="11"/>
        <v>31286</v>
      </c>
      <c r="AF36" s="188">
        <f t="shared" si="11"/>
        <v>23268</v>
      </c>
      <c r="AG36" s="188">
        <f t="shared" si="11"/>
        <v>7352</v>
      </c>
      <c r="AH36" s="188">
        <f t="shared" si="11"/>
        <v>0</v>
      </c>
      <c r="AI36" s="188">
        <f t="shared" si="11"/>
        <v>448</v>
      </c>
      <c r="AJ36" s="188">
        <f t="shared" si="11"/>
        <v>218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27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132</v>
      </c>
      <c r="B2" s="200" t="s">
        <v>175</v>
      </c>
      <c r="C2" s="200" t="s">
        <v>144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164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147</v>
      </c>
      <c r="E3" s="203" t="s">
        <v>151</v>
      </c>
      <c r="F3" s="203" t="s">
        <v>176</v>
      </c>
      <c r="G3" s="203" t="s">
        <v>152</v>
      </c>
      <c r="H3" s="203" t="s">
        <v>266</v>
      </c>
      <c r="I3" s="203" t="s">
        <v>267</v>
      </c>
      <c r="J3" s="244" t="s">
        <v>224</v>
      </c>
      <c r="K3" s="203" t="s">
        <v>177</v>
      </c>
      <c r="L3" s="195" t="s">
        <v>147</v>
      </c>
      <c r="M3" s="203" t="s">
        <v>151</v>
      </c>
      <c r="N3" s="203" t="s">
        <v>176</v>
      </c>
      <c r="O3" s="203" t="s">
        <v>152</v>
      </c>
      <c r="P3" s="203" t="s">
        <v>266</v>
      </c>
      <c r="Q3" s="203" t="s">
        <v>267</v>
      </c>
      <c r="R3" s="244" t="s">
        <v>224</v>
      </c>
      <c r="S3" s="203" t="s">
        <v>177</v>
      </c>
      <c r="T3" s="195" t="s">
        <v>147</v>
      </c>
      <c r="U3" s="203" t="s">
        <v>151</v>
      </c>
      <c r="V3" s="203" t="s">
        <v>176</v>
      </c>
      <c r="W3" s="203" t="s">
        <v>152</v>
      </c>
      <c r="X3" s="203" t="s">
        <v>266</v>
      </c>
      <c r="Y3" s="203" t="s">
        <v>267</v>
      </c>
      <c r="Z3" s="244" t="s">
        <v>224</v>
      </c>
      <c r="AA3" s="203" t="s">
        <v>177</v>
      </c>
      <c r="AB3" s="208" t="s">
        <v>165</v>
      </c>
      <c r="AC3" s="234"/>
      <c r="AD3" s="234"/>
      <c r="AE3" s="234"/>
      <c r="AF3" s="234"/>
      <c r="AG3" s="234"/>
      <c r="AH3" s="234"/>
      <c r="AI3" s="235"/>
      <c r="AJ3" s="208" t="s">
        <v>166</v>
      </c>
      <c r="AK3" s="206"/>
      <c r="AL3" s="206"/>
      <c r="AM3" s="206"/>
      <c r="AN3" s="206"/>
      <c r="AO3" s="206"/>
      <c r="AP3" s="206"/>
      <c r="AQ3" s="207"/>
      <c r="AR3" s="208" t="s">
        <v>167</v>
      </c>
      <c r="AS3" s="232"/>
      <c r="AT3" s="232"/>
      <c r="AU3" s="232"/>
      <c r="AV3" s="232"/>
      <c r="AW3" s="232"/>
      <c r="AX3" s="232"/>
      <c r="AY3" s="233"/>
      <c r="AZ3" s="208" t="s">
        <v>168</v>
      </c>
      <c r="BA3" s="234"/>
      <c r="BB3" s="234"/>
      <c r="BC3" s="234"/>
      <c r="BD3" s="234"/>
      <c r="BE3" s="234"/>
      <c r="BF3" s="234"/>
      <c r="BG3" s="235"/>
      <c r="BH3" s="208" t="s">
        <v>169</v>
      </c>
      <c r="BI3" s="234"/>
      <c r="BJ3" s="234"/>
      <c r="BK3" s="234"/>
      <c r="BL3" s="234"/>
      <c r="BM3" s="234"/>
      <c r="BN3" s="234"/>
      <c r="BO3" s="235"/>
      <c r="BP3" s="195" t="s">
        <v>147</v>
      </c>
      <c r="BQ3" s="203" t="s">
        <v>151</v>
      </c>
      <c r="BR3" s="203" t="s">
        <v>176</v>
      </c>
      <c r="BS3" s="203" t="s">
        <v>152</v>
      </c>
      <c r="BT3" s="203" t="s">
        <v>266</v>
      </c>
      <c r="BU3" s="203" t="s">
        <v>267</v>
      </c>
      <c r="BV3" s="244" t="s">
        <v>224</v>
      </c>
      <c r="BW3" s="203" t="s">
        <v>177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147</v>
      </c>
      <c r="AC4" s="203" t="s">
        <v>151</v>
      </c>
      <c r="AD4" s="203" t="s">
        <v>176</v>
      </c>
      <c r="AE4" s="203" t="s">
        <v>152</v>
      </c>
      <c r="AF4" s="203" t="s">
        <v>266</v>
      </c>
      <c r="AG4" s="203" t="s">
        <v>267</v>
      </c>
      <c r="AH4" s="244" t="s">
        <v>224</v>
      </c>
      <c r="AI4" s="203" t="s">
        <v>177</v>
      </c>
      <c r="AJ4" s="195" t="s">
        <v>147</v>
      </c>
      <c r="AK4" s="203" t="s">
        <v>151</v>
      </c>
      <c r="AL4" s="203" t="s">
        <v>176</v>
      </c>
      <c r="AM4" s="203" t="s">
        <v>152</v>
      </c>
      <c r="AN4" s="203" t="s">
        <v>266</v>
      </c>
      <c r="AO4" s="203" t="s">
        <v>267</v>
      </c>
      <c r="AP4" s="244" t="s">
        <v>224</v>
      </c>
      <c r="AQ4" s="203" t="s">
        <v>177</v>
      </c>
      <c r="AR4" s="195" t="s">
        <v>147</v>
      </c>
      <c r="AS4" s="203" t="s">
        <v>151</v>
      </c>
      <c r="AT4" s="203" t="s">
        <v>176</v>
      </c>
      <c r="AU4" s="203" t="s">
        <v>152</v>
      </c>
      <c r="AV4" s="203" t="s">
        <v>266</v>
      </c>
      <c r="AW4" s="203" t="s">
        <v>267</v>
      </c>
      <c r="AX4" s="244" t="s">
        <v>224</v>
      </c>
      <c r="AY4" s="203" t="s">
        <v>177</v>
      </c>
      <c r="AZ4" s="195" t="s">
        <v>147</v>
      </c>
      <c r="BA4" s="203" t="s">
        <v>151</v>
      </c>
      <c r="BB4" s="203" t="s">
        <v>176</v>
      </c>
      <c r="BC4" s="203" t="s">
        <v>152</v>
      </c>
      <c r="BD4" s="203" t="s">
        <v>266</v>
      </c>
      <c r="BE4" s="203" t="s">
        <v>267</v>
      </c>
      <c r="BF4" s="244" t="s">
        <v>224</v>
      </c>
      <c r="BG4" s="203" t="s">
        <v>177</v>
      </c>
      <c r="BH4" s="195" t="s">
        <v>147</v>
      </c>
      <c r="BI4" s="203" t="s">
        <v>151</v>
      </c>
      <c r="BJ4" s="203" t="s">
        <v>176</v>
      </c>
      <c r="BK4" s="203" t="s">
        <v>152</v>
      </c>
      <c r="BL4" s="203" t="s">
        <v>266</v>
      </c>
      <c r="BM4" s="203" t="s">
        <v>267</v>
      </c>
      <c r="BN4" s="244" t="s">
        <v>224</v>
      </c>
      <c r="BO4" s="203" t="s">
        <v>177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140</v>
      </c>
      <c r="E6" s="28" t="s">
        <v>140</v>
      </c>
      <c r="F6" s="28" t="s">
        <v>140</v>
      </c>
      <c r="G6" s="28" t="s">
        <v>140</v>
      </c>
      <c r="H6" s="28" t="s">
        <v>140</v>
      </c>
      <c r="I6" s="28" t="s">
        <v>140</v>
      </c>
      <c r="J6" s="28" t="s">
        <v>140</v>
      </c>
      <c r="K6" s="28" t="s">
        <v>140</v>
      </c>
      <c r="L6" s="21" t="s">
        <v>140</v>
      </c>
      <c r="M6" s="28" t="s">
        <v>140</v>
      </c>
      <c r="N6" s="28" t="s">
        <v>140</v>
      </c>
      <c r="O6" s="28" t="s">
        <v>140</v>
      </c>
      <c r="P6" s="28" t="s">
        <v>140</v>
      </c>
      <c r="Q6" s="28" t="s">
        <v>140</v>
      </c>
      <c r="R6" s="28" t="s">
        <v>140</v>
      </c>
      <c r="S6" s="28" t="s">
        <v>140</v>
      </c>
      <c r="T6" s="21" t="s">
        <v>140</v>
      </c>
      <c r="U6" s="28" t="s">
        <v>140</v>
      </c>
      <c r="V6" s="28" t="s">
        <v>140</v>
      </c>
      <c r="W6" s="28" t="s">
        <v>140</v>
      </c>
      <c r="X6" s="28" t="s">
        <v>140</v>
      </c>
      <c r="Y6" s="28" t="s">
        <v>140</v>
      </c>
      <c r="Z6" s="28" t="s">
        <v>140</v>
      </c>
      <c r="AA6" s="28" t="s">
        <v>140</v>
      </c>
      <c r="AB6" s="21" t="s">
        <v>140</v>
      </c>
      <c r="AC6" s="28" t="s">
        <v>140</v>
      </c>
      <c r="AD6" s="28" t="s">
        <v>140</v>
      </c>
      <c r="AE6" s="28" t="s">
        <v>140</v>
      </c>
      <c r="AF6" s="28" t="s">
        <v>140</v>
      </c>
      <c r="AG6" s="28" t="s">
        <v>140</v>
      </c>
      <c r="AH6" s="28" t="s">
        <v>140</v>
      </c>
      <c r="AI6" s="28" t="s">
        <v>140</v>
      </c>
      <c r="AJ6" s="21" t="s">
        <v>140</v>
      </c>
      <c r="AK6" s="28" t="s">
        <v>140</v>
      </c>
      <c r="AL6" s="28" t="s">
        <v>140</v>
      </c>
      <c r="AM6" s="28" t="s">
        <v>140</v>
      </c>
      <c r="AN6" s="28" t="s">
        <v>140</v>
      </c>
      <c r="AO6" s="28" t="s">
        <v>140</v>
      </c>
      <c r="AP6" s="28" t="s">
        <v>140</v>
      </c>
      <c r="AQ6" s="28" t="s">
        <v>140</v>
      </c>
      <c r="AR6" s="21" t="s">
        <v>140</v>
      </c>
      <c r="AS6" s="28" t="s">
        <v>140</v>
      </c>
      <c r="AT6" s="28" t="s">
        <v>140</v>
      </c>
      <c r="AU6" s="28" t="s">
        <v>140</v>
      </c>
      <c r="AV6" s="28" t="s">
        <v>140</v>
      </c>
      <c r="AW6" s="28" t="s">
        <v>140</v>
      </c>
      <c r="AX6" s="28" t="s">
        <v>140</v>
      </c>
      <c r="AY6" s="28" t="s">
        <v>140</v>
      </c>
      <c r="AZ6" s="21" t="s">
        <v>140</v>
      </c>
      <c r="BA6" s="28" t="s">
        <v>140</v>
      </c>
      <c r="BB6" s="28" t="s">
        <v>140</v>
      </c>
      <c r="BC6" s="28" t="s">
        <v>140</v>
      </c>
      <c r="BD6" s="28" t="s">
        <v>140</v>
      </c>
      <c r="BE6" s="28" t="s">
        <v>140</v>
      </c>
      <c r="BF6" s="28" t="s">
        <v>140</v>
      </c>
      <c r="BG6" s="28" t="s">
        <v>140</v>
      </c>
      <c r="BH6" s="21" t="s">
        <v>140</v>
      </c>
      <c r="BI6" s="28" t="s">
        <v>140</v>
      </c>
      <c r="BJ6" s="28" t="s">
        <v>140</v>
      </c>
      <c r="BK6" s="28" t="s">
        <v>140</v>
      </c>
      <c r="BL6" s="28" t="s">
        <v>140</v>
      </c>
      <c r="BM6" s="28" t="s">
        <v>140</v>
      </c>
      <c r="BN6" s="28" t="s">
        <v>140</v>
      </c>
      <c r="BO6" s="28" t="s">
        <v>140</v>
      </c>
      <c r="BP6" s="21" t="s">
        <v>140</v>
      </c>
      <c r="BQ6" s="28" t="s">
        <v>140</v>
      </c>
      <c r="BR6" s="28" t="s">
        <v>140</v>
      </c>
      <c r="BS6" s="28" t="s">
        <v>140</v>
      </c>
      <c r="BT6" s="28" t="s">
        <v>140</v>
      </c>
      <c r="BU6" s="28" t="s">
        <v>140</v>
      </c>
      <c r="BV6" s="28" t="s">
        <v>140</v>
      </c>
      <c r="BW6" s="28" t="s">
        <v>140</v>
      </c>
    </row>
    <row r="7" spans="1:75" ht="13.5">
      <c r="A7" s="182" t="s">
        <v>269</v>
      </c>
      <c r="B7" s="182" t="s">
        <v>270</v>
      </c>
      <c r="C7" s="184" t="s">
        <v>271</v>
      </c>
      <c r="D7" s="188">
        <f aca="true" t="shared" si="0" ref="D7:D35">SUM(E7:K7)</f>
        <v>59552</v>
      </c>
      <c r="E7" s="188">
        <f aca="true" t="shared" si="1" ref="E7:E23">M7+U7+BQ7</f>
        <v>20388</v>
      </c>
      <c r="F7" s="188">
        <f aca="true" t="shared" si="2" ref="F7:F23">N7+V7+BR7</f>
        <v>6107</v>
      </c>
      <c r="G7" s="188">
        <f aca="true" t="shared" si="3" ref="G7:G23">O7+W7+BS7</f>
        <v>6609</v>
      </c>
      <c r="H7" s="188">
        <f aca="true" t="shared" si="4" ref="H7:H23">P7+X7+BT7</f>
        <v>2425</v>
      </c>
      <c r="I7" s="188">
        <f aca="true" t="shared" si="5" ref="I7:I23">Q7+Y7+BU7</f>
        <v>16765</v>
      </c>
      <c r="J7" s="188">
        <f aca="true" t="shared" si="6" ref="J7:J23">R7+Z7+BV7</f>
        <v>1313</v>
      </c>
      <c r="K7" s="188">
        <f aca="true" t="shared" si="7" ref="K7:K23">S7+AA7+BW7</f>
        <v>5945</v>
      </c>
      <c r="L7" s="188">
        <f aca="true" t="shared" si="8" ref="L7:L23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23">SUM(U7:AA7)</f>
        <v>59552</v>
      </c>
      <c r="U7" s="188">
        <f aca="true" t="shared" si="10" ref="U7:U23">AC7+AK7+AS7+BA7+BI7</f>
        <v>20388</v>
      </c>
      <c r="V7" s="188">
        <f aca="true" t="shared" si="11" ref="V7:V23">AD7+AL7+AT7+BB7+BJ7</f>
        <v>6107</v>
      </c>
      <c r="W7" s="188">
        <f aca="true" t="shared" si="12" ref="W7:W23">AE7+AM7+AU7+BC7+BK7</f>
        <v>6609</v>
      </c>
      <c r="X7" s="188">
        <f aca="true" t="shared" si="13" ref="X7:X23">AF7+AN7+AV7+BD7+BL7</f>
        <v>2425</v>
      </c>
      <c r="Y7" s="188">
        <f aca="true" t="shared" si="14" ref="Y7:Y23">AG7+AO7+AW7+BE7+BM7</f>
        <v>16765</v>
      </c>
      <c r="Z7" s="188">
        <f aca="true" t="shared" si="15" ref="Z7:Z23">AH7+AP7+AX7+BF7+BN7</f>
        <v>1313</v>
      </c>
      <c r="AA7" s="188">
        <f aca="true" t="shared" si="16" ref="AA7:AA23">AI7+AQ7+AY7+BG7+BO7</f>
        <v>5945</v>
      </c>
      <c r="AB7" s="188">
        <f aca="true" t="shared" si="17" ref="AB7:AB23">SUM(AC7:AI7)</f>
        <v>3750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3750</v>
      </c>
      <c r="AJ7" s="188">
        <f aca="true" t="shared" si="18" ref="AJ7:AJ23">SUM(AK7:AQ7)</f>
        <v>2061</v>
      </c>
      <c r="AK7" s="188">
        <v>0</v>
      </c>
      <c r="AL7" s="188">
        <v>2001</v>
      </c>
      <c r="AM7" s="188">
        <v>0</v>
      </c>
      <c r="AN7" s="188">
        <v>0</v>
      </c>
      <c r="AO7" s="188">
        <v>0</v>
      </c>
      <c r="AP7" s="188">
        <v>0</v>
      </c>
      <c r="AQ7" s="188">
        <v>60</v>
      </c>
      <c r="AR7" s="188">
        <f aca="true" t="shared" si="19" ref="AR7:AR23">SUM(AS7:AY7)</f>
        <v>53741</v>
      </c>
      <c r="AS7" s="188">
        <v>20388</v>
      </c>
      <c r="AT7" s="188">
        <v>4106</v>
      </c>
      <c r="AU7" s="188">
        <v>6609</v>
      </c>
      <c r="AV7" s="188">
        <v>2425</v>
      </c>
      <c r="AW7" s="188">
        <v>16765</v>
      </c>
      <c r="AX7" s="188">
        <v>1313</v>
      </c>
      <c r="AY7" s="188">
        <v>2135</v>
      </c>
      <c r="AZ7" s="188">
        <f aca="true" t="shared" si="20" ref="AZ7:AZ2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2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23">SUM(BQ7:BW7)</f>
        <v>0</v>
      </c>
      <c r="BQ7" s="188">
        <v>0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269</v>
      </c>
      <c r="B8" s="182" t="s">
        <v>272</v>
      </c>
      <c r="C8" s="184" t="s">
        <v>273</v>
      </c>
      <c r="D8" s="188">
        <f t="shared" si="0"/>
        <v>21198</v>
      </c>
      <c r="E8" s="188">
        <f t="shared" si="1"/>
        <v>13629</v>
      </c>
      <c r="F8" s="188">
        <f t="shared" si="2"/>
        <v>4236</v>
      </c>
      <c r="G8" s="188">
        <f t="shared" si="3"/>
        <v>2044</v>
      </c>
      <c r="H8" s="188">
        <f t="shared" si="4"/>
        <v>338</v>
      </c>
      <c r="I8" s="188">
        <f t="shared" si="5"/>
        <v>0</v>
      </c>
      <c r="J8" s="188">
        <f t="shared" si="6"/>
        <v>142</v>
      </c>
      <c r="K8" s="188">
        <f t="shared" si="7"/>
        <v>809</v>
      </c>
      <c r="L8" s="188">
        <f t="shared" si="8"/>
        <v>1377</v>
      </c>
      <c r="M8" s="188">
        <v>349</v>
      </c>
      <c r="N8" s="188">
        <v>262</v>
      </c>
      <c r="O8" s="188">
        <v>214</v>
      </c>
      <c r="P8" s="188">
        <v>0</v>
      </c>
      <c r="Q8" s="188">
        <v>0</v>
      </c>
      <c r="R8" s="188">
        <v>0</v>
      </c>
      <c r="S8" s="188">
        <v>552</v>
      </c>
      <c r="T8" s="188">
        <f t="shared" si="9"/>
        <v>13417</v>
      </c>
      <c r="U8" s="188">
        <f t="shared" si="10"/>
        <v>7298</v>
      </c>
      <c r="V8" s="188">
        <f t="shared" si="11"/>
        <v>3765</v>
      </c>
      <c r="W8" s="188">
        <f t="shared" si="12"/>
        <v>1759</v>
      </c>
      <c r="X8" s="188">
        <f t="shared" si="13"/>
        <v>338</v>
      </c>
      <c r="Y8" s="188">
        <f t="shared" si="14"/>
        <v>0</v>
      </c>
      <c r="Z8" s="188">
        <f t="shared" si="15"/>
        <v>0</v>
      </c>
      <c r="AA8" s="188">
        <f t="shared" si="16"/>
        <v>257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2860</v>
      </c>
      <c r="AK8" s="188">
        <v>0</v>
      </c>
      <c r="AL8" s="188">
        <v>2860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10557</v>
      </c>
      <c r="AS8" s="188">
        <v>7298</v>
      </c>
      <c r="AT8" s="188">
        <v>905</v>
      </c>
      <c r="AU8" s="188">
        <v>1759</v>
      </c>
      <c r="AV8" s="188">
        <v>338</v>
      </c>
      <c r="AW8" s="188">
        <v>0</v>
      </c>
      <c r="AX8" s="188">
        <v>0</v>
      </c>
      <c r="AY8" s="188">
        <v>257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6404</v>
      </c>
      <c r="BQ8" s="188">
        <v>5982</v>
      </c>
      <c r="BR8" s="188">
        <v>209</v>
      </c>
      <c r="BS8" s="188">
        <v>71</v>
      </c>
      <c r="BT8" s="188">
        <v>0</v>
      </c>
      <c r="BU8" s="188">
        <v>0</v>
      </c>
      <c r="BV8" s="188">
        <v>142</v>
      </c>
      <c r="BW8" s="188">
        <v>0</v>
      </c>
    </row>
    <row r="9" spans="1:75" ht="13.5">
      <c r="A9" s="182" t="s">
        <v>269</v>
      </c>
      <c r="B9" s="182" t="s">
        <v>274</v>
      </c>
      <c r="C9" s="184" t="s">
        <v>275</v>
      </c>
      <c r="D9" s="188">
        <f t="shared" si="0"/>
        <v>2032</v>
      </c>
      <c r="E9" s="188">
        <f t="shared" si="1"/>
        <v>1228</v>
      </c>
      <c r="F9" s="188">
        <f t="shared" si="2"/>
        <v>342</v>
      </c>
      <c r="G9" s="188">
        <f t="shared" si="3"/>
        <v>303</v>
      </c>
      <c r="H9" s="188">
        <f t="shared" si="4"/>
        <v>26</v>
      </c>
      <c r="I9" s="188">
        <f t="shared" si="5"/>
        <v>0</v>
      </c>
      <c r="J9" s="188">
        <f t="shared" si="6"/>
        <v>133</v>
      </c>
      <c r="K9" s="188">
        <f t="shared" si="7"/>
        <v>0</v>
      </c>
      <c r="L9" s="188">
        <f t="shared" si="8"/>
        <v>890</v>
      </c>
      <c r="M9" s="188">
        <v>808</v>
      </c>
      <c r="N9" s="188">
        <v>0</v>
      </c>
      <c r="O9" s="188">
        <v>0</v>
      </c>
      <c r="P9" s="188">
        <v>0</v>
      </c>
      <c r="Q9" s="188">
        <v>0</v>
      </c>
      <c r="R9" s="188">
        <v>82</v>
      </c>
      <c r="S9" s="188">
        <v>0</v>
      </c>
      <c r="T9" s="188">
        <f t="shared" si="9"/>
        <v>648</v>
      </c>
      <c r="U9" s="188">
        <f t="shared" si="10"/>
        <v>0</v>
      </c>
      <c r="V9" s="188">
        <f t="shared" si="11"/>
        <v>329</v>
      </c>
      <c r="W9" s="188">
        <f t="shared" si="12"/>
        <v>293</v>
      </c>
      <c r="X9" s="188">
        <f t="shared" si="13"/>
        <v>26</v>
      </c>
      <c r="Y9" s="188">
        <f t="shared" si="14"/>
        <v>0</v>
      </c>
      <c r="Z9" s="188">
        <f t="shared" si="15"/>
        <v>0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648</v>
      </c>
      <c r="AK9" s="188">
        <v>0</v>
      </c>
      <c r="AL9" s="188">
        <v>329</v>
      </c>
      <c r="AM9" s="188">
        <v>293</v>
      </c>
      <c r="AN9" s="188">
        <v>26</v>
      </c>
      <c r="AO9" s="188">
        <v>0</v>
      </c>
      <c r="AP9" s="188">
        <v>0</v>
      </c>
      <c r="AQ9" s="188">
        <v>0</v>
      </c>
      <c r="AR9" s="188">
        <f t="shared" si="19"/>
        <v>0</v>
      </c>
      <c r="AS9" s="188">
        <v>0</v>
      </c>
      <c r="AT9" s="188">
        <v>0</v>
      </c>
      <c r="AU9" s="188">
        <v>0</v>
      </c>
      <c r="AV9" s="188">
        <v>0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494</v>
      </c>
      <c r="BQ9" s="188">
        <v>420</v>
      </c>
      <c r="BR9" s="188">
        <v>13</v>
      </c>
      <c r="BS9" s="188">
        <v>10</v>
      </c>
      <c r="BT9" s="188">
        <v>0</v>
      </c>
      <c r="BU9" s="188">
        <v>0</v>
      </c>
      <c r="BV9" s="188">
        <v>51</v>
      </c>
      <c r="BW9" s="188">
        <v>0</v>
      </c>
    </row>
    <row r="10" spans="1:75" ht="13.5">
      <c r="A10" s="182" t="s">
        <v>269</v>
      </c>
      <c r="B10" s="182" t="s">
        <v>276</v>
      </c>
      <c r="C10" s="184" t="s">
        <v>277</v>
      </c>
      <c r="D10" s="188">
        <f t="shared" si="0"/>
        <v>5124</v>
      </c>
      <c r="E10" s="188">
        <f t="shared" si="1"/>
        <v>2117</v>
      </c>
      <c r="F10" s="188">
        <f t="shared" si="2"/>
        <v>1293</v>
      </c>
      <c r="G10" s="188">
        <f t="shared" si="3"/>
        <v>239</v>
      </c>
      <c r="H10" s="188">
        <f t="shared" si="4"/>
        <v>21</v>
      </c>
      <c r="I10" s="188">
        <f t="shared" si="5"/>
        <v>0</v>
      </c>
      <c r="J10" s="188">
        <f t="shared" si="6"/>
        <v>41</v>
      </c>
      <c r="K10" s="188">
        <f t="shared" si="7"/>
        <v>1413</v>
      </c>
      <c r="L10" s="188">
        <f t="shared" si="8"/>
        <v>6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6</v>
      </c>
      <c r="T10" s="188">
        <f t="shared" si="9"/>
        <v>2916</v>
      </c>
      <c r="U10" s="188">
        <f t="shared" si="10"/>
        <v>0</v>
      </c>
      <c r="V10" s="188">
        <f t="shared" si="11"/>
        <v>1258</v>
      </c>
      <c r="W10" s="188">
        <f t="shared" si="12"/>
        <v>230</v>
      </c>
      <c r="X10" s="188">
        <f t="shared" si="13"/>
        <v>21</v>
      </c>
      <c r="Y10" s="188">
        <f t="shared" si="14"/>
        <v>0</v>
      </c>
      <c r="Z10" s="188">
        <f t="shared" si="15"/>
        <v>0</v>
      </c>
      <c r="AA10" s="188">
        <f t="shared" si="16"/>
        <v>1407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234</v>
      </c>
      <c r="AK10" s="188">
        <v>0</v>
      </c>
      <c r="AL10" s="188">
        <v>218</v>
      </c>
      <c r="AM10" s="188">
        <v>16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2475</v>
      </c>
      <c r="AS10" s="188">
        <v>0</v>
      </c>
      <c r="AT10" s="188">
        <v>1040</v>
      </c>
      <c r="AU10" s="188">
        <v>214</v>
      </c>
      <c r="AV10" s="188">
        <v>21</v>
      </c>
      <c r="AW10" s="188">
        <v>0</v>
      </c>
      <c r="AX10" s="188">
        <v>0</v>
      </c>
      <c r="AY10" s="188">
        <v>1200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207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207</v>
      </c>
      <c r="BP10" s="188">
        <f t="shared" si="22"/>
        <v>2202</v>
      </c>
      <c r="BQ10" s="188">
        <v>2117</v>
      </c>
      <c r="BR10" s="188">
        <v>35</v>
      </c>
      <c r="BS10" s="188">
        <v>9</v>
      </c>
      <c r="BT10" s="188">
        <v>0</v>
      </c>
      <c r="BU10" s="188">
        <v>0</v>
      </c>
      <c r="BV10" s="188">
        <v>41</v>
      </c>
      <c r="BW10" s="188">
        <v>0</v>
      </c>
    </row>
    <row r="11" spans="1:75" ht="13.5">
      <c r="A11" s="182" t="s">
        <v>269</v>
      </c>
      <c r="B11" s="182" t="s">
        <v>278</v>
      </c>
      <c r="C11" s="184" t="s">
        <v>279</v>
      </c>
      <c r="D11" s="188">
        <f t="shared" si="0"/>
        <v>9889</v>
      </c>
      <c r="E11" s="188">
        <f t="shared" si="1"/>
        <v>4351</v>
      </c>
      <c r="F11" s="188">
        <f t="shared" si="2"/>
        <v>1360</v>
      </c>
      <c r="G11" s="188">
        <f t="shared" si="3"/>
        <v>1199</v>
      </c>
      <c r="H11" s="188">
        <f t="shared" si="4"/>
        <v>187</v>
      </c>
      <c r="I11" s="188">
        <f t="shared" si="5"/>
        <v>1949</v>
      </c>
      <c r="J11" s="188">
        <f t="shared" si="6"/>
        <v>366</v>
      </c>
      <c r="K11" s="188">
        <f t="shared" si="7"/>
        <v>477</v>
      </c>
      <c r="L11" s="188">
        <f t="shared" si="8"/>
        <v>4607</v>
      </c>
      <c r="M11" s="188">
        <v>3287</v>
      </c>
      <c r="N11" s="188">
        <v>299</v>
      </c>
      <c r="O11" s="188">
        <v>756</v>
      </c>
      <c r="P11" s="188">
        <v>0</v>
      </c>
      <c r="Q11" s="188">
        <v>0</v>
      </c>
      <c r="R11" s="188">
        <v>261</v>
      </c>
      <c r="S11" s="188">
        <v>4</v>
      </c>
      <c r="T11" s="188">
        <f t="shared" si="9"/>
        <v>5282</v>
      </c>
      <c r="U11" s="188">
        <f t="shared" si="10"/>
        <v>1064</v>
      </c>
      <c r="V11" s="188">
        <f t="shared" si="11"/>
        <v>1061</v>
      </c>
      <c r="W11" s="188">
        <f t="shared" si="12"/>
        <v>443</v>
      </c>
      <c r="X11" s="188">
        <f t="shared" si="13"/>
        <v>187</v>
      </c>
      <c r="Y11" s="188">
        <f t="shared" si="14"/>
        <v>1949</v>
      </c>
      <c r="Z11" s="188">
        <f t="shared" si="15"/>
        <v>105</v>
      </c>
      <c r="AA11" s="188">
        <f t="shared" si="16"/>
        <v>473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950</v>
      </c>
      <c r="AK11" s="188">
        <v>0</v>
      </c>
      <c r="AL11" s="188">
        <v>894</v>
      </c>
      <c r="AM11" s="188">
        <v>56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3910</v>
      </c>
      <c r="AS11" s="188">
        <v>1064</v>
      </c>
      <c r="AT11" s="188">
        <v>167</v>
      </c>
      <c r="AU11" s="188">
        <v>387</v>
      </c>
      <c r="AV11" s="188">
        <v>187</v>
      </c>
      <c r="AW11" s="188">
        <v>1949</v>
      </c>
      <c r="AX11" s="188">
        <v>105</v>
      </c>
      <c r="AY11" s="188">
        <v>51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422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422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269</v>
      </c>
      <c r="B12" s="182" t="s">
        <v>280</v>
      </c>
      <c r="C12" s="184" t="s">
        <v>281</v>
      </c>
      <c r="D12" s="188">
        <f t="shared" si="0"/>
        <v>1696</v>
      </c>
      <c r="E12" s="188">
        <f t="shared" si="1"/>
        <v>1015</v>
      </c>
      <c r="F12" s="188">
        <f t="shared" si="2"/>
        <v>538</v>
      </c>
      <c r="G12" s="188">
        <f t="shared" si="3"/>
        <v>143</v>
      </c>
      <c r="H12" s="188">
        <f t="shared" si="4"/>
        <v>0</v>
      </c>
      <c r="I12" s="188">
        <f t="shared" si="5"/>
        <v>0</v>
      </c>
      <c r="J12" s="188">
        <f t="shared" si="6"/>
        <v>0</v>
      </c>
      <c r="K12" s="188">
        <f t="shared" si="7"/>
        <v>0</v>
      </c>
      <c r="L12" s="188">
        <f t="shared" si="8"/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664</v>
      </c>
      <c r="U12" s="188">
        <f t="shared" si="10"/>
        <v>0</v>
      </c>
      <c r="V12" s="188">
        <f t="shared" si="11"/>
        <v>521</v>
      </c>
      <c r="W12" s="188">
        <f t="shared" si="12"/>
        <v>143</v>
      </c>
      <c r="X12" s="188">
        <f t="shared" si="13"/>
        <v>0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349</v>
      </c>
      <c r="AK12" s="188">
        <v>0</v>
      </c>
      <c r="AL12" s="188">
        <v>274</v>
      </c>
      <c r="AM12" s="188">
        <v>75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315</v>
      </c>
      <c r="AS12" s="188">
        <v>0</v>
      </c>
      <c r="AT12" s="188">
        <v>247</v>
      </c>
      <c r="AU12" s="188">
        <v>68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1032</v>
      </c>
      <c r="BQ12" s="188">
        <v>1015</v>
      </c>
      <c r="BR12" s="188">
        <v>17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269</v>
      </c>
      <c r="B13" s="182" t="s">
        <v>214</v>
      </c>
      <c r="C13" s="184" t="s">
        <v>215</v>
      </c>
      <c r="D13" s="188">
        <f t="shared" si="0"/>
        <v>77156</v>
      </c>
      <c r="E13" s="188">
        <f t="shared" si="1"/>
        <v>9459</v>
      </c>
      <c r="F13" s="188">
        <f t="shared" si="2"/>
        <v>5613</v>
      </c>
      <c r="G13" s="188">
        <f t="shared" si="3"/>
        <v>3612</v>
      </c>
      <c r="H13" s="188">
        <f t="shared" si="4"/>
        <v>730</v>
      </c>
      <c r="I13" s="188">
        <f t="shared" si="5"/>
        <v>9332</v>
      </c>
      <c r="J13" s="188">
        <f t="shared" si="6"/>
        <v>0</v>
      </c>
      <c r="K13" s="188">
        <f t="shared" si="7"/>
        <v>48410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67919</v>
      </c>
      <c r="U13" s="188">
        <f t="shared" si="10"/>
        <v>644</v>
      </c>
      <c r="V13" s="188">
        <f t="shared" si="11"/>
        <v>5340</v>
      </c>
      <c r="W13" s="188">
        <f t="shared" si="12"/>
        <v>3564</v>
      </c>
      <c r="X13" s="188">
        <f t="shared" si="13"/>
        <v>730</v>
      </c>
      <c r="Y13" s="188">
        <f t="shared" si="14"/>
        <v>9332</v>
      </c>
      <c r="Z13" s="188">
        <f t="shared" si="15"/>
        <v>0</v>
      </c>
      <c r="AA13" s="188">
        <f t="shared" si="16"/>
        <v>48309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11477</v>
      </c>
      <c r="AK13" s="188">
        <v>0</v>
      </c>
      <c r="AL13" s="188">
        <v>1675</v>
      </c>
      <c r="AM13" s="188">
        <v>0</v>
      </c>
      <c r="AN13" s="188">
        <v>702</v>
      </c>
      <c r="AO13" s="188">
        <v>9100</v>
      </c>
      <c r="AP13" s="188">
        <v>0</v>
      </c>
      <c r="AQ13" s="188">
        <v>0</v>
      </c>
      <c r="AR13" s="188">
        <f t="shared" si="19"/>
        <v>8133</v>
      </c>
      <c r="AS13" s="188">
        <v>644</v>
      </c>
      <c r="AT13" s="188">
        <v>3665</v>
      </c>
      <c r="AU13" s="188">
        <v>3564</v>
      </c>
      <c r="AV13" s="188">
        <v>28</v>
      </c>
      <c r="AW13" s="188">
        <v>232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48309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48309</v>
      </c>
      <c r="BP13" s="188">
        <f t="shared" si="22"/>
        <v>9237</v>
      </c>
      <c r="BQ13" s="188">
        <v>8815</v>
      </c>
      <c r="BR13" s="188">
        <v>273</v>
      </c>
      <c r="BS13" s="188">
        <v>48</v>
      </c>
      <c r="BT13" s="188">
        <v>0</v>
      </c>
      <c r="BU13" s="188">
        <v>0</v>
      </c>
      <c r="BV13" s="188">
        <v>0</v>
      </c>
      <c r="BW13" s="188">
        <v>101</v>
      </c>
    </row>
    <row r="14" spans="1:75" ht="13.5">
      <c r="A14" s="182" t="s">
        <v>269</v>
      </c>
      <c r="B14" s="182" t="s">
        <v>216</v>
      </c>
      <c r="C14" s="184" t="s">
        <v>232</v>
      </c>
      <c r="D14" s="188">
        <f t="shared" si="0"/>
        <v>7229</v>
      </c>
      <c r="E14" s="188">
        <f t="shared" si="1"/>
        <v>542</v>
      </c>
      <c r="F14" s="188">
        <f t="shared" si="2"/>
        <v>652</v>
      </c>
      <c r="G14" s="188">
        <f t="shared" si="3"/>
        <v>897</v>
      </c>
      <c r="H14" s="188">
        <f t="shared" si="4"/>
        <v>66</v>
      </c>
      <c r="I14" s="188">
        <f t="shared" si="5"/>
        <v>650</v>
      </c>
      <c r="J14" s="188">
        <f t="shared" si="6"/>
        <v>82</v>
      </c>
      <c r="K14" s="188">
        <f t="shared" si="7"/>
        <v>4340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7229</v>
      </c>
      <c r="U14" s="188">
        <f t="shared" si="10"/>
        <v>542</v>
      </c>
      <c r="V14" s="188">
        <f t="shared" si="11"/>
        <v>652</v>
      </c>
      <c r="W14" s="188">
        <f t="shared" si="12"/>
        <v>897</v>
      </c>
      <c r="X14" s="188">
        <f t="shared" si="13"/>
        <v>66</v>
      </c>
      <c r="Y14" s="188">
        <f t="shared" si="14"/>
        <v>650</v>
      </c>
      <c r="Z14" s="188">
        <f t="shared" si="15"/>
        <v>82</v>
      </c>
      <c r="AA14" s="188">
        <f t="shared" si="16"/>
        <v>4340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2899</v>
      </c>
      <c r="AS14" s="188">
        <v>542</v>
      </c>
      <c r="AT14" s="188">
        <v>652</v>
      </c>
      <c r="AU14" s="188">
        <v>897</v>
      </c>
      <c r="AV14" s="188">
        <v>66</v>
      </c>
      <c r="AW14" s="188">
        <v>650</v>
      </c>
      <c r="AX14" s="188">
        <v>82</v>
      </c>
      <c r="AY14" s="188">
        <v>10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4330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4330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269</v>
      </c>
      <c r="B15" s="182" t="s">
        <v>217</v>
      </c>
      <c r="C15" s="184" t="s">
        <v>218</v>
      </c>
      <c r="D15" s="188">
        <f t="shared" si="0"/>
        <v>5171</v>
      </c>
      <c r="E15" s="188">
        <f t="shared" si="1"/>
        <v>2763</v>
      </c>
      <c r="F15" s="188">
        <f t="shared" si="2"/>
        <v>819</v>
      </c>
      <c r="G15" s="188">
        <f t="shared" si="3"/>
        <v>538</v>
      </c>
      <c r="H15" s="188">
        <f t="shared" si="4"/>
        <v>116</v>
      </c>
      <c r="I15" s="188">
        <f t="shared" si="5"/>
        <v>733</v>
      </c>
      <c r="J15" s="188">
        <f t="shared" si="6"/>
        <v>172</v>
      </c>
      <c r="K15" s="188">
        <f t="shared" si="7"/>
        <v>30</v>
      </c>
      <c r="L15" s="188">
        <f t="shared" si="8"/>
        <v>2763</v>
      </c>
      <c r="M15" s="188">
        <v>2591</v>
      </c>
      <c r="N15" s="188">
        <v>0</v>
      </c>
      <c r="O15" s="188">
        <v>0</v>
      </c>
      <c r="P15" s="188">
        <v>0</v>
      </c>
      <c r="Q15" s="188">
        <v>0</v>
      </c>
      <c r="R15" s="188">
        <v>172</v>
      </c>
      <c r="S15" s="188">
        <v>0</v>
      </c>
      <c r="T15" s="188">
        <f t="shared" si="9"/>
        <v>2198</v>
      </c>
      <c r="U15" s="188">
        <f t="shared" si="10"/>
        <v>0</v>
      </c>
      <c r="V15" s="188">
        <f t="shared" si="11"/>
        <v>781</v>
      </c>
      <c r="W15" s="188">
        <f t="shared" si="12"/>
        <v>538</v>
      </c>
      <c r="X15" s="188">
        <f t="shared" si="13"/>
        <v>116</v>
      </c>
      <c r="Y15" s="188">
        <f t="shared" si="14"/>
        <v>733</v>
      </c>
      <c r="Z15" s="188">
        <f t="shared" si="15"/>
        <v>0</v>
      </c>
      <c r="AA15" s="188">
        <f t="shared" si="16"/>
        <v>30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1465</v>
      </c>
      <c r="AK15" s="188">
        <v>0</v>
      </c>
      <c r="AL15" s="188">
        <v>781</v>
      </c>
      <c r="AM15" s="188">
        <v>538</v>
      </c>
      <c r="AN15" s="188">
        <v>116</v>
      </c>
      <c r="AO15" s="188">
        <v>0</v>
      </c>
      <c r="AP15" s="188">
        <v>0</v>
      </c>
      <c r="AQ15" s="188">
        <v>30</v>
      </c>
      <c r="AR15" s="188">
        <f t="shared" si="19"/>
        <v>733</v>
      </c>
      <c r="AS15" s="188">
        <v>0</v>
      </c>
      <c r="AT15" s="188">
        <v>0</v>
      </c>
      <c r="AU15" s="188">
        <v>0</v>
      </c>
      <c r="AV15" s="188">
        <v>0</v>
      </c>
      <c r="AW15" s="188">
        <v>733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210</v>
      </c>
      <c r="BQ15" s="188">
        <v>172</v>
      </c>
      <c r="BR15" s="188">
        <v>38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269</v>
      </c>
      <c r="B16" s="182" t="s">
        <v>219</v>
      </c>
      <c r="C16" s="184" t="s">
        <v>220</v>
      </c>
      <c r="D16" s="188">
        <f t="shared" si="0"/>
        <v>3636</v>
      </c>
      <c r="E16" s="188">
        <f t="shared" si="1"/>
        <v>281</v>
      </c>
      <c r="F16" s="188">
        <f t="shared" si="2"/>
        <v>311</v>
      </c>
      <c r="G16" s="188">
        <f t="shared" si="3"/>
        <v>438</v>
      </c>
      <c r="H16" s="188">
        <f t="shared" si="4"/>
        <v>65</v>
      </c>
      <c r="I16" s="188">
        <f t="shared" si="5"/>
        <v>235</v>
      </c>
      <c r="J16" s="188">
        <f t="shared" si="6"/>
        <v>14</v>
      </c>
      <c r="K16" s="188">
        <f t="shared" si="7"/>
        <v>2292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3636</v>
      </c>
      <c r="U16" s="188">
        <f t="shared" si="10"/>
        <v>281</v>
      </c>
      <c r="V16" s="188">
        <f t="shared" si="11"/>
        <v>311</v>
      </c>
      <c r="W16" s="188">
        <f t="shared" si="12"/>
        <v>438</v>
      </c>
      <c r="X16" s="188">
        <f t="shared" si="13"/>
        <v>65</v>
      </c>
      <c r="Y16" s="188">
        <f t="shared" si="14"/>
        <v>235</v>
      </c>
      <c r="Z16" s="188">
        <f t="shared" si="15"/>
        <v>14</v>
      </c>
      <c r="AA16" s="188">
        <f t="shared" si="16"/>
        <v>2292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200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200</v>
      </c>
      <c r="AR16" s="188">
        <f t="shared" si="19"/>
        <v>2418</v>
      </c>
      <c r="AS16" s="188">
        <v>281</v>
      </c>
      <c r="AT16" s="188">
        <v>311</v>
      </c>
      <c r="AU16" s="188">
        <v>438</v>
      </c>
      <c r="AV16" s="188">
        <v>65</v>
      </c>
      <c r="AW16" s="188">
        <v>235</v>
      </c>
      <c r="AX16" s="188">
        <v>14</v>
      </c>
      <c r="AY16" s="188">
        <v>1074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1018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1018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269</v>
      </c>
      <c r="B17" s="182" t="s">
        <v>221</v>
      </c>
      <c r="C17" s="184" t="s">
        <v>222</v>
      </c>
      <c r="D17" s="188">
        <f t="shared" si="0"/>
        <v>7697</v>
      </c>
      <c r="E17" s="188">
        <f t="shared" si="1"/>
        <v>1650</v>
      </c>
      <c r="F17" s="188">
        <f t="shared" si="2"/>
        <v>477</v>
      </c>
      <c r="G17" s="188">
        <f t="shared" si="3"/>
        <v>222</v>
      </c>
      <c r="H17" s="188">
        <f t="shared" si="4"/>
        <v>71</v>
      </c>
      <c r="I17" s="188">
        <f t="shared" si="5"/>
        <v>877</v>
      </c>
      <c r="J17" s="188">
        <f t="shared" si="6"/>
        <v>0</v>
      </c>
      <c r="K17" s="188">
        <f t="shared" si="7"/>
        <v>4400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6246</v>
      </c>
      <c r="U17" s="188">
        <f t="shared" si="10"/>
        <v>229</v>
      </c>
      <c r="V17" s="188">
        <f t="shared" si="11"/>
        <v>447</v>
      </c>
      <c r="W17" s="188">
        <f t="shared" si="12"/>
        <v>222</v>
      </c>
      <c r="X17" s="188">
        <f t="shared" si="13"/>
        <v>71</v>
      </c>
      <c r="Y17" s="188">
        <f t="shared" si="14"/>
        <v>877</v>
      </c>
      <c r="Z17" s="188">
        <f t="shared" si="15"/>
        <v>0</v>
      </c>
      <c r="AA17" s="188">
        <f t="shared" si="16"/>
        <v>4400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1846</v>
      </c>
      <c r="AS17" s="188">
        <v>229</v>
      </c>
      <c r="AT17" s="188">
        <v>447</v>
      </c>
      <c r="AU17" s="188">
        <v>222</v>
      </c>
      <c r="AV17" s="188">
        <v>71</v>
      </c>
      <c r="AW17" s="188">
        <v>877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4400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4400</v>
      </c>
      <c r="BP17" s="188">
        <f t="shared" si="22"/>
        <v>1451</v>
      </c>
      <c r="BQ17" s="188">
        <v>1421</v>
      </c>
      <c r="BR17" s="188">
        <v>30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269</v>
      </c>
      <c r="B18" s="182" t="s">
        <v>223</v>
      </c>
      <c r="C18" s="184" t="s">
        <v>11</v>
      </c>
      <c r="D18" s="188">
        <f t="shared" si="0"/>
        <v>8870</v>
      </c>
      <c r="E18" s="188">
        <f t="shared" si="1"/>
        <v>5714</v>
      </c>
      <c r="F18" s="188">
        <f t="shared" si="2"/>
        <v>2433</v>
      </c>
      <c r="G18" s="188">
        <f t="shared" si="3"/>
        <v>556</v>
      </c>
      <c r="H18" s="188">
        <f t="shared" si="4"/>
        <v>6</v>
      </c>
      <c r="I18" s="188">
        <f t="shared" si="5"/>
        <v>0</v>
      </c>
      <c r="J18" s="188">
        <f t="shared" si="6"/>
        <v>87</v>
      </c>
      <c r="K18" s="188">
        <f t="shared" si="7"/>
        <v>74</v>
      </c>
      <c r="L18" s="188">
        <f t="shared" si="8"/>
        <v>2257</v>
      </c>
      <c r="M18" s="188">
        <v>2154</v>
      </c>
      <c r="N18" s="188">
        <v>0</v>
      </c>
      <c r="O18" s="188">
        <v>0</v>
      </c>
      <c r="P18" s="188">
        <v>6</v>
      </c>
      <c r="Q18" s="188">
        <v>0</v>
      </c>
      <c r="R18" s="188">
        <v>26</v>
      </c>
      <c r="S18" s="188">
        <v>71</v>
      </c>
      <c r="T18" s="188">
        <f t="shared" si="9"/>
        <v>2928</v>
      </c>
      <c r="U18" s="188">
        <f t="shared" si="10"/>
        <v>0</v>
      </c>
      <c r="V18" s="188">
        <f t="shared" si="11"/>
        <v>2385</v>
      </c>
      <c r="W18" s="188">
        <f t="shared" si="12"/>
        <v>540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3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2928</v>
      </c>
      <c r="AK18" s="188">
        <v>0</v>
      </c>
      <c r="AL18" s="188">
        <v>2385</v>
      </c>
      <c r="AM18" s="188">
        <v>540</v>
      </c>
      <c r="AN18" s="188">
        <v>0</v>
      </c>
      <c r="AO18" s="188">
        <v>0</v>
      </c>
      <c r="AP18" s="188">
        <v>0</v>
      </c>
      <c r="AQ18" s="188">
        <v>3</v>
      </c>
      <c r="AR18" s="188">
        <f t="shared" si="19"/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3685</v>
      </c>
      <c r="BQ18" s="188">
        <v>3560</v>
      </c>
      <c r="BR18" s="188">
        <v>48</v>
      </c>
      <c r="BS18" s="188">
        <v>16</v>
      </c>
      <c r="BT18" s="188">
        <v>0</v>
      </c>
      <c r="BU18" s="188">
        <v>0</v>
      </c>
      <c r="BV18" s="188">
        <v>61</v>
      </c>
      <c r="BW18" s="188">
        <v>0</v>
      </c>
    </row>
    <row r="19" spans="1:75" ht="13.5">
      <c r="A19" s="182" t="s">
        <v>269</v>
      </c>
      <c r="B19" s="182" t="s">
        <v>12</v>
      </c>
      <c r="C19" s="184" t="s">
        <v>13</v>
      </c>
      <c r="D19" s="188">
        <f t="shared" si="0"/>
        <v>17212</v>
      </c>
      <c r="E19" s="188">
        <f t="shared" si="1"/>
        <v>1244</v>
      </c>
      <c r="F19" s="188">
        <f t="shared" si="2"/>
        <v>967</v>
      </c>
      <c r="G19" s="188">
        <f t="shared" si="3"/>
        <v>504</v>
      </c>
      <c r="H19" s="188">
        <f t="shared" si="4"/>
        <v>112</v>
      </c>
      <c r="I19" s="188">
        <f t="shared" si="5"/>
        <v>138</v>
      </c>
      <c r="J19" s="188">
        <f t="shared" si="6"/>
        <v>170</v>
      </c>
      <c r="K19" s="188">
        <f t="shared" si="7"/>
        <v>14077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16676</v>
      </c>
      <c r="U19" s="188">
        <f t="shared" si="10"/>
        <v>760</v>
      </c>
      <c r="V19" s="188">
        <f t="shared" si="11"/>
        <v>955</v>
      </c>
      <c r="W19" s="188">
        <f t="shared" si="12"/>
        <v>488</v>
      </c>
      <c r="X19" s="188">
        <f t="shared" si="13"/>
        <v>112</v>
      </c>
      <c r="Y19" s="188">
        <f t="shared" si="14"/>
        <v>138</v>
      </c>
      <c r="Z19" s="188">
        <f t="shared" si="15"/>
        <v>147</v>
      </c>
      <c r="AA19" s="188">
        <f t="shared" si="16"/>
        <v>14076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712</v>
      </c>
      <c r="AK19" s="188">
        <v>0</v>
      </c>
      <c r="AL19" s="188">
        <v>650</v>
      </c>
      <c r="AM19" s="188">
        <v>0</v>
      </c>
      <c r="AN19" s="188">
        <v>0</v>
      </c>
      <c r="AO19" s="188">
        <v>0</v>
      </c>
      <c r="AP19" s="188">
        <v>0</v>
      </c>
      <c r="AQ19" s="188">
        <v>62</v>
      </c>
      <c r="AR19" s="188">
        <f t="shared" si="19"/>
        <v>2219</v>
      </c>
      <c r="AS19" s="188">
        <v>760</v>
      </c>
      <c r="AT19" s="188">
        <v>258</v>
      </c>
      <c r="AU19" s="188">
        <v>488</v>
      </c>
      <c r="AV19" s="188">
        <v>112</v>
      </c>
      <c r="AW19" s="188">
        <v>138</v>
      </c>
      <c r="AX19" s="188">
        <v>147</v>
      </c>
      <c r="AY19" s="188">
        <v>316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13745</v>
      </c>
      <c r="BI19" s="188">
        <v>0</v>
      </c>
      <c r="BJ19" s="188">
        <v>47</v>
      </c>
      <c r="BK19" s="188">
        <v>0</v>
      </c>
      <c r="BL19" s="188">
        <v>0</v>
      </c>
      <c r="BM19" s="188">
        <v>0</v>
      </c>
      <c r="BN19" s="188">
        <v>0</v>
      </c>
      <c r="BO19" s="188">
        <v>13698</v>
      </c>
      <c r="BP19" s="188">
        <f t="shared" si="22"/>
        <v>536</v>
      </c>
      <c r="BQ19" s="188">
        <v>484</v>
      </c>
      <c r="BR19" s="188">
        <v>12</v>
      </c>
      <c r="BS19" s="188">
        <v>16</v>
      </c>
      <c r="BT19" s="188">
        <v>0</v>
      </c>
      <c r="BU19" s="188">
        <v>0</v>
      </c>
      <c r="BV19" s="188">
        <v>23</v>
      </c>
      <c r="BW19" s="188">
        <v>1</v>
      </c>
    </row>
    <row r="20" spans="1:75" ht="13.5">
      <c r="A20" s="182" t="s">
        <v>269</v>
      </c>
      <c r="B20" s="182" t="s">
        <v>39</v>
      </c>
      <c r="C20" s="184" t="s">
        <v>40</v>
      </c>
      <c r="D20" s="188">
        <f t="shared" si="0"/>
        <v>1762</v>
      </c>
      <c r="E20" s="188">
        <f t="shared" si="1"/>
        <v>498</v>
      </c>
      <c r="F20" s="188">
        <f t="shared" si="2"/>
        <v>320</v>
      </c>
      <c r="G20" s="188">
        <f t="shared" si="3"/>
        <v>214</v>
      </c>
      <c r="H20" s="188">
        <f t="shared" si="4"/>
        <v>23</v>
      </c>
      <c r="I20" s="188">
        <f t="shared" si="5"/>
        <v>1</v>
      </c>
      <c r="J20" s="188">
        <f t="shared" si="6"/>
        <v>1</v>
      </c>
      <c r="K20" s="188">
        <f t="shared" si="7"/>
        <v>705</v>
      </c>
      <c r="L20" s="188">
        <f t="shared" si="8"/>
        <v>2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2</v>
      </c>
      <c r="T20" s="188">
        <f t="shared" si="9"/>
        <v>1453</v>
      </c>
      <c r="U20" s="188">
        <f t="shared" si="10"/>
        <v>233</v>
      </c>
      <c r="V20" s="188">
        <f t="shared" si="11"/>
        <v>278</v>
      </c>
      <c r="W20" s="188">
        <f t="shared" si="12"/>
        <v>214</v>
      </c>
      <c r="X20" s="188">
        <f t="shared" si="13"/>
        <v>23</v>
      </c>
      <c r="Y20" s="188">
        <f t="shared" si="14"/>
        <v>1</v>
      </c>
      <c r="Z20" s="188">
        <f t="shared" si="15"/>
        <v>1</v>
      </c>
      <c r="AA20" s="188">
        <f t="shared" si="16"/>
        <v>703</v>
      </c>
      <c r="AB20" s="188">
        <f t="shared" si="17"/>
        <v>842</v>
      </c>
      <c r="AC20" s="188">
        <v>232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610</v>
      </c>
      <c r="AJ20" s="188">
        <f t="shared" si="18"/>
        <v>586</v>
      </c>
      <c r="AK20" s="188">
        <v>0</v>
      </c>
      <c r="AL20" s="188">
        <v>278</v>
      </c>
      <c r="AM20" s="188">
        <v>214</v>
      </c>
      <c r="AN20" s="188">
        <v>0</v>
      </c>
      <c r="AO20" s="188">
        <v>0</v>
      </c>
      <c r="AP20" s="188">
        <v>1</v>
      </c>
      <c r="AQ20" s="188">
        <v>93</v>
      </c>
      <c r="AR20" s="188">
        <f t="shared" si="19"/>
        <v>25</v>
      </c>
      <c r="AS20" s="188">
        <v>1</v>
      </c>
      <c r="AT20" s="188">
        <v>0</v>
      </c>
      <c r="AU20" s="188">
        <v>0</v>
      </c>
      <c r="AV20" s="188">
        <v>23</v>
      </c>
      <c r="AW20" s="188">
        <v>1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307</v>
      </c>
      <c r="BQ20" s="188">
        <v>265</v>
      </c>
      <c r="BR20" s="188">
        <v>42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269</v>
      </c>
      <c r="B21" s="182" t="s">
        <v>31</v>
      </c>
      <c r="C21" s="184" t="s">
        <v>32</v>
      </c>
      <c r="D21" s="188">
        <f t="shared" si="0"/>
        <v>1905</v>
      </c>
      <c r="E21" s="188">
        <f t="shared" si="1"/>
        <v>933</v>
      </c>
      <c r="F21" s="188">
        <f t="shared" si="2"/>
        <v>659</v>
      </c>
      <c r="G21" s="188">
        <f t="shared" si="3"/>
        <v>238</v>
      </c>
      <c r="H21" s="188">
        <f t="shared" si="4"/>
        <v>52</v>
      </c>
      <c r="I21" s="188">
        <f t="shared" si="5"/>
        <v>0</v>
      </c>
      <c r="J21" s="188">
        <f t="shared" si="6"/>
        <v>0</v>
      </c>
      <c r="K21" s="188">
        <f t="shared" si="7"/>
        <v>23</v>
      </c>
      <c r="L21" s="188">
        <f t="shared" si="8"/>
        <v>23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23</v>
      </c>
      <c r="T21" s="188">
        <f t="shared" si="9"/>
        <v>949</v>
      </c>
      <c r="U21" s="188">
        <f t="shared" si="10"/>
        <v>0</v>
      </c>
      <c r="V21" s="188">
        <f t="shared" si="11"/>
        <v>659</v>
      </c>
      <c r="W21" s="188">
        <f t="shared" si="12"/>
        <v>238</v>
      </c>
      <c r="X21" s="188">
        <f t="shared" si="13"/>
        <v>52</v>
      </c>
      <c r="Y21" s="188">
        <f t="shared" si="14"/>
        <v>0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483</v>
      </c>
      <c r="AK21" s="188">
        <v>0</v>
      </c>
      <c r="AL21" s="188">
        <v>483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466</v>
      </c>
      <c r="AS21" s="188">
        <v>0</v>
      </c>
      <c r="AT21" s="188">
        <v>176</v>
      </c>
      <c r="AU21" s="188">
        <v>238</v>
      </c>
      <c r="AV21" s="188">
        <v>52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933</v>
      </c>
      <c r="BQ21" s="188">
        <v>933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269</v>
      </c>
      <c r="B22" s="182" t="s">
        <v>14</v>
      </c>
      <c r="C22" s="184" t="s">
        <v>15</v>
      </c>
      <c r="D22" s="188">
        <f t="shared" si="0"/>
        <v>2410</v>
      </c>
      <c r="E22" s="188">
        <f t="shared" si="1"/>
        <v>637</v>
      </c>
      <c r="F22" s="188">
        <f t="shared" si="2"/>
        <v>692</v>
      </c>
      <c r="G22" s="188">
        <f t="shared" si="3"/>
        <v>285</v>
      </c>
      <c r="H22" s="188">
        <f t="shared" si="4"/>
        <v>66</v>
      </c>
      <c r="I22" s="188">
        <f t="shared" si="5"/>
        <v>9</v>
      </c>
      <c r="J22" s="188">
        <f t="shared" si="6"/>
        <v>265</v>
      </c>
      <c r="K22" s="188">
        <f t="shared" si="7"/>
        <v>456</v>
      </c>
      <c r="L22" s="188">
        <f t="shared" si="8"/>
        <v>281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265</v>
      </c>
      <c r="S22" s="188">
        <v>16</v>
      </c>
      <c r="T22" s="188">
        <f t="shared" si="9"/>
        <v>2129</v>
      </c>
      <c r="U22" s="188">
        <f t="shared" si="10"/>
        <v>637</v>
      </c>
      <c r="V22" s="188">
        <f t="shared" si="11"/>
        <v>692</v>
      </c>
      <c r="W22" s="188">
        <f t="shared" si="12"/>
        <v>285</v>
      </c>
      <c r="X22" s="188">
        <f t="shared" si="13"/>
        <v>66</v>
      </c>
      <c r="Y22" s="188">
        <f t="shared" si="14"/>
        <v>9</v>
      </c>
      <c r="Z22" s="188">
        <f t="shared" si="15"/>
        <v>0</v>
      </c>
      <c r="AA22" s="188">
        <f t="shared" si="16"/>
        <v>440</v>
      </c>
      <c r="AB22" s="188">
        <f t="shared" si="17"/>
        <v>442</v>
      </c>
      <c r="AC22" s="188">
        <v>0</v>
      </c>
      <c r="AD22" s="188">
        <v>62</v>
      </c>
      <c r="AE22" s="188">
        <v>0</v>
      </c>
      <c r="AF22" s="188">
        <v>0</v>
      </c>
      <c r="AG22" s="188">
        <v>0</v>
      </c>
      <c r="AH22" s="188">
        <v>0</v>
      </c>
      <c r="AI22" s="188">
        <v>380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1687</v>
      </c>
      <c r="AS22" s="188">
        <v>637</v>
      </c>
      <c r="AT22" s="188">
        <v>630</v>
      </c>
      <c r="AU22" s="188">
        <v>285</v>
      </c>
      <c r="AV22" s="188">
        <v>66</v>
      </c>
      <c r="AW22" s="188">
        <v>9</v>
      </c>
      <c r="AX22" s="188">
        <v>0</v>
      </c>
      <c r="AY22" s="188">
        <v>60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269</v>
      </c>
      <c r="B23" s="182" t="s">
        <v>16</v>
      </c>
      <c r="C23" s="184" t="s">
        <v>17</v>
      </c>
      <c r="D23" s="188">
        <f t="shared" si="0"/>
        <v>2075</v>
      </c>
      <c r="E23" s="188">
        <f t="shared" si="1"/>
        <v>497</v>
      </c>
      <c r="F23" s="188">
        <f t="shared" si="2"/>
        <v>945</v>
      </c>
      <c r="G23" s="188">
        <f t="shared" si="3"/>
        <v>218</v>
      </c>
      <c r="H23" s="188">
        <f t="shared" si="4"/>
        <v>40</v>
      </c>
      <c r="I23" s="188">
        <f t="shared" si="5"/>
        <v>0</v>
      </c>
      <c r="J23" s="188">
        <f t="shared" si="6"/>
        <v>102</v>
      </c>
      <c r="K23" s="188">
        <f t="shared" si="7"/>
        <v>273</v>
      </c>
      <c r="L23" s="188">
        <f t="shared" si="8"/>
        <v>806</v>
      </c>
      <c r="M23" s="188">
        <v>0</v>
      </c>
      <c r="N23" s="188">
        <v>806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1269</v>
      </c>
      <c r="U23" s="188">
        <f t="shared" si="10"/>
        <v>497</v>
      </c>
      <c r="V23" s="188">
        <f t="shared" si="11"/>
        <v>139</v>
      </c>
      <c r="W23" s="188">
        <f t="shared" si="12"/>
        <v>218</v>
      </c>
      <c r="X23" s="188">
        <f t="shared" si="13"/>
        <v>40</v>
      </c>
      <c r="Y23" s="188">
        <f t="shared" si="14"/>
        <v>0</v>
      </c>
      <c r="Z23" s="188">
        <f t="shared" si="15"/>
        <v>102</v>
      </c>
      <c r="AA23" s="188">
        <f t="shared" si="16"/>
        <v>273</v>
      </c>
      <c r="AB23" s="188">
        <f t="shared" si="17"/>
        <v>317</v>
      </c>
      <c r="AC23" s="188">
        <v>0</v>
      </c>
      <c r="AD23" s="188">
        <v>44</v>
      </c>
      <c r="AE23" s="188">
        <v>0</v>
      </c>
      <c r="AF23" s="188">
        <v>0</v>
      </c>
      <c r="AG23" s="188">
        <v>0</v>
      </c>
      <c r="AH23" s="188">
        <v>0</v>
      </c>
      <c r="AI23" s="188">
        <v>273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952</v>
      </c>
      <c r="AS23" s="188">
        <v>497</v>
      </c>
      <c r="AT23" s="188">
        <v>95</v>
      </c>
      <c r="AU23" s="188">
        <v>218</v>
      </c>
      <c r="AV23" s="188">
        <v>40</v>
      </c>
      <c r="AW23" s="188">
        <v>0</v>
      </c>
      <c r="AX23" s="188">
        <v>102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269</v>
      </c>
      <c r="B24" s="182" t="s">
        <v>18</v>
      </c>
      <c r="C24" s="184" t="s">
        <v>19</v>
      </c>
      <c r="D24" s="188">
        <f t="shared" si="0"/>
        <v>2062</v>
      </c>
      <c r="E24" s="188">
        <f aca="true" t="shared" si="23" ref="E24:E35">M24+U24+BQ24</f>
        <v>765</v>
      </c>
      <c r="F24" s="188">
        <f aca="true" t="shared" si="24" ref="F24:F35">N24+V24+BR24</f>
        <v>441</v>
      </c>
      <c r="G24" s="188">
        <f aca="true" t="shared" si="25" ref="G24:G35">O24+W24+BS24</f>
        <v>215</v>
      </c>
      <c r="H24" s="188">
        <f aca="true" t="shared" si="26" ref="H24:H35">P24+X24+BT24</f>
        <v>80</v>
      </c>
      <c r="I24" s="188">
        <f aca="true" t="shared" si="27" ref="I24:I35">Q24+Y24+BU24</f>
        <v>252</v>
      </c>
      <c r="J24" s="188">
        <f aca="true" t="shared" si="28" ref="J24:J35">R24+Z24+BV24</f>
        <v>108</v>
      </c>
      <c r="K24" s="188">
        <f aca="true" t="shared" si="29" ref="K24:K35">S24+AA24+BW24</f>
        <v>201</v>
      </c>
      <c r="L24" s="188">
        <f aca="true" t="shared" si="30" ref="L24:L35">SUM(M24:S24)</f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aca="true" t="shared" si="31" ref="T24:T35">SUM(U24:AA24)</f>
        <v>1971</v>
      </c>
      <c r="U24" s="188">
        <f aca="true" t="shared" si="32" ref="U24:U35">AC24+AK24+AS24+BA24+BI24</f>
        <v>684</v>
      </c>
      <c r="V24" s="188">
        <f aca="true" t="shared" si="33" ref="V24:V35">AD24+AL24+AT24+BB24+BJ24</f>
        <v>435</v>
      </c>
      <c r="W24" s="188">
        <f aca="true" t="shared" si="34" ref="W24:W35">AE24+AM24+AU24+BC24+BK24</f>
        <v>215</v>
      </c>
      <c r="X24" s="188">
        <f aca="true" t="shared" si="35" ref="X24:X35">AF24+AN24+AV24+BD24+BL24</f>
        <v>80</v>
      </c>
      <c r="Y24" s="188">
        <f aca="true" t="shared" si="36" ref="Y24:Y35">AG24+AO24+AW24+BE24+BM24</f>
        <v>252</v>
      </c>
      <c r="Z24" s="188">
        <f aca="true" t="shared" si="37" ref="Z24:Z35">AH24+AP24+AX24+BF24+BN24</f>
        <v>104</v>
      </c>
      <c r="AA24" s="188">
        <f aca="true" t="shared" si="38" ref="AA24:AA35">AI24+AQ24+AY24+BG24+BO24</f>
        <v>201</v>
      </c>
      <c r="AB24" s="188">
        <f aca="true" t="shared" si="39" ref="AB24:AB35">SUM(AC24:AI24)</f>
        <v>194</v>
      </c>
      <c r="AC24" s="188">
        <v>0</v>
      </c>
      <c r="AD24" s="188">
        <v>27</v>
      </c>
      <c r="AE24" s="188">
        <v>0</v>
      </c>
      <c r="AF24" s="188">
        <v>0</v>
      </c>
      <c r="AG24" s="188">
        <v>0</v>
      </c>
      <c r="AH24" s="188">
        <v>0</v>
      </c>
      <c r="AI24" s="188">
        <v>167</v>
      </c>
      <c r="AJ24" s="188">
        <f aca="true" t="shared" si="40" ref="AJ24:AJ35">SUM(AK24:AQ24)</f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aca="true" t="shared" si="41" ref="AR24:AR35">SUM(AS24:AY24)</f>
        <v>1777</v>
      </c>
      <c r="AS24" s="188">
        <v>684</v>
      </c>
      <c r="AT24" s="188">
        <v>408</v>
      </c>
      <c r="AU24" s="188">
        <v>215</v>
      </c>
      <c r="AV24" s="188">
        <v>80</v>
      </c>
      <c r="AW24" s="188">
        <v>252</v>
      </c>
      <c r="AX24" s="188">
        <v>104</v>
      </c>
      <c r="AY24" s="188">
        <v>34</v>
      </c>
      <c r="AZ24" s="188">
        <f aca="true" t="shared" si="42" ref="AZ24:AZ35">SUM(BA24:BG24)</f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aca="true" t="shared" si="43" ref="BH24:BH35">SUM(BI24:BO24)</f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aca="true" t="shared" si="44" ref="BP24:BP35">SUM(BQ24:BW24)</f>
        <v>91</v>
      </c>
      <c r="BQ24" s="188">
        <v>81</v>
      </c>
      <c r="BR24" s="188">
        <v>6</v>
      </c>
      <c r="BS24" s="188">
        <v>0</v>
      </c>
      <c r="BT24" s="188">
        <v>0</v>
      </c>
      <c r="BU24" s="188">
        <v>0</v>
      </c>
      <c r="BV24" s="188">
        <v>4</v>
      </c>
      <c r="BW24" s="188">
        <v>0</v>
      </c>
    </row>
    <row r="25" spans="1:75" ht="13.5">
      <c r="A25" s="182" t="s">
        <v>269</v>
      </c>
      <c r="B25" s="182" t="s">
        <v>20</v>
      </c>
      <c r="C25" s="184" t="s">
        <v>21</v>
      </c>
      <c r="D25" s="188">
        <f t="shared" si="0"/>
        <v>1012</v>
      </c>
      <c r="E25" s="188">
        <f t="shared" si="23"/>
        <v>508</v>
      </c>
      <c r="F25" s="188">
        <f t="shared" si="24"/>
        <v>175</v>
      </c>
      <c r="G25" s="188">
        <f t="shared" si="25"/>
        <v>123</v>
      </c>
      <c r="H25" s="188">
        <f t="shared" si="26"/>
        <v>17</v>
      </c>
      <c r="I25" s="188">
        <f t="shared" si="27"/>
        <v>0</v>
      </c>
      <c r="J25" s="188">
        <f t="shared" si="28"/>
        <v>59</v>
      </c>
      <c r="K25" s="188">
        <f t="shared" si="29"/>
        <v>130</v>
      </c>
      <c r="L25" s="188">
        <f t="shared" si="30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31"/>
        <v>1012</v>
      </c>
      <c r="U25" s="188">
        <f t="shared" si="32"/>
        <v>508</v>
      </c>
      <c r="V25" s="188">
        <f t="shared" si="33"/>
        <v>175</v>
      </c>
      <c r="W25" s="188">
        <f t="shared" si="34"/>
        <v>123</v>
      </c>
      <c r="X25" s="188">
        <f t="shared" si="35"/>
        <v>17</v>
      </c>
      <c r="Y25" s="188">
        <f t="shared" si="36"/>
        <v>0</v>
      </c>
      <c r="Z25" s="188">
        <f t="shared" si="37"/>
        <v>59</v>
      </c>
      <c r="AA25" s="188">
        <f t="shared" si="38"/>
        <v>130</v>
      </c>
      <c r="AB25" s="188">
        <f t="shared" si="39"/>
        <v>152</v>
      </c>
      <c r="AC25" s="188">
        <v>0</v>
      </c>
      <c r="AD25" s="188">
        <v>22</v>
      </c>
      <c r="AE25" s="188">
        <v>0</v>
      </c>
      <c r="AF25" s="188">
        <v>0</v>
      </c>
      <c r="AG25" s="188">
        <v>0</v>
      </c>
      <c r="AH25" s="188">
        <v>0</v>
      </c>
      <c r="AI25" s="188">
        <v>130</v>
      </c>
      <c r="AJ25" s="188">
        <f t="shared" si="40"/>
        <v>101</v>
      </c>
      <c r="AK25" s="188">
        <v>0</v>
      </c>
      <c r="AL25" s="188">
        <v>101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41"/>
        <v>759</v>
      </c>
      <c r="AS25" s="188">
        <v>508</v>
      </c>
      <c r="AT25" s="188">
        <v>52</v>
      </c>
      <c r="AU25" s="188">
        <v>123</v>
      </c>
      <c r="AV25" s="188">
        <v>17</v>
      </c>
      <c r="AW25" s="188">
        <v>0</v>
      </c>
      <c r="AX25" s="188">
        <v>59</v>
      </c>
      <c r="AY25" s="188">
        <v>0</v>
      </c>
      <c r="AZ25" s="188">
        <f t="shared" si="42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43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44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269</v>
      </c>
      <c r="B26" s="182" t="s">
        <v>22</v>
      </c>
      <c r="C26" s="184" t="s">
        <v>268</v>
      </c>
      <c r="D26" s="188">
        <f t="shared" si="0"/>
        <v>2216</v>
      </c>
      <c r="E26" s="188">
        <f t="shared" si="23"/>
        <v>1396</v>
      </c>
      <c r="F26" s="188">
        <f t="shared" si="24"/>
        <v>434</v>
      </c>
      <c r="G26" s="188">
        <f t="shared" si="25"/>
        <v>146</v>
      </c>
      <c r="H26" s="188">
        <f t="shared" si="26"/>
        <v>32</v>
      </c>
      <c r="I26" s="188">
        <f t="shared" si="27"/>
        <v>0</v>
      </c>
      <c r="J26" s="188">
        <f t="shared" si="28"/>
        <v>76</v>
      </c>
      <c r="K26" s="188">
        <f t="shared" si="29"/>
        <v>132</v>
      </c>
      <c r="L26" s="188">
        <f t="shared" si="30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31"/>
        <v>1221</v>
      </c>
      <c r="U26" s="188">
        <f t="shared" si="32"/>
        <v>458</v>
      </c>
      <c r="V26" s="188">
        <f t="shared" si="33"/>
        <v>413</v>
      </c>
      <c r="W26" s="188">
        <f t="shared" si="34"/>
        <v>140</v>
      </c>
      <c r="X26" s="188">
        <f t="shared" si="35"/>
        <v>32</v>
      </c>
      <c r="Y26" s="188">
        <f t="shared" si="36"/>
        <v>0</v>
      </c>
      <c r="Z26" s="188">
        <f t="shared" si="37"/>
        <v>46</v>
      </c>
      <c r="AA26" s="188">
        <f t="shared" si="38"/>
        <v>132</v>
      </c>
      <c r="AB26" s="188">
        <f t="shared" si="39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40"/>
        <v>258</v>
      </c>
      <c r="AK26" s="188">
        <v>0</v>
      </c>
      <c r="AL26" s="188">
        <v>258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41"/>
        <v>963</v>
      </c>
      <c r="AS26" s="188">
        <v>458</v>
      </c>
      <c r="AT26" s="188">
        <v>155</v>
      </c>
      <c r="AU26" s="188">
        <v>140</v>
      </c>
      <c r="AV26" s="188">
        <v>32</v>
      </c>
      <c r="AW26" s="188">
        <v>0</v>
      </c>
      <c r="AX26" s="188">
        <v>46</v>
      </c>
      <c r="AY26" s="188">
        <v>132</v>
      </c>
      <c r="AZ26" s="188">
        <f t="shared" si="42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43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44"/>
        <v>995</v>
      </c>
      <c r="BQ26" s="188">
        <v>938</v>
      </c>
      <c r="BR26" s="188">
        <v>21</v>
      </c>
      <c r="BS26" s="188">
        <v>6</v>
      </c>
      <c r="BT26" s="188">
        <v>0</v>
      </c>
      <c r="BU26" s="188">
        <v>0</v>
      </c>
      <c r="BV26" s="188">
        <v>30</v>
      </c>
      <c r="BW26" s="188">
        <v>0</v>
      </c>
    </row>
    <row r="27" spans="1:75" ht="13.5">
      <c r="A27" s="182" t="s">
        <v>269</v>
      </c>
      <c r="B27" s="182" t="s">
        <v>23</v>
      </c>
      <c r="C27" s="184" t="s">
        <v>225</v>
      </c>
      <c r="D27" s="188">
        <f t="shared" si="0"/>
        <v>522</v>
      </c>
      <c r="E27" s="188">
        <f t="shared" si="23"/>
        <v>210</v>
      </c>
      <c r="F27" s="188">
        <f t="shared" si="24"/>
        <v>92</v>
      </c>
      <c r="G27" s="188">
        <f t="shared" si="25"/>
        <v>60</v>
      </c>
      <c r="H27" s="188">
        <f t="shared" si="26"/>
        <v>0</v>
      </c>
      <c r="I27" s="188">
        <f t="shared" si="27"/>
        <v>158</v>
      </c>
      <c r="J27" s="188">
        <f t="shared" si="28"/>
        <v>0</v>
      </c>
      <c r="K27" s="188">
        <f t="shared" si="29"/>
        <v>2</v>
      </c>
      <c r="L27" s="188">
        <f t="shared" si="30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31"/>
        <v>291</v>
      </c>
      <c r="U27" s="188">
        <f t="shared" si="32"/>
        <v>0</v>
      </c>
      <c r="V27" s="188">
        <f t="shared" si="33"/>
        <v>71</v>
      </c>
      <c r="W27" s="188">
        <f t="shared" si="34"/>
        <v>60</v>
      </c>
      <c r="X27" s="188">
        <f t="shared" si="35"/>
        <v>0</v>
      </c>
      <c r="Y27" s="188">
        <f t="shared" si="36"/>
        <v>158</v>
      </c>
      <c r="Z27" s="188">
        <f t="shared" si="37"/>
        <v>0</v>
      </c>
      <c r="AA27" s="188">
        <f t="shared" si="38"/>
        <v>2</v>
      </c>
      <c r="AB27" s="188">
        <f t="shared" si="39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40"/>
        <v>33</v>
      </c>
      <c r="AK27" s="188">
        <v>0</v>
      </c>
      <c r="AL27" s="188">
        <v>33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1"/>
        <v>258</v>
      </c>
      <c r="AS27" s="188">
        <v>0</v>
      </c>
      <c r="AT27" s="188">
        <v>38</v>
      </c>
      <c r="AU27" s="188">
        <v>60</v>
      </c>
      <c r="AV27" s="188">
        <v>0</v>
      </c>
      <c r="AW27" s="188">
        <v>158</v>
      </c>
      <c r="AX27" s="188">
        <v>0</v>
      </c>
      <c r="AY27" s="188">
        <v>2</v>
      </c>
      <c r="AZ27" s="188">
        <f t="shared" si="42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3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44"/>
        <v>231</v>
      </c>
      <c r="BQ27" s="188">
        <v>210</v>
      </c>
      <c r="BR27" s="188">
        <v>21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269</v>
      </c>
      <c r="B28" s="182" t="s">
        <v>226</v>
      </c>
      <c r="C28" s="184" t="s">
        <v>227</v>
      </c>
      <c r="D28" s="188">
        <f t="shared" si="0"/>
        <v>341</v>
      </c>
      <c r="E28" s="188">
        <f t="shared" si="23"/>
        <v>169</v>
      </c>
      <c r="F28" s="188">
        <f t="shared" si="24"/>
        <v>109</v>
      </c>
      <c r="G28" s="188">
        <f t="shared" si="25"/>
        <v>45</v>
      </c>
      <c r="H28" s="188">
        <f t="shared" si="26"/>
        <v>3</v>
      </c>
      <c r="I28" s="188">
        <f t="shared" si="27"/>
        <v>0</v>
      </c>
      <c r="J28" s="188">
        <f t="shared" si="28"/>
        <v>15</v>
      </c>
      <c r="K28" s="188">
        <f t="shared" si="29"/>
        <v>0</v>
      </c>
      <c r="L28" s="188">
        <f t="shared" si="30"/>
        <v>169</v>
      </c>
      <c r="M28" s="188">
        <v>169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31"/>
        <v>172</v>
      </c>
      <c r="U28" s="188">
        <f t="shared" si="32"/>
        <v>0</v>
      </c>
      <c r="V28" s="188">
        <f t="shared" si="33"/>
        <v>109</v>
      </c>
      <c r="W28" s="188">
        <f t="shared" si="34"/>
        <v>45</v>
      </c>
      <c r="X28" s="188">
        <f t="shared" si="35"/>
        <v>3</v>
      </c>
      <c r="Y28" s="188">
        <f t="shared" si="36"/>
        <v>0</v>
      </c>
      <c r="Z28" s="188">
        <f t="shared" si="37"/>
        <v>15</v>
      </c>
      <c r="AA28" s="188">
        <f t="shared" si="38"/>
        <v>0</v>
      </c>
      <c r="AB28" s="188">
        <f t="shared" si="39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40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41"/>
        <v>172</v>
      </c>
      <c r="AS28" s="188">
        <v>0</v>
      </c>
      <c r="AT28" s="188">
        <v>109</v>
      </c>
      <c r="AU28" s="188">
        <v>45</v>
      </c>
      <c r="AV28" s="188">
        <v>3</v>
      </c>
      <c r="AW28" s="188">
        <v>0</v>
      </c>
      <c r="AX28" s="188">
        <v>15</v>
      </c>
      <c r="AY28" s="188">
        <v>0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4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269</v>
      </c>
      <c r="B29" s="182" t="s">
        <v>33</v>
      </c>
      <c r="C29" s="184" t="s">
        <v>34</v>
      </c>
      <c r="D29" s="188">
        <f t="shared" si="0"/>
        <v>440</v>
      </c>
      <c r="E29" s="188">
        <f t="shared" si="23"/>
        <v>0</v>
      </c>
      <c r="F29" s="188">
        <f t="shared" si="24"/>
        <v>123</v>
      </c>
      <c r="G29" s="188">
        <f t="shared" si="25"/>
        <v>115</v>
      </c>
      <c r="H29" s="188">
        <f t="shared" si="26"/>
        <v>0</v>
      </c>
      <c r="I29" s="188">
        <f t="shared" si="27"/>
        <v>199</v>
      </c>
      <c r="J29" s="188">
        <f t="shared" si="28"/>
        <v>0</v>
      </c>
      <c r="K29" s="188">
        <f t="shared" si="29"/>
        <v>3</v>
      </c>
      <c r="L29" s="188">
        <f t="shared" si="30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31"/>
        <v>440</v>
      </c>
      <c r="U29" s="188">
        <f t="shared" si="32"/>
        <v>0</v>
      </c>
      <c r="V29" s="188">
        <f t="shared" si="33"/>
        <v>123</v>
      </c>
      <c r="W29" s="188">
        <f t="shared" si="34"/>
        <v>115</v>
      </c>
      <c r="X29" s="188">
        <f t="shared" si="35"/>
        <v>0</v>
      </c>
      <c r="Y29" s="188">
        <f t="shared" si="36"/>
        <v>199</v>
      </c>
      <c r="Z29" s="188">
        <f t="shared" si="37"/>
        <v>0</v>
      </c>
      <c r="AA29" s="188">
        <f t="shared" si="38"/>
        <v>3</v>
      </c>
      <c r="AB29" s="188">
        <f t="shared" si="39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40"/>
        <v>50</v>
      </c>
      <c r="AK29" s="188">
        <v>0</v>
      </c>
      <c r="AL29" s="188">
        <v>50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41"/>
        <v>390</v>
      </c>
      <c r="AS29" s="188">
        <v>0</v>
      </c>
      <c r="AT29" s="188">
        <v>73</v>
      </c>
      <c r="AU29" s="188">
        <v>115</v>
      </c>
      <c r="AV29" s="188">
        <v>0</v>
      </c>
      <c r="AW29" s="188">
        <v>199</v>
      </c>
      <c r="AX29" s="188">
        <v>0</v>
      </c>
      <c r="AY29" s="188">
        <v>3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269</v>
      </c>
      <c r="B30" s="182" t="s">
        <v>35</v>
      </c>
      <c r="C30" s="184" t="s">
        <v>36</v>
      </c>
      <c r="D30" s="188">
        <f t="shared" si="0"/>
        <v>978</v>
      </c>
      <c r="E30" s="188">
        <f t="shared" si="23"/>
        <v>144</v>
      </c>
      <c r="F30" s="188">
        <f t="shared" si="24"/>
        <v>199</v>
      </c>
      <c r="G30" s="188">
        <f t="shared" si="25"/>
        <v>148</v>
      </c>
      <c r="H30" s="188">
        <f t="shared" si="26"/>
        <v>16</v>
      </c>
      <c r="I30" s="188">
        <f t="shared" si="27"/>
        <v>39</v>
      </c>
      <c r="J30" s="188">
        <f t="shared" si="28"/>
        <v>0</v>
      </c>
      <c r="K30" s="188">
        <f t="shared" si="29"/>
        <v>432</v>
      </c>
      <c r="L30" s="188">
        <f t="shared" si="30"/>
        <v>2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2</v>
      </c>
      <c r="T30" s="188">
        <f t="shared" si="31"/>
        <v>976</v>
      </c>
      <c r="U30" s="188">
        <f t="shared" si="32"/>
        <v>144</v>
      </c>
      <c r="V30" s="188">
        <f t="shared" si="33"/>
        <v>199</v>
      </c>
      <c r="W30" s="188">
        <f t="shared" si="34"/>
        <v>148</v>
      </c>
      <c r="X30" s="188">
        <f t="shared" si="35"/>
        <v>16</v>
      </c>
      <c r="Y30" s="188">
        <f t="shared" si="36"/>
        <v>39</v>
      </c>
      <c r="Z30" s="188">
        <f t="shared" si="37"/>
        <v>0</v>
      </c>
      <c r="AA30" s="188">
        <f t="shared" si="38"/>
        <v>430</v>
      </c>
      <c r="AB30" s="188">
        <f t="shared" si="39"/>
        <v>519</v>
      </c>
      <c r="AC30" s="188">
        <v>143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376</v>
      </c>
      <c r="AJ30" s="188">
        <f t="shared" si="40"/>
        <v>347</v>
      </c>
      <c r="AK30" s="188">
        <v>0</v>
      </c>
      <c r="AL30" s="188">
        <v>179</v>
      </c>
      <c r="AM30" s="188">
        <v>115</v>
      </c>
      <c r="AN30" s="188">
        <v>0</v>
      </c>
      <c r="AO30" s="188">
        <v>0</v>
      </c>
      <c r="AP30" s="188">
        <v>0</v>
      </c>
      <c r="AQ30" s="188">
        <v>53</v>
      </c>
      <c r="AR30" s="188">
        <f t="shared" si="41"/>
        <v>110</v>
      </c>
      <c r="AS30" s="188">
        <v>1</v>
      </c>
      <c r="AT30" s="188">
        <v>20</v>
      </c>
      <c r="AU30" s="188">
        <v>33</v>
      </c>
      <c r="AV30" s="188">
        <v>16</v>
      </c>
      <c r="AW30" s="188">
        <v>39</v>
      </c>
      <c r="AX30" s="188">
        <v>0</v>
      </c>
      <c r="AY30" s="188">
        <v>1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269</v>
      </c>
      <c r="B31" s="182" t="s">
        <v>228</v>
      </c>
      <c r="C31" s="184" t="s">
        <v>229</v>
      </c>
      <c r="D31" s="188">
        <f t="shared" si="0"/>
        <v>646</v>
      </c>
      <c r="E31" s="188">
        <f t="shared" si="23"/>
        <v>409</v>
      </c>
      <c r="F31" s="188">
        <f t="shared" si="24"/>
        <v>130</v>
      </c>
      <c r="G31" s="188">
        <f t="shared" si="25"/>
        <v>82</v>
      </c>
      <c r="H31" s="188">
        <f t="shared" si="26"/>
        <v>12</v>
      </c>
      <c r="I31" s="188">
        <f t="shared" si="27"/>
        <v>10</v>
      </c>
      <c r="J31" s="188">
        <f t="shared" si="28"/>
        <v>0</v>
      </c>
      <c r="K31" s="188">
        <f t="shared" si="29"/>
        <v>3</v>
      </c>
      <c r="L31" s="188">
        <f t="shared" si="30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31"/>
        <v>646</v>
      </c>
      <c r="U31" s="188">
        <f t="shared" si="32"/>
        <v>409</v>
      </c>
      <c r="V31" s="188">
        <f t="shared" si="33"/>
        <v>130</v>
      </c>
      <c r="W31" s="188">
        <f t="shared" si="34"/>
        <v>82</v>
      </c>
      <c r="X31" s="188">
        <f t="shared" si="35"/>
        <v>12</v>
      </c>
      <c r="Y31" s="188">
        <f t="shared" si="36"/>
        <v>10</v>
      </c>
      <c r="Z31" s="188">
        <f t="shared" si="37"/>
        <v>0</v>
      </c>
      <c r="AA31" s="188">
        <f t="shared" si="38"/>
        <v>3</v>
      </c>
      <c r="AB31" s="188">
        <f t="shared" si="39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0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646</v>
      </c>
      <c r="AS31" s="188">
        <v>409</v>
      </c>
      <c r="AT31" s="188">
        <v>130</v>
      </c>
      <c r="AU31" s="188">
        <v>82</v>
      </c>
      <c r="AV31" s="188">
        <v>12</v>
      </c>
      <c r="AW31" s="188">
        <v>10</v>
      </c>
      <c r="AX31" s="188">
        <v>0</v>
      </c>
      <c r="AY31" s="188">
        <v>3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269</v>
      </c>
      <c r="B32" s="182" t="s">
        <v>41</v>
      </c>
      <c r="C32" s="184" t="s">
        <v>42</v>
      </c>
      <c r="D32" s="188">
        <f t="shared" si="0"/>
        <v>91</v>
      </c>
      <c r="E32" s="188">
        <f t="shared" si="23"/>
        <v>0</v>
      </c>
      <c r="F32" s="188">
        <f t="shared" si="24"/>
        <v>91</v>
      </c>
      <c r="G32" s="188">
        <f t="shared" si="25"/>
        <v>0</v>
      </c>
      <c r="H32" s="188">
        <f t="shared" si="26"/>
        <v>0</v>
      </c>
      <c r="I32" s="188">
        <f t="shared" si="27"/>
        <v>0</v>
      </c>
      <c r="J32" s="188">
        <f t="shared" si="28"/>
        <v>0</v>
      </c>
      <c r="K32" s="188">
        <f t="shared" si="29"/>
        <v>0</v>
      </c>
      <c r="L32" s="188">
        <f t="shared" si="30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31"/>
        <v>91</v>
      </c>
      <c r="U32" s="188">
        <f t="shared" si="32"/>
        <v>0</v>
      </c>
      <c r="V32" s="188">
        <f t="shared" si="33"/>
        <v>91</v>
      </c>
      <c r="W32" s="188">
        <f t="shared" si="34"/>
        <v>0</v>
      </c>
      <c r="X32" s="188">
        <f t="shared" si="35"/>
        <v>0</v>
      </c>
      <c r="Y32" s="188">
        <f t="shared" si="36"/>
        <v>0</v>
      </c>
      <c r="Z32" s="188">
        <f t="shared" si="37"/>
        <v>0</v>
      </c>
      <c r="AA32" s="188">
        <f t="shared" si="38"/>
        <v>0</v>
      </c>
      <c r="AB32" s="188">
        <f t="shared" si="39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91</v>
      </c>
      <c r="AS32" s="188">
        <v>0</v>
      </c>
      <c r="AT32" s="188">
        <v>91</v>
      </c>
      <c r="AU32" s="188">
        <v>0</v>
      </c>
      <c r="AV32" s="188">
        <v>0</v>
      </c>
      <c r="AW32" s="188">
        <v>0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269</v>
      </c>
      <c r="B33" s="182" t="s">
        <v>230</v>
      </c>
      <c r="C33" s="184" t="s">
        <v>231</v>
      </c>
      <c r="D33" s="188">
        <f t="shared" si="0"/>
        <v>2174</v>
      </c>
      <c r="E33" s="188">
        <f t="shared" si="23"/>
        <v>481</v>
      </c>
      <c r="F33" s="188">
        <f t="shared" si="24"/>
        <v>216</v>
      </c>
      <c r="G33" s="188">
        <f t="shared" si="25"/>
        <v>180</v>
      </c>
      <c r="H33" s="188">
        <f t="shared" si="26"/>
        <v>9</v>
      </c>
      <c r="I33" s="188">
        <f t="shared" si="27"/>
        <v>0</v>
      </c>
      <c r="J33" s="188">
        <f t="shared" si="28"/>
        <v>0</v>
      </c>
      <c r="K33" s="188">
        <f t="shared" si="29"/>
        <v>1288</v>
      </c>
      <c r="L33" s="188">
        <f t="shared" si="30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31"/>
        <v>2174</v>
      </c>
      <c r="U33" s="188">
        <f t="shared" si="32"/>
        <v>481</v>
      </c>
      <c r="V33" s="188">
        <f t="shared" si="33"/>
        <v>216</v>
      </c>
      <c r="W33" s="188">
        <f t="shared" si="34"/>
        <v>180</v>
      </c>
      <c r="X33" s="188">
        <f t="shared" si="35"/>
        <v>9</v>
      </c>
      <c r="Y33" s="188">
        <f t="shared" si="36"/>
        <v>0</v>
      </c>
      <c r="Z33" s="188">
        <f t="shared" si="37"/>
        <v>0</v>
      </c>
      <c r="AA33" s="188">
        <f t="shared" si="38"/>
        <v>1288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24</v>
      </c>
      <c r="AK33" s="188">
        <v>0</v>
      </c>
      <c r="AL33" s="188">
        <v>24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925</v>
      </c>
      <c r="AS33" s="188">
        <v>481</v>
      </c>
      <c r="AT33" s="188">
        <v>192</v>
      </c>
      <c r="AU33" s="188">
        <v>180</v>
      </c>
      <c r="AV33" s="188">
        <v>9</v>
      </c>
      <c r="AW33" s="188">
        <v>0</v>
      </c>
      <c r="AX33" s="188">
        <v>0</v>
      </c>
      <c r="AY33" s="188">
        <v>63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1225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1225</v>
      </c>
      <c r="BP33" s="188">
        <f t="shared" si="44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269</v>
      </c>
      <c r="B34" s="182" t="s">
        <v>44</v>
      </c>
      <c r="C34" s="184" t="s">
        <v>45</v>
      </c>
      <c r="D34" s="188">
        <f t="shared" si="0"/>
        <v>1244</v>
      </c>
      <c r="E34" s="188">
        <f t="shared" si="23"/>
        <v>1112</v>
      </c>
      <c r="F34" s="188">
        <f t="shared" si="24"/>
        <v>39</v>
      </c>
      <c r="G34" s="188">
        <f t="shared" si="25"/>
        <v>14</v>
      </c>
      <c r="H34" s="188">
        <f t="shared" si="26"/>
        <v>0</v>
      </c>
      <c r="I34" s="188">
        <f t="shared" si="27"/>
        <v>0</v>
      </c>
      <c r="J34" s="188">
        <f t="shared" si="28"/>
        <v>12</v>
      </c>
      <c r="K34" s="188">
        <f t="shared" si="29"/>
        <v>67</v>
      </c>
      <c r="L34" s="188">
        <f t="shared" si="30"/>
        <v>67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67</v>
      </c>
      <c r="T34" s="188">
        <f t="shared" si="31"/>
        <v>0</v>
      </c>
      <c r="U34" s="188">
        <f t="shared" si="32"/>
        <v>0</v>
      </c>
      <c r="V34" s="188">
        <f t="shared" si="33"/>
        <v>0</v>
      </c>
      <c r="W34" s="188">
        <f t="shared" si="34"/>
        <v>0</v>
      </c>
      <c r="X34" s="188">
        <f t="shared" si="35"/>
        <v>0</v>
      </c>
      <c r="Y34" s="188">
        <f t="shared" si="36"/>
        <v>0</v>
      </c>
      <c r="Z34" s="188">
        <f t="shared" si="37"/>
        <v>0</v>
      </c>
      <c r="AA34" s="188">
        <f t="shared" si="38"/>
        <v>0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0</v>
      </c>
      <c r="AS34" s="188">
        <v>0</v>
      </c>
      <c r="AT34" s="188">
        <v>0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1177</v>
      </c>
      <c r="BQ34" s="188">
        <v>1112</v>
      </c>
      <c r="BR34" s="188">
        <v>39</v>
      </c>
      <c r="BS34" s="188">
        <v>14</v>
      </c>
      <c r="BT34" s="188">
        <v>0</v>
      </c>
      <c r="BU34" s="188">
        <v>0</v>
      </c>
      <c r="BV34" s="188">
        <v>12</v>
      </c>
      <c r="BW34" s="188">
        <v>0</v>
      </c>
    </row>
    <row r="35" spans="1:75" ht="13.5">
      <c r="A35" s="182" t="s">
        <v>269</v>
      </c>
      <c r="B35" s="182" t="s">
        <v>37</v>
      </c>
      <c r="C35" s="184" t="s">
        <v>38</v>
      </c>
      <c r="D35" s="188">
        <f t="shared" si="0"/>
        <v>1099</v>
      </c>
      <c r="E35" s="188">
        <f t="shared" si="23"/>
        <v>391</v>
      </c>
      <c r="F35" s="188">
        <f t="shared" si="24"/>
        <v>56</v>
      </c>
      <c r="G35" s="188">
        <f t="shared" si="25"/>
        <v>78</v>
      </c>
      <c r="H35" s="188">
        <f t="shared" si="26"/>
        <v>10</v>
      </c>
      <c r="I35" s="188">
        <f t="shared" si="27"/>
        <v>65</v>
      </c>
      <c r="J35" s="188">
        <f t="shared" si="28"/>
        <v>25</v>
      </c>
      <c r="K35" s="188">
        <f t="shared" si="29"/>
        <v>474</v>
      </c>
      <c r="L35" s="188">
        <f t="shared" si="30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31"/>
        <v>1099</v>
      </c>
      <c r="U35" s="188">
        <f t="shared" si="32"/>
        <v>391</v>
      </c>
      <c r="V35" s="188">
        <f t="shared" si="33"/>
        <v>56</v>
      </c>
      <c r="W35" s="188">
        <f t="shared" si="34"/>
        <v>78</v>
      </c>
      <c r="X35" s="188">
        <f t="shared" si="35"/>
        <v>10</v>
      </c>
      <c r="Y35" s="188">
        <f t="shared" si="36"/>
        <v>65</v>
      </c>
      <c r="Z35" s="188">
        <f t="shared" si="37"/>
        <v>25</v>
      </c>
      <c r="AA35" s="188">
        <f t="shared" si="38"/>
        <v>474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625</v>
      </c>
      <c r="AS35" s="188">
        <v>391</v>
      </c>
      <c r="AT35" s="188">
        <v>56</v>
      </c>
      <c r="AU35" s="188">
        <v>78</v>
      </c>
      <c r="AV35" s="188">
        <v>10</v>
      </c>
      <c r="AW35" s="188">
        <v>65</v>
      </c>
      <c r="AX35" s="188">
        <v>25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474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474</v>
      </c>
      <c r="BP35" s="188">
        <f t="shared" si="44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201" t="s">
        <v>43</v>
      </c>
      <c r="B36" s="202"/>
      <c r="C36" s="202"/>
      <c r="D36" s="188">
        <f aca="true" t="shared" si="45" ref="D36:AI36">SUM(D7:D35)</f>
        <v>247439</v>
      </c>
      <c r="E36" s="188">
        <f t="shared" si="45"/>
        <v>72531</v>
      </c>
      <c r="F36" s="188">
        <f t="shared" si="45"/>
        <v>29869</v>
      </c>
      <c r="G36" s="188">
        <f t="shared" si="45"/>
        <v>19465</v>
      </c>
      <c r="H36" s="188">
        <f t="shared" si="45"/>
        <v>4523</v>
      </c>
      <c r="I36" s="188">
        <f t="shared" si="45"/>
        <v>31412</v>
      </c>
      <c r="J36" s="188">
        <f t="shared" si="45"/>
        <v>3183</v>
      </c>
      <c r="K36" s="188">
        <f t="shared" si="45"/>
        <v>86456</v>
      </c>
      <c r="L36" s="188">
        <f t="shared" si="45"/>
        <v>13250</v>
      </c>
      <c r="M36" s="188">
        <f t="shared" si="45"/>
        <v>9358</v>
      </c>
      <c r="N36" s="188">
        <f t="shared" si="45"/>
        <v>1367</v>
      </c>
      <c r="O36" s="188">
        <f t="shared" si="45"/>
        <v>970</v>
      </c>
      <c r="P36" s="188">
        <f t="shared" si="45"/>
        <v>6</v>
      </c>
      <c r="Q36" s="188">
        <f t="shared" si="45"/>
        <v>0</v>
      </c>
      <c r="R36" s="188">
        <f t="shared" si="45"/>
        <v>806</v>
      </c>
      <c r="S36" s="188">
        <f t="shared" si="45"/>
        <v>743</v>
      </c>
      <c r="T36" s="188">
        <f t="shared" si="45"/>
        <v>205204</v>
      </c>
      <c r="U36" s="188">
        <f t="shared" si="45"/>
        <v>35648</v>
      </c>
      <c r="V36" s="188">
        <f t="shared" si="45"/>
        <v>27698</v>
      </c>
      <c r="W36" s="188">
        <f t="shared" si="45"/>
        <v>18305</v>
      </c>
      <c r="X36" s="188">
        <f t="shared" si="45"/>
        <v>4517</v>
      </c>
      <c r="Y36" s="188">
        <f t="shared" si="45"/>
        <v>31412</v>
      </c>
      <c r="Z36" s="188">
        <f t="shared" si="45"/>
        <v>2013</v>
      </c>
      <c r="AA36" s="188">
        <f t="shared" si="45"/>
        <v>85611</v>
      </c>
      <c r="AB36" s="188">
        <f t="shared" si="45"/>
        <v>6216</v>
      </c>
      <c r="AC36" s="188">
        <f t="shared" si="45"/>
        <v>375</v>
      </c>
      <c r="AD36" s="188">
        <f t="shared" si="45"/>
        <v>155</v>
      </c>
      <c r="AE36" s="188">
        <f t="shared" si="45"/>
        <v>0</v>
      </c>
      <c r="AF36" s="188">
        <f t="shared" si="45"/>
        <v>0</v>
      </c>
      <c r="AG36" s="188">
        <f t="shared" si="45"/>
        <v>0</v>
      </c>
      <c r="AH36" s="188">
        <f t="shared" si="45"/>
        <v>0</v>
      </c>
      <c r="AI36" s="188">
        <f t="shared" si="45"/>
        <v>5686</v>
      </c>
      <c r="AJ36" s="188">
        <f aca="true" t="shared" si="46" ref="AJ36:BO36">SUM(AJ7:AJ35)</f>
        <v>25766</v>
      </c>
      <c r="AK36" s="188">
        <f t="shared" si="46"/>
        <v>0</v>
      </c>
      <c r="AL36" s="188">
        <f t="shared" si="46"/>
        <v>13473</v>
      </c>
      <c r="AM36" s="188">
        <f t="shared" si="46"/>
        <v>1847</v>
      </c>
      <c r="AN36" s="188">
        <f t="shared" si="46"/>
        <v>844</v>
      </c>
      <c r="AO36" s="188">
        <f t="shared" si="46"/>
        <v>9100</v>
      </c>
      <c r="AP36" s="188">
        <f t="shared" si="46"/>
        <v>1</v>
      </c>
      <c r="AQ36" s="188">
        <f t="shared" si="46"/>
        <v>501</v>
      </c>
      <c r="AR36" s="188">
        <f t="shared" si="46"/>
        <v>99092</v>
      </c>
      <c r="AS36" s="188">
        <f t="shared" si="46"/>
        <v>35273</v>
      </c>
      <c r="AT36" s="188">
        <f t="shared" si="46"/>
        <v>14023</v>
      </c>
      <c r="AU36" s="188">
        <f t="shared" si="46"/>
        <v>16458</v>
      </c>
      <c r="AV36" s="188">
        <f t="shared" si="46"/>
        <v>3673</v>
      </c>
      <c r="AW36" s="188">
        <f t="shared" si="46"/>
        <v>22312</v>
      </c>
      <c r="AX36" s="188">
        <f t="shared" si="46"/>
        <v>2012</v>
      </c>
      <c r="AY36" s="188">
        <f t="shared" si="46"/>
        <v>5341</v>
      </c>
      <c r="AZ36" s="188">
        <f t="shared" si="46"/>
        <v>0</v>
      </c>
      <c r="BA36" s="188">
        <f t="shared" si="46"/>
        <v>0</v>
      </c>
      <c r="BB36" s="188">
        <f t="shared" si="46"/>
        <v>0</v>
      </c>
      <c r="BC36" s="188">
        <f t="shared" si="46"/>
        <v>0</v>
      </c>
      <c r="BD36" s="188">
        <f t="shared" si="46"/>
        <v>0</v>
      </c>
      <c r="BE36" s="188">
        <f t="shared" si="46"/>
        <v>0</v>
      </c>
      <c r="BF36" s="188">
        <f t="shared" si="46"/>
        <v>0</v>
      </c>
      <c r="BG36" s="188">
        <f t="shared" si="46"/>
        <v>0</v>
      </c>
      <c r="BH36" s="188">
        <f t="shared" si="46"/>
        <v>74130</v>
      </c>
      <c r="BI36" s="188">
        <f t="shared" si="46"/>
        <v>0</v>
      </c>
      <c r="BJ36" s="188">
        <f t="shared" si="46"/>
        <v>47</v>
      </c>
      <c r="BK36" s="188">
        <f t="shared" si="46"/>
        <v>0</v>
      </c>
      <c r="BL36" s="188">
        <f t="shared" si="46"/>
        <v>0</v>
      </c>
      <c r="BM36" s="188">
        <f t="shared" si="46"/>
        <v>0</v>
      </c>
      <c r="BN36" s="188">
        <f t="shared" si="46"/>
        <v>0</v>
      </c>
      <c r="BO36" s="188">
        <f t="shared" si="46"/>
        <v>74083</v>
      </c>
      <c r="BP36" s="188">
        <f aca="true" t="shared" si="47" ref="BP36:BW36">SUM(BP7:BP35)</f>
        <v>28985</v>
      </c>
      <c r="BQ36" s="188">
        <f t="shared" si="47"/>
        <v>27525</v>
      </c>
      <c r="BR36" s="188">
        <f t="shared" si="47"/>
        <v>804</v>
      </c>
      <c r="BS36" s="188">
        <f t="shared" si="47"/>
        <v>190</v>
      </c>
      <c r="BT36" s="188">
        <f t="shared" si="47"/>
        <v>0</v>
      </c>
      <c r="BU36" s="188">
        <f t="shared" si="47"/>
        <v>0</v>
      </c>
      <c r="BV36" s="188">
        <f t="shared" si="47"/>
        <v>364</v>
      </c>
      <c r="BW36" s="188">
        <f t="shared" si="47"/>
        <v>102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162</v>
      </c>
      <c r="B1" s="254"/>
      <c r="C1" s="183" t="s">
        <v>92</v>
      </c>
    </row>
    <row r="2" spans="6:13" s="47" customFormat="1" ht="15" customHeight="1">
      <c r="F2" s="279" t="s">
        <v>93</v>
      </c>
      <c r="G2" s="280"/>
      <c r="H2" s="280"/>
      <c r="I2" s="280"/>
      <c r="J2" s="277" t="s">
        <v>94</v>
      </c>
      <c r="K2" s="274" t="s">
        <v>95</v>
      </c>
      <c r="L2" s="275"/>
      <c r="M2" s="276"/>
    </row>
    <row r="3" spans="1:13" s="47" customFormat="1" ht="15" customHeight="1" thickBot="1">
      <c r="A3" s="260" t="s">
        <v>96</v>
      </c>
      <c r="B3" s="261"/>
      <c r="C3" s="258"/>
      <c r="D3" s="49">
        <f>SUMIF('ごみ処理概要'!$A$7:$C$36,'ごみ集計結果'!$A$1,'ごみ処理概要'!$E$7:$E$36)</f>
        <v>2874547</v>
      </c>
      <c r="F3" s="281"/>
      <c r="G3" s="282"/>
      <c r="H3" s="282"/>
      <c r="I3" s="282"/>
      <c r="J3" s="278"/>
      <c r="K3" s="50" t="s">
        <v>97</v>
      </c>
      <c r="L3" s="51" t="s">
        <v>98</v>
      </c>
      <c r="M3" s="52" t="s">
        <v>99</v>
      </c>
    </row>
    <row r="4" spans="1:13" s="47" customFormat="1" ht="15" customHeight="1" thickBot="1">
      <c r="A4" s="260" t="s">
        <v>100</v>
      </c>
      <c r="B4" s="261"/>
      <c r="C4" s="258"/>
      <c r="D4" s="49">
        <f>D5-D3</f>
        <v>2833</v>
      </c>
      <c r="F4" s="271" t="s">
        <v>101</v>
      </c>
      <c r="G4" s="268" t="s">
        <v>104</v>
      </c>
      <c r="H4" s="53" t="s">
        <v>102</v>
      </c>
      <c r="J4" s="162">
        <f>SUMIF('ごみ処理量内訳'!$A$7:$C$36,'ごみ集計結果'!$A$1,'ごみ処理量内訳'!$E$7:$E$36)</f>
        <v>702420</v>
      </c>
      <c r="K4" s="54" t="s">
        <v>206</v>
      </c>
      <c r="L4" s="55" t="s">
        <v>206</v>
      </c>
      <c r="M4" s="56" t="s">
        <v>206</v>
      </c>
    </row>
    <row r="5" spans="1:13" s="47" customFormat="1" ht="15" customHeight="1">
      <c r="A5" s="262" t="s">
        <v>103</v>
      </c>
      <c r="B5" s="263"/>
      <c r="C5" s="264"/>
      <c r="D5" s="49">
        <f>SUMIF('ごみ処理概要'!$A$7:$C$36,'ごみ集計結果'!$A$1,'ごみ処理概要'!$D$7:$D$36)</f>
        <v>2877380</v>
      </c>
      <c r="F5" s="272"/>
      <c r="G5" s="269"/>
      <c r="H5" s="283" t="s">
        <v>105</v>
      </c>
      <c r="I5" s="57" t="s">
        <v>106</v>
      </c>
      <c r="J5" s="58">
        <f>SUMIF('ごみ処理量内訳'!$A$7:$C$36,'ごみ集計結果'!$A$1,'ごみ処理量内訳'!$W$7:$W$36)</f>
        <v>21643</v>
      </c>
      <c r="K5" s="59" t="s">
        <v>207</v>
      </c>
      <c r="L5" s="60" t="s">
        <v>207</v>
      </c>
      <c r="M5" s="61" t="s">
        <v>207</v>
      </c>
    </row>
    <row r="6" spans="4:13" s="47" customFormat="1" ht="15" customHeight="1">
      <c r="D6" s="62"/>
      <c r="F6" s="272"/>
      <c r="G6" s="269"/>
      <c r="H6" s="284"/>
      <c r="I6" s="63" t="s">
        <v>107</v>
      </c>
      <c r="J6" s="64">
        <f>SUMIF('ごみ処理量内訳'!$A$7:$C$36,'ごみ集計結果'!$A$1,'ごみ処理量内訳'!$X$7:$X$36)</f>
        <v>7735</v>
      </c>
      <c r="K6" s="48" t="s">
        <v>233</v>
      </c>
      <c r="L6" s="65" t="s">
        <v>233</v>
      </c>
      <c r="M6" s="66" t="s">
        <v>233</v>
      </c>
    </row>
    <row r="7" spans="1:13" s="47" customFormat="1" ht="15" customHeight="1">
      <c r="A7" s="255" t="s">
        <v>108</v>
      </c>
      <c r="B7" s="265" t="s">
        <v>264</v>
      </c>
      <c r="C7" s="67" t="s">
        <v>109</v>
      </c>
      <c r="D7" s="49">
        <f>SUMIF('ごみ搬入量内訳'!$A$7:$C$36,'ごみ集計結果'!$A$1,'ごみ搬入量内訳'!$I$7:$I$36)</f>
        <v>504</v>
      </c>
      <c r="F7" s="272"/>
      <c r="G7" s="269"/>
      <c r="H7" s="284"/>
      <c r="I7" s="63" t="s">
        <v>110</v>
      </c>
      <c r="J7" s="64">
        <f>SUMIF('ごみ処理量内訳'!$A$7:$C$36,'ごみ集計結果'!$A$1,'ごみ処理量内訳'!$Y$7:$Y$36)</f>
        <v>0</v>
      </c>
      <c r="K7" s="48" t="s">
        <v>208</v>
      </c>
      <c r="L7" s="65" t="s">
        <v>208</v>
      </c>
      <c r="M7" s="66" t="s">
        <v>208</v>
      </c>
    </row>
    <row r="8" spans="1:13" s="47" customFormat="1" ht="15" customHeight="1">
      <c r="A8" s="256"/>
      <c r="B8" s="266"/>
      <c r="C8" s="67" t="s">
        <v>111</v>
      </c>
      <c r="D8" s="49">
        <f>SUMIF('ごみ搬入量内訳'!$A$7:$C$36,'ごみ集計結果'!$A$1,'ごみ搬入量内訳'!$M$7:$M$36)</f>
        <v>752857</v>
      </c>
      <c r="F8" s="272"/>
      <c r="G8" s="269"/>
      <c r="H8" s="284"/>
      <c r="I8" s="63" t="s">
        <v>112</v>
      </c>
      <c r="J8" s="64">
        <f>SUMIF('ごみ処理量内訳'!$A$7:$C$36,'ごみ集計結果'!$A$1,'ごみ処理量内訳'!$Z$7:$Z$36)</f>
        <v>0</v>
      </c>
      <c r="K8" s="48" t="s">
        <v>209</v>
      </c>
      <c r="L8" s="65" t="s">
        <v>209</v>
      </c>
      <c r="M8" s="66" t="s">
        <v>209</v>
      </c>
    </row>
    <row r="9" spans="1:13" s="47" customFormat="1" ht="15" customHeight="1" thickBot="1">
      <c r="A9" s="256"/>
      <c r="B9" s="266"/>
      <c r="C9" s="67" t="s">
        <v>113</v>
      </c>
      <c r="D9" s="49">
        <f>SUMIF('ごみ搬入量内訳'!$A$7:$C$36,'ごみ集計結果'!$A$1,'ごみ搬入量内訳'!$Q$7:$Q$36)</f>
        <v>65351</v>
      </c>
      <c r="F9" s="272"/>
      <c r="G9" s="269"/>
      <c r="H9" s="285"/>
      <c r="I9" s="68" t="s">
        <v>114</v>
      </c>
      <c r="J9" s="69">
        <f>SUMIF('ごみ処理量内訳'!$A$7:$C$36,'ごみ集計結果'!$A$1,'ごみ処理量内訳'!$AA$7:$AA$36)</f>
        <v>0</v>
      </c>
      <c r="K9" s="70" t="s">
        <v>210</v>
      </c>
      <c r="L9" s="51" t="s">
        <v>210</v>
      </c>
      <c r="M9" s="52" t="s">
        <v>210</v>
      </c>
    </row>
    <row r="10" spans="1:13" s="47" customFormat="1" ht="15" customHeight="1" thickBot="1">
      <c r="A10" s="256"/>
      <c r="B10" s="266"/>
      <c r="C10" s="67" t="s">
        <v>115</v>
      </c>
      <c r="D10" s="49">
        <f>SUMIF('ごみ搬入量内訳'!$A$7:$C$36,'ごみ集計結果'!$A$1,'ごみ搬入量内訳'!$U$7:$U$36)</f>
        <v>130730</v>
      </c>
      <c r="F10" s="272"/>
      <c r="G10" s="270"/>
      <c r="H10" s="71" t="s">
        <v>116</v>
      </c>
      <c r="I10" s="72"/>
      <c r="J10" s="163">
        <f>SUM(J4:J9)</f>
        <v>731798</v>
      </c>
      <c r="K10" s="73" t="s">
        <v>233</v>
      </c>
      <c r="L10" s="164">
        <f>SUMIF('ごみ処理量内訳'!$A$7:$C$36,'ごみ集計結果'!$A$1,'ごみ処理量内訳'!$AD$7:$AD$36)</f>
        <v>79744</v>
      </c>
      <c r="M10" s="165">
        <f>SUMIF('資源化量内訳'!$A$7:$C$36,'ごみ集計結果'!$A$1,'資源化量内訳'!$AB$7:$AB$36)</f>
        <v>6216</v>
      </c>
    </row>
    <row r="11" spans="1:13" s="47" customFormat="1" ht="15" customHeight="1">
      <c r="A11" s="256"/>
      <c r="B11" s="266"/>
      <c r="C11" s="67" t="s">
        <v>117</v>
      </c>
      <c r="D11" s="49">
        <f>SUMIF('ごみ搬入量内訳'!$A$7:$C$36,'ごみ集計結果'!$A$1,'ごみ搬入量内訳'!$Y$7:$Y$36)</f>
        <v>7030</v>
      </c>
      <c r="F11" s="272"/>
      <c r="G11" s="286" t="s">
        <v>118</v>
      </c>
      <c r="H11" s="151" t="s">
        <v>106</v>
      </c>
      <c r="I11" s="148"/>
      <c r="J11" s="74">
        <f>SUMIF('ごみ処理量内訳'!$A$7:$C$36,'ごみ集計結果'!$A$1,'ごみ処理量内訳'!$G$7:$G$36)</f>
        <v>71932</v>
      </c>
      <c r="K11" s="58">
        <f>SUMIF('ごみ処理量内訳'!$A$7:$C$36,'ごみ集計結果'!$A$1,'ごみ処理量内訳'!$W$7:$W$36)</f>
        <v>21643</v>
      </c>
      <c r="L11" s="75">
        <f>SUMIF('ごみ処理量内訳'!$A$7:$C$36,'ごみ集計結果'!$A$1,'ごみ処理量内訳'!$AF$7:$AF$36)</f>
        <v>23268</v>
      </c>
      <c r="M11" s="76">
        <f>SUMIF('資源化量内訳'!$A$7:$C$36,'ごみ集計結果'!$A$1,'資源化量内訳'!$AJ$7:$AJ$36)</f>
        <v>25766</v>
      </c>
    </row>
    <row r="12" spans="1:13" s="47" customFormat="1" ht="15" customHeight="1">
      <c r="A12" s="256"/>
      <c r="B12" s="266"/>
      <c r="C12" s="67" t="s">
        <v>119</v>
      </c>
      <c r="D12" s="49">
        <f>SUMIF('ごみ搬入量内訳'!$A$7:$C$36,'ごみ集計結果'!$A$1,'ごみ搬入量内訳'!$AC$7:$AC$36)</f>
        <v>23168</v>
      </c>
      <c r="F12" s="272"/>
      <c r="G12" s="287"/>
      <c r="H12" s="149" t="s">
        <v>107</v>
      </c>
      <c r="I12" s="149"/>
      <c r="J12" s="64">
        <f>SUMIF('ごみ処理量内訳'!$A$7:$C$36,'ごみ集計結果'!$A$1,'ごみ処理量内訳'!$H$7:$H$36)</f>
        <v>118245</v>
      </c>
      <c r="K12" s="64">
        <f>SUMIF('ごみ処理量内訳'!$A$7:$C$36,'ごみ集計結果'!$A$1,'ごみ処理量内訳'!$X$7:$X$36)</f>
        <v>7735</v>
      </c>
      <c r="L12" s="49">
        <f>SUMIF('ごみ処理量内訳'!$A$7:$C$36,'ごみ集計結果'!$A$1,'ごみ処理量内訳'!$AG$7:$AG$36)</f>
        <v>7352</v>
      </c>
      <c r="M12" s="77">
        <f>SUMIF('資源化量内訳'!$A$7:$C$36,'ごみ集計結果'!$A$1,'資源化量内訳'!$AR$7:$AR$36)</f>
        <v>99092</v>
      </c>
    </row>
    <row r="13" spans="1:13" s="47" customFormat="1" ht="15" customHeight="1">
      <c r="A13" s="256"/>
      <c r="B13" s="267"/>
      <c r="C13" s="78" t="s">
        <v>116</v>
      </c>
      <c r="D13" s="49">
        <f>SUM(D7:D12)</f>
        <v>979640</v>
      </c>
      <c r="F13" s="272"/>
      <c r="G13" s="287"/>
      <c r="H13" s="149" t="s">
        <v>110</v>
      </c>
      <c r="I13" s="149"/>
      <c r="J13" s="64">
        <f>SUMIF('ごみ処理量内訳'!$A$7:$C$36,'ごみ集計結果'!$A$1,'ごみ処理量内訳'!$I$7:$I$36)</f>
        <v>0</v>
      </c>
      <c r="K13" s="64">
        <f>SUMIF('ごみ処理量内訳'!$A$7:$C$36,'ごみ集計結果'!$A$1,'ごみ処理量内訳'!$Y$7:$Y$36)</f>
        <v>0</v>
      </c>
      <c r="L13" s="49">
        <f>SUMIF('ごみ処理量内訳'!$A$7:$C$36,'ごみ集計結果'!$A$1,'ごみ処理量内訳'!$AH$7:$AH$36)</f>
        <v>0</v>
      </c>
      <c r="M13" s="77">
        <f>SUMIF('資源化量内訳'!$A$7:$C$36,'ごみ集計結果'!$A$1,'資源化量内訳'!$AZ$7:$AZ$36)</f>
        <v>0</v>
      </c>
    </row>
    <row r="14" spans="1:13" s="47" customFormat="1" ht="15" customHeight="1">
      <c r="A14" s="256"/>
      <c r="B14" s="259" t="s">
        <v>120</v>
      </c>
      <c r="C14" s="259"/>
      <c r="D14" s="49">
        <f>SUMIF('ごみ搬入量内訳'!$A$7:$C$36,'ごみ集計結果'!$A$1,'ごみ搬入量内訳'!$AG$7:$AG$36)</f>
        <v>115565</v>
      </c>
      <c r="F14" s="272"/>
      <c r="G14" s="287"/>
      <c r="H14" s="149" t="s">
        <v>112</v>
      </c>
      <c r="I14" s="149"/>
      <c r="J14" s="64">
        <f>SUMIF('ごみ処理量内訳'!$A$7:$C$36,'ごみ集計結果'!$A$1,'ごみ処理量内訳'!$J$7:$J$36)</f>
        <v>131269</v>
      </c>
      <c r="K14" s="64">
        <f>SUMIF('ごみ処理量内訳'!$A$7:$C$36,'ごみ集計結果'!$A$1,'ごみ処理量内訳'!$Z$7:$Z$36)</f>
        <v>0</v>
      </c>
      <c r="L14" s="49">
        <f>SUMIF('ごみ処理量内訳'!$A$7:$C$36,'ごみ集計結果'!$A$1,'ごみ処理量内訳'!$AI$7:$AI$36)</f>
        <v>448</v>
      </c>
      <c r="M14" s="77">
        <f>SUMIF('資源化量内訳'!$A$7:$C$36,'ごみ集計結果'!$A$1,'資源化量内訳'!$BH$7:$BH$36)</f>
        <v>74130</v>
      </c>
    </row>
    <row r="15" spans="1:13" s="47" customFormat="1" ht="15" customHeight="1" thickBot="1">
      <c r="A15" s="256"/>
      <c r="B15" s="259" t="s">
        <v>121</v>
      </c>
      <c r="C15" s="259"/>
      <c r="D15" s="49">
        <f>SUMIF('ごみ搬入量内訳'!$A$7:$C$36,'ごみ集計結果'!$A$1,'ごみ搬入量内訳'!$AH$7:$AH$36)</f>
        <v>648</v>
      </c>
      <c r="F15" s="272"/>
      <c r="G15" s="287"/>
      <c r="H15" s="150" t="s">
        <v>114</v>
      </c>
      <c r="I15" s="150"/>
      <c r="J15" s="69">
        <f>SUMIF('ごみ処理量内訳'!$A$7:$C$36,'ごみ集計結果'!$A$1,'ごみ処理量内訳'!$K$7:$K$36)</f>
        <v>617</v>
      </c>
      <c r="K15" s="69">
        <f>SUMIF('ごみ処理量内訳'!$A$7:$C$36,'ごみ集計結果'!$A$1,'ごみ処理量内訳'!$AA$7:$AA$36)</f>
        <v>0</v>
      </c>
      <c r="L15" s="79">
        <f>SUMIF('ごみ処理量内訳'!$A$7:$C$36,'ごみ集計結果'!$A$1,'ごみ処理量内訳'!$AJ$7:$AJ$36)</f>
        <v>218</v>
      </c>
      <c r="M15" s="52" t="s">
        <v>210</v>
      </c>
    </row>
    <row r="16" spans="1:13" s="47" customFormat="1" ht="15" customHeight="1" thickBot="1">
      <c r="A16" s="257"/>
      <c r="B16" s="258" t="s">
        <v>147</v>
      </c>
      <c r="C16" s="259"/>
      <c r="D16" s="49">
        <f>SUM(D13:D15)</f>
        <v>1095853</v>
      </c>
      <c r="F16" s="272"/>
      <c r="G16" s="270"/>
      <c r="H16" s="81" t="s">
        <v>116</v>
      </c>
      <c r="I16" s="80"/>
      <c r="J16" s="166">
        <f>SUM(J11:J15)</f>
        <v>322063</v>
      </c>
      <c r="K16" s="167">
        <f>SUM(K11:K15)</f>
        <v>29378</v>
      </c>
      <c r="L16" s="168">
        <f>SUM(L11:L15)</f>
        <v>31286</v>
      </c>
      <c r="M16" s="169">
        <f>SUM(M11:M15)</f>
        <v>198988</v>
      </c>
    </row>
    <row r="17" spans="4:13" s="47" customFormat="1" ht="15" customHeight="1" thickBot="1">
      <c r="D17" s="62"/>
      <c r="F17" s="273"/>
      <c r="G17" s="288" t="s">
        <v>283</v>
      </c>
      <c r="H17" s="289"/>
      <c r="I17" s="289"/>
      <c r="J17" s="162">
        <f>J4+J16</f>
        <v>1024483</v>
      </c>
      <c r="K17" s="170">
        <f>K16</f>
        <v>29378</v>
      </c>
      <c r="L17" s="171">
        <f>L10+L16</f>
        <v>111030</v>
      </c>
      <c r="M17" s="172">
        <f>M10+M16</f>
        <v>205204</v>
      </c>
    </row>
    <row r="18" spans="1:13" s="47" customFormat="1" ht="15" customHeight="1">
      <c r="A18" s="259" t="s">
        <v>122</v>
      </c>
      <c r="B18" s="259"/>
      <c r="C18" s="259"/>
      <c r="D18" s="49">
        <f>SUMIF('ごみ搬入量内訳'!$A$7:$C$36,'ごみ集計結果'!$A$1,'ごみ搬入量内訳'!$E$7:$E$36)</f>
        <v>678039</v>
      </c>
      <c r="F18" s="251" t="s">
        <v>123</v>
      </c>
      <c r="G18" s="252"/>
      <c r="H18" s="252"/>
      <c r="I18" s="253"/>
      <c r="J18" s="74">
        <f>SUMIF('資源化量内訳'!$A$7:$C$36,'ごみ集計結果'!$A$1,'資源化量内訳'!$L$7:$L$36)</f>
        <v>13250</v>
      </c>
      <c r="K18" s="82" t="s">
        <v>206</v>
      </c>
      <c r="L18" s="83" t="s">
        <v>206</v>
      </c>
      <c r="M18" s="76">
        <f>J18</f>
        <v>13250</v>
      </c>
    </row>
    <row r="19" spans="1:13" s="47" customFormat="1" ht="15" customHeight="1" thickBot="1">
      <c r="A19" s="290" t="s">
        <v>124</v>
      </c>
      <c r="B19" s="259"/>
      <c r="C19" s="259"/>
      <c r="D19" s="49">
        <f>SUMIF('ごみ搬入量内訳'!$A$7:$C$36,'ごみ集計結果'!$A$1,'ごみ搬入量内訳'!$F$7:$F$36)</f>
        <v>417166</v>
      </c>
      <c r="F19" s="248" t="s">
        <v>125</v>
      </c>
      <c r="G19" s="249"/>
      <c r="H19" s="249"/>
      <c r="I19" s="250"/>
      <c r="J19" s="173">
        <f>SUMIF('ごみ処理量内訳'!$A$7:$C$36,'ごみ集計結果'!$A$1,'ごみ処理量内訳'!$AC$7:$AC$36)</f>
        <v>57472</v>
      </c>
      <c r="K19" s="84" t="s">
        <v>206</v>
      </c>
      <c r="L19" s="85">
        <f>J19</f>
        <v>57472</v>
      </c>
      <c r="M19" s="86" t="s">
        <v>206</v>
      </c>
    </row>
    <row r="20" spans="1:13" s="47" customFormat="1" ht="15" customHeight="1" thickBot="1">
      <c r="A20" s="290" t="s">
        <v>126</v>
      </c>
      <c r="B20" s="259"/>
      <c r="C20" s="259"/>
      <c r="D20" s="49">
        <f>D15</f>
        <v>648</v>
      </c>
      <c r="F20" s="245" t="s">
        <v>147</v>
      </c>
      <c r="G20" s="246"/>
      <c r="H20" s="246"/>
      <c r="I20" s="247"/>
      <c r="J20" s="174">
        <f>J4+J11+J12+J13+J14+J15+J18+J19</f>
        <v>1095205</v>
      </c>
      <c r="K20" s="175">
        <f>SUM(K17:K19)</f>
        <v>29378</v>
      </c>
      <c r="L20" s="176">
        <f>SUM(L17:L19)</f>
        <v>168502</v>
      </c>
      <c r="M20" s="177">
        <f>SUM(M17:M19)</f>
        <v>218454</v>
      </c>
    </row>
    <row r="21" spans="1:9" s="47" customFormat="1" ht="15" customHeight="1">
      <c r="A21" s="290" t="s">
        <v>131</v>
      </c>
      <c r="B21" s="259"/>
      <c r="C21" s="259"/>
      <c r="D21" s="49">
        <f>SUM(D18:D20)</f>
        <v>1095853</v>
      </c>
      <c r="F21" s="181" t="s">
        <v>265</v>
      </c>
      <c r="G21" s="180"/>
      <c r="H21" s="180"/>
      <c r="I21" s="180"/>
    </row>
    <row r="22" spans="11:13" s="47" customFormat="1" ht="15" customHeight="1">
      <c r="K22" s="87"/>
      <c r="L22" s="88" t="s">
        <v>127</v>
      </c>
      <c r="M22" s="89" t="s">
        <v>128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収集ごみ（混合ごみ＋可燃ごみ＋不燃ごみ＋資源ごみ＋粗大ごみ＋その他）＝979,640t/年</v>
      </c>
      <c r="K23" s="89" t="s">
        <v>129</v>
      </c>
      <c r="L23" s="92">
        <f>SUMIF('資源化量内訳'!$A$7:$C$36,'ごみ集計結果'!$A$1,'資源化量内訳'!$M$7:M$36)+SUMIF('資源化量内訳'!$A$7:$C$36,'ごみ集計結果'!$A$1,'資源化量内訳'!$U$7:U$36)</f>
        <v>45006</v>
      </c>
      <c r="M23" s="49">
        <f>SUMIF('資源化量内訳'!$A$7:$C$36,'ごみ集計結果'!$A$1,'資源化量内訳'!BQ$7:BQ$36)</f>
        <v>27525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計画収集量（収集ごみ＋直接搬入ごみ）＝1,095,205t/年</v>
      </c>
      <c r="K24" s="89" t="s">
        <v>130</v>
      </c>
      <c r="L24" s="92">
        <f>SUMIF('資源化量内訳'!$A$7:$C$36,'ごみ集計結果'!$A$1,'資源化量内訳'!$N$7:N$36)+SUMIF('資源化量内訳'!$A$7:$C$36,'ごみ集計結果'!$A$1,'資源化量内訳'!V$7:V$36)</f>
        <v>29065</v>
      </c>
      <c r="M24" s="49">
        <f>SUMIF('資源化量内訳'!$A$7:$C$36,'ごみ集計結果'!$A$1,'資源化量内訳'!BR$7:BR$36)</f>
        <v>804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ごみ総排出量（計画収集量＋自家処理量）＝1,095,853t/年</v>
      </c>
      <c r="K25" s="89" t="s">
        <v>211</v>
      </c>
      <c r="L25" s="92">
        <f>SUMIF('資源化量内訳'!$A$7:$C$36,'ごみ集計結果'!$A$1,'資源化量内訳'!O$7:O$36)+SUMIF('資源化量内訳'!$A$7:$C$36,'ごみ集計結果'!$A$1,'資源化量内訳'!W$7:W$36)</f>
        <v>19275</v>
      </c>
      <c r="M25" s="49">
        <f>SUMIF('資源化量内訳'!$A$7:$C$36,'ごみ集計結果'!$A$1,'資源化量内訳'!BS$7:BS$36)</f>
        <v>190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ごみ処理量（直接最終処分量＋直接焼却量＋焼却以外の中間処理量＋直接資源化量）＝1,095,205t/年</v>
      </c>
      <c r="K26" s="89" t="s">
        <v>212</v>
      </c>
      <c r="L26" s="92">
        <f>SUMIF('資源化量内訳'!$A$7:$C$36,'ごみ集計結果'!$A$1,'資源化量内訳'!P$7:P$36)+SUMIF('資源化量内訳'!$A$7:$C$36,'ごみ集計結果'!$A$1,'資源化量内訳'!X$7:X$36)</f>
        <v>4523</v>
      </c>
      <c r="M26" s="49">
        <f>SUMIF('資源化量内訳'!$A$7:$C$36,'ごみ集計結果'!$A$1,'資源化量内訳'!BT$7:BT$36)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１人１日あたりごみ排出量（ごみ総排出量/総人口）＝1,043g/人日</v>
      </c>
      <c r="K27" s="89" t="s">
        <v>213</v>
      </c>
      <c r="L27" s="92">
        <f>SUMIF('資源化量内訳'!$A$7:$C$36,'ごみ集計結果'!$A$1,'資源化量内訳'!Q$7:Q$36)+SUMIF('資源化量内訳'!$A$7:$C$36,'ごみ集計結果'!$A$1,'資源化量内訳'!Y$7:Y$36)</f>
        <v>31412</v>
      </c>
      <c r="M27" s="49">
        <f>SUMIF('資源化量内訳'!$A$7:$C$36,'ごみ集計結果'!$A$1,'資源化量内訳'!BU$7:BU$36)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リサイクル率（[資源化量合計＋集団回収量]/[ごみ処理量＋集団回収量]）＝22.01％</v>
      </c>
      <c r="K28" s="89" t="s">
        <v>57</v>
      </c>
      <c r="L28" s="92">
        <f>SUMIF('資源化量内訳'!$A$7:$C$36,'ごみ集計結果'!$A$1,'資源化量内訳'!R$7:R$36)+SUMIF('資源化量内訳'!$A$7:$C$36,'ごみ集計結果'!$A$1,'資源化量内訳'!Z$7:Z$36)</f>
        <v>2819</v>
      </c>
      <c r="M28" s="49">
        <f>SUMIF('資源化量内訳'!$A$7:$C$36,'ごみ集計結果'!$A$1,'資源化量内訳'!BV$7:BV$36)</f>
        <v>364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中間処理による減量化量（施設処理量-施設処理後資源化量-施設処理後残渣処分量）＝708,249t/年</v>
      </c>
      <c r="K29" s="89" t="s">
        <v>117</v>
      </c>
      <c r="L29" s="92">
        <f>SUMIF('資源化量内訳'!$A$7:$C$36,'ごみ集計結果'!$A$1,'資源化量内訳'!S$7:S$36)+SUMIF('資源化量内訳'!$A$7:$C$36,'ごみ集計結果'!$A$1,'資源化量内訳'!AA$7:AA$36)</f>
        <v>86354</v>
      </c>
      <c r="M29" s="49">
        <f>SUMIF('資源化量内訳'!$A$7:$C$36,'ごみ集計結果'!$A$1,'資源化量内訳'!BW$7:BW$36)</f>
        <v>102</v>
      </c>
    </row>
    <row r="30" spans="11:13" ht="15" customHeight="1">
      <c r="K30" s="89" t="s">
        <v>147</v>
      </c>
      <c r="L30" s="178">
        <f>SUM(L23:L29)</f>
        <v>218454</v>
      </c>
      <c r="M30" s="179">
        <f>SUM(M23:M29)</f>
        <v>28985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広島県のごみ処理フローシート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163</v>
      </c>
      <c r="B2" s="295"/>
      <c r="C2" s="295"/>
      <c r="D2" s="295"/>
      <c r="E2" s="101"/>
      <c r="F2" s="102" t="s">
        <v>234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235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67</v>
      </c>
      <c r="G3" s="112">
        <f>'ごみ集計結果'!J19</f>
        <v>57472</v>
      </c>
      <c r="H3" s="101"/>
      <c r="I3" s="104"/>
      <c r="J3" s="105"/>
      <c r="K3" s="101"/>
      <c r="L3" s="101"/>
      <c r="M3" s="105"/>
      <c r="N3" s="105"/>
      <c r="O3" s="101"/>
      <c r="P3" s="111" t="s">
        <v>77</v>
      </c>
      <c r="Q3" s="112">
        <f>G3+N5+Q9</f>
        <v>168502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236</v>
      </c>
      <c r="G5" s="107"/>
      <c r="H5" s="101"/>
      <c r="I5" s="115" t="s">
        <v>237</v>
      </c>
      <c r="J5" s="107"/>
      <c r="K5" s="101"/>
      <c r="L5" s="116" t="s">
        <v>238</v>
      </c>
      <c r="M5" s="153" t="s">
        <v>79</v>
      </c>
      <c r="N5" s="117">
        <f>'ごみ集計結果'!L10</f>
        <v>79744</v>
      </c>
      <c r="O5" s="101"/>
      <c r="P5" s="101"/>
      <c r="Q5" s="101"/>
    </row>
    <row r="6" spans="1:17" s="108" customFormat="1" ht="21.75" customHeight="1" thickBot="1">
      <c r="A6" s="114"/>
      <c r="B6" s="292" t="s">
        <v>239</v>
      </c>
      <c r="C6" s="292"/>
      <c r="D6" s="292"/>
      <c r="E6" s="101"/>
      <c r="F6" s="111" t="s">
        <v>68</v>
      </c>
      <c r="G6" s="112">
        <f>'ごみ集計結果'!J4</f>
        <v>702420</v>
      </c>
      <c r="H6" s="101"/>
      <c r="I6" s="111" t="s">
        <v>71</v>
      </c>
      <c r="J6" s="112">
        <f>G6+N8</f>
        <v>731798</v>
      </c>
      <c r="K6" s="101"/>
      <c r="L6" s="118" t="s">
        <v>240</v>
      </c>
      <c r="M6" s="155" t="s">
        <v>80</v>
      </c>
      <c r="N6" s="119">
        <f>'ごみ集計結果'!M10</f>
        <v>6216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241</v>
      </c>
      <c r="C8" s="121" t="s">
        <v>63</v>
      </c>
      <c r="D8" s="122">
        <f>'ごみ集計結果'!D7</f>
        <v>504</v>
      </c>
      <c r="E8" s="101"/>
      <c r="F8" s="101"/>
      <c r="G8" s="114"/>
      <c r="H8" s="101"/>
      <c r="I8" s="123"/>
      <c r="L8" s="124" t="s">
        <v>242</v>
      </c>
      <c r="M8" s="127" t="s">
        <v>70</v>
      </c>
      <c r="N8" s="122">
        <f>N10+N14+N18+N22+N26</f>
        <v>29378</v>
      </c>
      <c r="O8" s="101"/>
      <c r="P8" s="106" t="s">
        <v>243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78</v>
      </c>
      <c r="Q9" s="112">
        <f>N11+N15+N19+N23+N27</f>
        <v>31286</v>
      </c>
    </row>
    <row r="10" spans="1:17" s="108" customFormat="1" ht="21.75" customHeight="1" thickBot="1">
      <c r="A10" s="114"/>
      <c r="B10" s="120" t="s">
        <v>244</v>
      </c>
      <c r="C10" s="152" t="s">
        <v>58</v>
      </c>
      <c r="D10" s="122">
        <f>'ごみ集計結果'!D8</f>
        <v>752857</v>
      </c>
      <c r="E10" s="101"/>
      <c r="F10" s="101"/>
      <c r="G10" s="114"/>
      <c r="H10" s="101"/>
      <c r="I10" s="115" t="s">
        <v>245</v>
      </c>
      <c r="J10" s="107"/>
      <c r="K10" s="101"/>
      <c r="L10" s="116" t="s">
        <v>242</v>
      </c>
      <c r="M10" s="153" t="s">
        <v>81</v>
      </c>
      <c r="N10" s="117">
        <f>'ごみ集計結果'!K11</f>
        <v>21643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72</v>
      </c>
      <c r="J11" s="112">
        <f>'ごみ集計結果'!J11</f>
        <v>71932</v>
      </c>
      <c r="K11" s="101"/>
      <c r="L11" s="128" t="s">
        <v>243</v>
      </c>
      <c r="M11" s="157" t="s">
        <v>82</v>
      </c>
      <c r="N11" s="129">
        <f>'ごみ集計結果'!L11</f>
        <v>23268</v>
      </c>
      <c r="O11" s="101"/>
      <c r="P11" s="101"/>
      <c r="Q11" s="101"/>
    </row>
    <row r="12" spans="1:17" s="108" customFormat="1" ht="21.75" customHeight="1" thickBot="1">
      <c r="A12" s="114"/>
      <c r="B12" s="120" t="s">
        <v>246</v>
      </c>
      <c r="C12" s="152" t="s">
        <v>59</v>
      </c>
      <c r="D12" s="122">
        <f>'ごみ集計結果'!D9</f>
        <v>65351</v>
      </c>
      <c r="E12" s="101"/>
      <c r="F12" s="101"/>
      <c r="G12" s="114"/>
      <c r="H12" s="101"/>
      <c r="I12" s="104"/>
      <c r="J12" s="114"/>
      <c r="K12" s="101"/>
      <c r="L12" s="130" t="s">
        <v>240</v>
      </c>
      <c r="M12" s="156" t="s">
        <v>83</v>
      </c>
      <c r="N12" s="112">
        <f>'ごみ集計結果'!M11</f>
        <v>25766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247</v>
      </c>
      <c r="C14" s="152" t="s">
        <v>60</v>
      </c>
      <c r="D14" s="122">
        <f>'ごみ集計結果'!D10</f>
        <v>130730</v>
      </c>
      <c r="E14" s="101"/>
      <c r="F14" s="101"/>
      <c r="G14" s="114"/>
      <c r="H14" s="101"/>
      <c r="I14" s="102" t="s">
        <v>248</v>
      </c>
      <c r="J14" s="107"/>
      <c r="K14" s="101"/>
      <c r="L14" s="116" t="s">
        <v>242</v>
      </c>
      <c r="M14" s="153" t="s">
        <v>84</v>
      </c>
      <c r="N14" s="117">
        <f>'ごみ集計結果'!K12</f>
        <v>7735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73</v>
      </c>
      <c r="J15" s="112">
        <f>'ごみ集計結果'!J12</f>
        <v>118245</v>
      </c>
      <c r="K15" s="101"/>
      <c r="L15" s="128" t="s">
        <v>243</v>
      </c>
      <c r="M15" s="157" t="s">
        <v>85</v>
      </c>
      <c r="N15" s="129">
        <f>'ごみ集計結果'!L12</f>
        <v>7352</v>
      </c>
      <c r="O15" s="101"/>
    </row>
    <row r="16" spans="1:15" s="108" customFormat="1" ht="21.75" customHeight="1" thickBot="1">
      <c r="A16" s="114"/>
      <c r="B16" s="136" t="s">
        <v>249</v>
      </c>
      <c r="C16" s="152" t="s">
        <v>61</v>
      </c>
      <c r="D16" s="122">
        <f>'ごみ集計結果'!D11</f>
        <v>7030</v>
      </c>
      <c r="E16" s="101"/>
      <c r="H16" s="101"/>
      <c r="I16" s="104"/>
      <c r="J16" s="114"/>
      <c r="K16" s="101"/>
      <c r="L16" s="130" t="s">
        <v>240</v>
      </c>
      <c r="M16" s="156" t="s">
        <v>86</v>
      </c>
      <c r="N16" s="112">
        <f>'ごみ集計結果'!M12</f>
        <v>99092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250</v>
      </c>
      <c r="C18" s="152" t="s">
        <v>62</v>
      </c>
      <c r="D18" s="122">
        <f>'ごみ集計結果'!D12</f>
        <v>23168</v>
      </c>
      <c r="E18" s="101"/>
      <c r="F18" s="115" t="s">
        <v>251</v>
      </c>
      <c r="G18" s="103"/>
      <c r="H18" s="101"/>
      <c r="I18" s="115" t="s">
        <v>252</v>
      </c>
      <c r="J18" s="107"/>
      <c r="K18" s="101"/>
      <c r="L18" s="116" t="s">
        <v>242</v>
      </c>
      <c r="M18" s="153" t="s">
        <v>87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322063</v>
      </c>
      <c r="H19" s="101"/>
      <c r="I19" s="111" t="s">
        <v>74</v>
      </c>
      <c r="J19" s="112">
        <f>'ごみ集計結果'!J13</f>
        <v>0</v>
      </c>
      <c r="K19" s="101"/>
      <c r="L19" s="128" t="s">
        <v>243</v>
      </c>
      <c r="M19" s="157" t="s">
        <v>88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253</v>
      </c>
      <c r="C20" s="152" t="s">
        <v>64</v>
      </c>
      <c r="D20" s="122">
        <f>'ごみ集計結果'!D14</f>
        <v>115565</v>
      </c>
      <c r="E20" s="101"/>
      <c r="F20" s="101"/>
      <c r="G20" s="114"/>
      <c r="H20" s="101"/>
      <c r="I20" s="104"/>
      <c r="J20" s="114"/>
      <c r="K20" s="101"/>
      <c r="L20" s="130" t="s">
        <v>240</v>
      </c>
      <c r="M20" s="156" t="s">
        <v>89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254</v>
      </c>
      <c r="C22" s="127" t="s">
        <v>65</v>
      </c>
      <c r="D22" s="122">
        <f>'ごみ集計結果'!D15</f>
        <v>648</v>
      </c>
      <c r="E22" s="101"/>
      <c r="F22" s="101"/>
      <c r="G22" s="114"/>
      <c r="H22" s="101"/>
      <c r="I22" s="115" t="s">
        <v>255</v>
      </c>
      <c r="J22" s="107"/>
      <c r="K22" s="101"/>
      <c r="L22" s="116" t="s">
        <v>242</v>
      </c>
      <c r="M22" s="153" t="s">
        <v>90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75</v>
      </c>
      <c r="J23" s="112">
        <f>'ごみ集計結果'!J14</f>
        <v>131269</v>
      </c>
      <c r="K23" s="101"/>
      <c r="L23" s="128" t="s">
        <v>243</v>
      </c>
      <c r="M23" s="157" t="s">
        <v>91</v>
      </c>
      <c r="N23" s="129">
        <f>'ごみ集計結果'!L14</f>
        <v>448</v>
      </c>
      <c r="O23" s="101"/>
      <c r="Q23" s="101"/>
    </row>
    <row r="24" spans="1:16" s="108" customFormat="1" ht="21.75" customHeight="1" thickBot="1">
      <c r="A24" s="114"/>
      <c r="B24" s="140" t="s">
        <v>256</v>
      </c>
      <c r="C24" s="127" t="s">
        <v>66</v>
      </c>
      <c r="D24" s="122">
        <f>'ごみ集計結果'!M30</f>
        <v>28985</v>
      </c>
      <c r="E24" s="101"/>
      <c r="F24" s="101"/>
      <c r="G24" s="114"/>
      <c r="H24" s="101"/>
      <c r="I24" s="104"/>
      <c r="J24" s="105"/>
      <c r="K24" s="101"/>
      <c r="L24" s="130" t="s">
        <v>240</v>
      </c>
      <c r="M24" s="156" t="s">
        <v>258</v>
      </c>
      <c r="N24" s="112">
        <f>'ごみ集計結果'!M14</f>
        <v>74130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257</v>
      </c>
      <c r="J26" s="107"/>
      <c r="K26" s="101"/>
      <c r="L26" s="142" t="s">
        <v>242</v>
      </c>
      <c r="M26" s="154" t="s">
        <v>259</v>
      </c>
      <c r="N26" s="117">
        <f>'ごみ集計結果'!K15</f>
        <v>0</v>
      </c>
      <c r="O26" s="141"/>
      <c r="P26" s="101" t="s">
        <v>51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76</v>
      </c>
      <c r="J27" s="112">
        <f>'ごみ集計結果'!J15</f>
        <v>617</v>
      </c>
      <c r="K27" s="101"/>
      <c r="L27" s="130" t="s">
        <v>243</v>
      </c>
      <c r="M27" s="156" t="s">
        <v>260</v>
      </c>
      <c r="N27" s="119">
        <f>'ごみ集計結果'!L15</f>
        <v>218</v>
      </c>
      <c r="O27" s="101"/>
      <c r="P27" s="293">
        <f>N12+N16+N20+N24+N6</f>
        <v>205204</v>
      </c>
      <c r="Q27" s="293"/>
    </row>
    <row r="28" spans="1:17" s="108" customFormat="1" ht="21.75" customHeight="1" thickBot="1">
      <c r="A28" s="101"/>
      <c r="B28" s="158" t="s">
        <v>53</v>
      </c>
      <c r="C28" s="143" t="s">
        <v>261</v>
      </c>
      <c r="D28" s="144">
        <f>'ごみ集計結果'!D3</f>
        <v>2874547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54</v>
      </c>
      <c r="C29" s="160" t="s">
        <v>262</v>
      </c>
      <c r="D29" s="146">
        <f>'ごみ集計結果'!D4</f>
        <v>2833</v>
      </c>
      <c r="E29" s="101"/>
      <c r="F29" s="115" t="s">
        <v>55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56</v>
      </c>
      <c r="Q29" s="125"/>
    </row>
    <row r="30" spans="1:17" s="108" customFormat="1" ht="21.75" customHeight="1" thickBot="1">
      <c r="A30" s="101"/>
      <c r="B30" s="159" t="s">
        <v>52</v>
      </c>
      <c r="C30" s="161" t="s">
        <v>263</v>
      </c>
      <c r="D30" s="147">
        <f>'ごみ集計結果'!D5</f>
        <v>2877380</v>
      </c>
      <c r="E30" s="101"/>
      <c r="F30" s="111" t="s">
        <v>69</v>
      </c>
      <c r="G30" s="112">
        <f>'ごみ集計結果'!J18</f>
        <v>13250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218454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2006-06-30T04:31:57Z</dcterms:modified>
  <cp:category/>
  <cp:version/>
  <cp:contentType/>
  <cp:contentStatus/>
</cp:coreProperties>
</file>