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'ごみ処理概要'!$A$2:$AQ$36</definedName>
    <definedName name="_xlnm.Print_Area" localSheetId="2">'ごみ処理量内訳'!$A$2:$AJ$36</definedName>
    <definedName name="_xlnm.Print_Area" localSheetId="1">'ごみ搬入量内訳'!$A$2:$AH$36</definedName>
    <definedName name="_xlnm.Print_Area" localSheetId="3">'資源化量内訳'!$A$2:$BW$36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<sst xmlns="http://schemas.openxmlformats.org/spreadsheetml/2006/main" count="951" uniqueCount="288">
  <si>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</si>
  <si>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</si>
  <si>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</si>
  <si>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</si>
  <si>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</si>
  <si>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</si>
  <si>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</si>
  <si>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</si>
  <si>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</si>
  <si>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</si>
  <si>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</si>
  <si>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</si>
  <si>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</si>
  <si>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</si>
  <si>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</si>
  <si>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</si>
  <si>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</si>
  <si>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</si>
  <si>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美郷町</t>
  </si>
  <si>
    <t>32209</t>
  </si>
  <si>
    <t>雲南市</t>
  </si>
  <si>
    <t>32343</t>
  </si>
  <si>
    <t>奥出雲町</t>
  </si>
  <si>
    <t>32386</t>
  </si>
  <si>
    <t>32448</t>
  </si>
  <si>
    <t>32449</t>
  </si>
  <si>
    <t>邑南町</t>
  </si>
  <si>
    <t>32528</t>
  </si>
  <si>
    <t>隠岐の島町</t>
  </si>
  <si>
    <t>島根県合計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</si>
  <si>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</si>
  <si>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</si>
  <si>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</si>
  <si>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</si>
  <si>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</si>
  <si>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</si>
  <si>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</si>
  <si>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</si>
  <si>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</si>
  <si>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</si>
  <si>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</si>
  <si>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</si>
  <si>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</si>
  <si>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</si>
  <si>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</si>
  <si>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</si>
  <si>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</si>
  <si>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</si>
  <si>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</si>
  <si>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</si>
  <si>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</si>
  <si>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</si>
  <si>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</si>
  <si>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</si>
  <si>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</si>
  <si>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</si>
  <si>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</si>
  <si>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</si>
  <si>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</si>
  <si>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</si>
  <si>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</si>
  <si>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</si>
  <si>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</si>
  <si>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</si>
  <si>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</si>
  <si>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</si>
  <si>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</si>
  <si>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</si>
  <si>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</si>
  <si>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</si>
  <si>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</si>
  <si>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</si>
  <si>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</si>
  <si>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</si>
  <si>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</si>
  <si>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</si>
  <si>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</si>
  <si>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</si>
  <si>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</si>
  <si>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</si>
  <si>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</si>
  <si>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</si>
  <si>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</si>
  <si>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</si>
  <si>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</si>
  <si>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</si>
  <si>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</si>
  <si>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</si>
  <si>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</si>
  <si>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</si>
  <si>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</si>
  <si>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</si>
  <si>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</si>
  <si>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</si>
  <si>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</si>
  <si>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</si>
  <si>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</si>
  <si>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</si>
  <si>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</si>
  <si>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</si>
  <si>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</si>
  <si>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</si>
  <si>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</si>
  <si>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</si>
  <si>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</si>
  <si>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</si>
  <si>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</si>
  <si>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</si>
  <si>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</si>
  <si>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</si>
  <si>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</si>
  <si>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</si>
  <si>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</si>
  <si>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</si>
  <si>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</si>
  <si>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</si>
  <si>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</si>
  <si>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</si>
  <si>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</si>
  <si>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</si>
  <si>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</si>
  <si>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</si>
  <si>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</si>
  <si>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</si>
  <si>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</si>
  <si>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</si>
  <si>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</si>
  <si>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</si>
  <si>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</si>
  <si>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</si>
  <si>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</si>
  <si>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</si>
  <si>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</si>
  <si>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</si>
  <si>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</si>
  <si>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</si>
  <si>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</si>
  <si>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</si>
  <si>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</si>
  <si>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</si>
  <si>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</si>
  <si>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</si>
  <si>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</si>
  <si>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</si>
  <si>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</si>
  <si>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</si>
  <si>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島根県</t>
  </si>
  <si>
    <t>旭町</t>
  </si>
  <si>
    <t>（平成16年度実績）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</si>
  <si>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</si>
  <si>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</si>
  <si>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</si>
  <si>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</si>
  <si>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</si>
  <si>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</si>
  <si>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</si>
  <si>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</si>
  <si>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</si>
  <si>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</si>
  <si>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</si>
  <si>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</si>
  <si>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</si>
  <si>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</si>
  <si>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</si>
  <si>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32304</t>
  </si>
  <si>
    <t>東出雲町</t>
  </si>
  <si>
    <t>32401</t>
  </si>
  <si>
    <t>斐川町</t>
  </si>
  <si>
    <t>32421</t>
  </si>
  <si>
    <t>温泉津町</t>
  </si>
  <si>
    <t>32422</t>
  </si>
  <si>
    <t>仁摩町</t>
  </si>
  <si>
    <t>32441</t>
  </si>
  <si>
    <t>32462</t>
  </si>
  <si>
    <t>金城町</t>
  </si>
  <si>
    <t>32463</t>
  </si>
  <si>
    <t>32464</t>
  </si>
  <si>
    <t>弥栄村</t>
  </si>
  <si>
    <t>32465</t>
  </si>
  <si>
    <t>三隅町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</si>
  <si>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</si>
  <si>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</si>
  <si>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</si>
  <si>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</si>
  <si>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</si>
  <si>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</si>
  <si>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</si>
  <si>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</si>
  <si>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</si>
  <si>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</si>
  <si>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</si>
  <si>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</si>
  <si>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</si>
  <si>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</si>
  <si>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</si>
  <si>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</si>
  <si>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</si>
  <si>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</si>
  <si>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</si>
  <si>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</si>
  <si>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</si>
  <si>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</si>
  <si>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</si>
  <si>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</si>
  <si>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</si>
  <si>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</si>
  <si>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</si>
  <si>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</si>
  <si>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</si>
  <si>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</si>
  <si>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</si>
  <si>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</si>
  <si>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</si>
  <si>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</si>
  <si>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</si>
  <si>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</si>
  <si>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</si>
  <si>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</si>
  <si>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</si>
  <si>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</si>
  <si>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</si>
  <si>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</si>
  <si>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</si>
  <si>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</si>
  <si>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</si>
  <si>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</si>
  <si>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</si>
  <si>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</si>
  <si>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</si>
  <si>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</si>
  <si>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</si>
  <si>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</si>
  <si>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</si>
  <si>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</si>
  <si>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</si>
  <si>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</si>
  <si>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</si>
  <si>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</si>
  <si>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</si>
  <si>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川本町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</si>
  <si>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</si>
  <si>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</si>
  <si>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</si>
  <si>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</si>
  <si>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</si>
  <si>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</si>
  <si>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</si>
  <si>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</si>
  <si>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</si>
  <si>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</si>
  <si>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</si>
  <si>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</si>
  <si>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</si>
  <si>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</si>
  <si>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</si>
  <si>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</si>
  <si>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</si>
  <si>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</si>
  <si>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</si>
  <si>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</si>
  <si>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</si>
  <si>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</si>
  <si>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</si>
  <si>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</si>
  <si>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</si>
  <si>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</si>
  <si>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</si>
  <si>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</si>
  <si>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</si>
  <si>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</si>
  <si>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</si>
  <si>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</si>
  <si>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合計：施設処理＋直接資源化量＋直接最終処分量</t>
  </si>
  <si>
    <t>ﾍﾟｯﾄﾎﾞﾄﾙ</t>
  </si>
  <si>
    <t>ﾌﾟﾗｽﾁｯｸ類</t>
  </si>
  <si>
    <t>飯南町</t>
  </si>
  <si>
    <t>32525</t>
  </si>
  <si>
    <t>海士町</t>
  </si>
  <si>
    <t>32526</t>
  </si>
  <si>
    <t>西ノ島町</t>
  </si>
  <si>
    <t>32527</t>
  </si>
  <si>
    <t>知夫村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</si>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</sst>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3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217</v>
      </c>
      <c r="B2" s="200" t="s">
        <v>218</v>
      </c>
      <c r="C2" s="203" t="s">
        <v>219</v>
      </c>
      <c r="D2" s="208" t="s">
        <v>284</v>
      </c>
      <c r="E2" s="198"/>
      <c r="F2" s="208" t="s">
        <v>285</v>
      </c>
      <c r="G2" s="198"/>
      <c r="H2" s="198"/>
      <c r="I2" s="199"/>
      <c r="J2" s="215" t="s">
        <v>129</v>
      </c>
      <c r="K2" s="216"/>
      <c r="L2" s="217"/>
      <c r="M2" s="203" t="s">
        <v>130</v>
      </c>
      <c r="N2" s="7" t="s">
        <v>286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287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131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205</v>
      </c>
      <c r="P3" s="205" t="s">
        <v>132</v>
      </c>
      <c r="Q3" s="206"/>
      <c r="R3" s="206"/>
      <c r="S3" s="206"/>
      <c r="T3" s="206"/>
      <c r="U3" s="207"/>
      <c r="V3" s="14" t="s">
        <v>133</v>
      </c>
      <c r="W3" s="8"/>
      <c r="X3" s="8"/>
      <c r="Y3" s="8"/>
      <c r="Z3" s="8"/>
      <c r="AA3" s="8"/>
      <c r="AB3" s="8"/>
      <c r="AC3" s="15"/>
      <c r="AD3" s="12" t="s">
        <v>131</v>
      </c>
      <c r="AE3" s="212"/>
      <c r="AF3" s="203" t="s">
        <v>220</v>
      </c>
      <c r="AG3" s="203" t="s">
        <v>140</v>
      </c>
      <c r="AH3" s="203" t="s">
        <v>221</v>
      </c>
      <c r="AI3" s="203" t="s">
        <v>222</v>
      </c>
      <c r="AJ3" s="203" t="s">
        <v>223</v>
      </c>
      <c r="AK3" s="203" t="s">
        <v>224</v>
      </c>
      <c r="AL3" s="12" t="s">
        <v>134</v>
      </c>
      <c r="AM3" s="212"/>
      <c r="AN3" s="203" t="s">
        <v>225</v>
      </c>
      <c r="AO3" s="203" t="s">
        <v>226</v>
      </c>
      <c r="AP3" s="203" t="s">
        <v>227</v>
      </c>
      <c r="AQ3" s="12" t="s">
        <v>131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131</v>
      </c>
      <c r="Q4" s="6" t="s">
        <v>228</v>
      </c>
      <c r="R4" s="6" t="s">
        <v>229</v>
      </c>
      <c r="S4" s="6" t="s">
        <v>30</v>
      </c>
      <c r="T4" s="6" t="s">
        <v>31</v>
      </c>
      <c r="U4" s="6" t="s">
        <v>32</v>
      </c>
      <c r="V4" s="12" t="s">
        <v>131</v>
      </c>
      <c r="W4" s="6" t="s">
        <v>135</v>
      </c>
      <c r="X4" s="6" t="s">
        <v>200</v>
      </c>
      <c r="Y4" s="6" t="s">
        <v>136</v>
      </c>
      <c r="Z4" s="18" t="s">
        <v>207</v>
      </c>
      <c r="AA4" s="6" t="s">
        <v>137</v>
      </c>
      <c r="AB4" s="18" t="s">
        <v>238</v>
      </c>
      <c r="AC4" s="6" t="s">
        <v>201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138</v>
      </c>
      <c r="E6" s="21" t="s">
        <v>138</v>
      </c>
      <c r="F6" s="22" t="s">
        <v>33</v>
      </c>
      <c r="G6" s="22" t="s">
        <v>33</v>
      </c>
      <c r="H6" s="22" t="s">
        <v>33</v>
      </c>
      <c r="I6" s="22" t="s">
        <v>33</v>
      </c>
      <c r="J6" s="23" t="s">
        <v>139</v>
      </c>
      <c r="K6" s="23" t="s">
        <v>139</v>
      </c>
      <c r="L6" s="23" t="s">
        <v>139</v>
      </c>
      <c r="M6" s="22" t="s">
        <v>33</v>
      </c>
      <c r="N6" s="22" t="s">
        <v>33</v>
      </c>
      <c r="O6" s="22" t="s">
        <v>33</v>
      </c>
      <c r="P6" s="22" t="s">
        <v>33</v>
      </c>
      <c r="Q6" s="22" t="s">
        <v>33</v>
      </c>
      <c r="R6" s="22" t="s">
        <v>33</v>
      </c>
      <c r="S6" s="22" t="s">
        <v>33</v>
      </c>
      <c r="T6" s="22" t="s">
        <v>33</v>
      </c>
      <c r="U6" s="22" t="s">
        <v>33</v>
      </c>
      <c r="V6" s="22" t="s">
        <v>33</v>
      </c>
      <c r="W6" s="22" t="s">
        <v>33</v>
      </c>
      <c r="X6" s="22" t="s">
        <v>33</v>
      </c>
      <c r="Y6" s="22" t="s">
        <v>33</v>
      </c>
      <c r="Z6" s="22" t="s">
        <v>33</v>
      </c>
      <c r="AA6" s="22" t="s">
        <v>33</v>
      </c>
      <c r="AB6" s="22" t="s">
        <v>33</v>
      </c>
      <c r="AC6" s="22" t="s">
        <v>33</v>
      </c>
      <c r="AD6" s="22" t="s">
        <v>33</v>
      </c>
      <c r="AE6" s="22" t="s">
        <v>34</v>
      </c>
      <c r="AF6" s="22" t="s">
        <v>33</v>
      </c>
      <c r="AG6" s="22" t="s">
        <v>33</v>
      </c>
      <c r="AH6" s="22" t="s">
        <v>33</v>
      </c>
      <c r="AI6" s="22" t="s">
        <v>33</v>
      </c>
      <c r="AJ6" s="22" t="s">
        <v>33</v>
      </c>
      <c r="AK6" s="22" t="s">
        <v>33</v>
      </c>
      <c r="AL6" s="22" t="s">
        <v>33</v>
      </c>
      <c r="AM6" s="22" t="s">
        <v>34</v>
      </c>
      <c r="AN6" s="22" t="s">
        <v>33</v>
      </c>
      <c r="AO6" s="22" t="s">
        <v>33</v>
      </c>
      <c r="AP6" s="22" t="s">
        <v>33</v>
      </c>
      <c r="AQ6" s="22" t="s">
        <v>33</v>
      </c>
    </row>
    <row r="7" spans="1:43" ht="13.5" customHeight="1">
      <c r="A7" s="182" t="s">
        <v>149</v>
      </c>
      <c r="B7" s="182" t="s">
        <v>150</v>
      </c>
      <c r="C7" s="184" t="s">
        <v>151</v>
      </c>
      <c r="D7" s="188">
        <v>195105</v>
      </c>
      <c r="E7" s="188">
        <v>195105</v>
      </c>
      <c r="F7" s="188">
        <f>'ごみ搬入量内訳'!H7</f>
        <v>72101</v>
      </c>
      <c r="G7" s="188">
        <f>'ごみ搬入量内訳'!AG7</f>
        <v>4800</v>
      </c>
      <c r="H7" s="188">
        <f>'ごみ搬入量内訳'!AH7</f>
        <v>837</v>
      </c>
      <c r="I7" s="188">
        <f aca="true" t="shared" si="0" ref="I7:I34">SUM(F7:H7)</f>
        <v>77738</v>
      </c>
      <c r="J7" s="188">
        <f aca="true" t="shared" si="1" ref="J7:J16">I7/D7/365*1000000</f>
        <v>1091.6215469506585</v>
      </c>
      <c r="K7" s="188">
        <f>('ごみ搬入量内訳'!E7+'ごみ搬入量内訳'!AH7)/'ごみ処理概要'!D7/365*1000000</f>
        <v>744.7623039648829</v>
      </c>
      <c r="L7" s="188">
        <f>'ごみ搬入量内訳'!F7/'ごみ処理概要'!D7/365*1000000</f>
        <v>346.8592429857755</v>
      </c>
      <c r="M7" s="188">
        <f>'資源化量内訳'!BP7</f>
        <v>490</v>
      </c>
      <c r="N7" s="188">
        <f>'ごみ処理量内訳'!E7</f>
        <v>43342</v>
      </c>
      <c r="O7" s="188">
        <f>'ごみ処理量内訳'!L7</f>
        <v>1455</v>
      </c>
      <c r="P7" s="188">
        <f aca="true" t="shared" si="2" ref="P7:P34">SUM(Q7:U7)</f>
        <v>22944</v>
      </c>
      <c r="Q7" s="188">
        <f>'ごみ処理量内訳'!G7</f>
        <v>9941</v>
      </c>
      <c r="R7" s="188">
        <f>'ごみ処理量内訳'!H7</f>
        <v>13003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34">SUM(W7:AC7)</f>
        <v>1930</v>
      </c>
      <c r="W7" s="188">
        <f>'資源化量内訳'!M7</f>
        <v>1112</v>
      </c>
      <c r="X7" s="188">
        <f>'資源化量内訳'!N7</f>
        <v>41</v>
      </c>
      <c r="Y7" s="188">
        <f>'資源化量内訳'!O7</f>
        <v>277</v>
      </c>
      <c r="Z7" s="188">
        <f>'資源化量内訳'!P7</f>
        <v>14</v>
      </c>
      <c r="AA7" s="188">
        <f>'資源化量内訳'!Q7</f>
        <v>101</v>
      </c>
      <c r="AB7" s="188">
        <f>'資源化量内訳'!R7</f>
        <v>94</v>
      </c>
      <c r="AC7" s="188">
        <f>'資源化量内訳'!S7</f>
        <v>291</v>
      </c>
      <c r="AD7" s="188">
        <f aca="true" t="shared" si="4" ref="AD7:AD34">N7+O7+P7+V7</f>
        <v>69671</v>
      </c>
      <c r="AE7" s="189">
        <f aca="true" t="shared" si="5" ref="AE7:AE34">(N7+P7+V7)/AD7*100</f>
        <v>97.91161315324885</v>
      </c>
      <c r="AF7" s="188">
        <f>'資源化量内訳'!AB7</f>
        <v>0</v>
      </c>
      <c r="AG7" s="188">
        <f>'資源化量内訳'!AJ7</f>
        <v>1380</v>
      </c>
      <c r="AH7" s="188">
        <f>'資源化量内訳'!AR7</f>
        <v>12958</v>
      </c>
      <c r="AI7" s="188">
        <f>'資源化量内訳'!AZ7</f>
        <v>0</v>
      </c>
      <c r="AJ7" s="188">
        <f>'資源化量内訳'!BH7</f>
        <v>0</v>
      </c>
      <c r="AK7" s="188" t="s">
        <v>282</v>
      </c>
      <c r="AL7" s="188">
        <f aca="true" t="shared" si="6" ref="AL7:AL34">SUM(AF7:AJ7)</f>
        <v>14338</v>
      </c>
      <c r="AM7" s="189">
        <f aca="true" t="shared" si="7" ref="AM7:AM34">(V7+AL7+M7)/(M7+AD7)*100</f>
        <v>23.885064351990422</v>
      </c>
      <c r="AN7" s="188">
        <f>'ごみ処理量内訳'!AC7</f>
        <v>1455</v>
      </c>
      <c r="AO7" s="188">
        <f>'ごみ処理量内訳'!AD7</f>
        <v>5851</v>
      </c>
      <c r="AP7" s="188">
        <f>'ごみ処理量内訳'!AE7</f>
        <v>8402</v>
      </c>
      <c r="AQ7" s="188">
        <f aca="true" t="shared" si="8" ref="AQ7:AQ34">SUM(AN7:AP7)</f>
        <v>15708</v>
      </c>
    </row>
    <row r="8" spans="1:43" ht="13.5" customHeight="1">
      <c r="A8" s="182" t="s">
        <v>149</v>
      </c>
      <c r="B8" s="182" t="s">
        <v>152</v>
      </c>
      <c r="C8" s="184" t="s">
        <v>153</v>
      </c>
      <c r="D8" s="188">
        <v>46305</v>
      </c>
      <c r="E8" s="188">
        <v>46305</v>
      </c>
      <c r="F8" s="188">
        <f>'ごみ搬入量内訳'!H8</f>
        <v>17988</v>
      </c>
      <c r="G8" s="188">
        <f>'ごみ搬入量内訳'!AG8</f>
        <v>2263</v>
      </c>
      <c r="H8" s="188">
        <f>'ごみ搬入量内訳'!AH8</f>
        <v>187</v>
      </c>
      <c r="I8" s="188">
        <f t="shared" si="0"/>
        <v>20438</v>
      </c>
      <c r="J8" s="188">
        <f t="shared" si="1"/>
        <v>1209.2543040264595</v>
      </c>
      <c r="K8" s="188">
        <f>('ごみ搬入量内訳'!E8+'ごみ搬入量内訳'!AH8)/'ごみ処理概要'!D8/365*1000000</f>
        <v>664.2674464871837</v>
      </c>
      <c r="L8" s="188">
        <f>'ごみ搬入量内訳'!F8/'ごみ処理概要'!D8/365*1000000</f>
        <v>544.9868575392758</v>
      </c>
      <c r="M8" s="188">
        <f>'資源化量内訳'!BP8</f>
        <v>0</v>
      </c>
      <c r="N8" s="188">
        <f>'ごみ処理量内訳'!E8</f>
        <v>13934</v>
      </c>
      <c r="O8" s="188">
        <f>'ごみ処理量内訳'!L8</f>
        <v>22</v>
      </c>
      <c r="P8" s="188">
        <f t="shared" si="2"/>
        <v>3846</v>
      </c>
      <c r="Q8" s="188">
        <f>'ごみ処理量内訳'!G8</f>
        <v>2566</v>
      </c>
      <c r="R8" s="188">
        <f>'ごみ処理量内訳'!H8</f>
        <v>1280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2463</v>
      </c>
      <c r="W8" s="188">
        <f>'資源化量内訳'!M8</f>
        <v>2412</v>
      </c>
      <c r="X8" s="188">
        <f>'資源化量内訳'!N8</f>
        <v>0</v>
      </c>
      <c r="Y8" s="188">
        <f>'資源化量内訳'!O8</f>
        <v>0</v>
      </c>
      <c r="Z8" s="188">
        <f>'資源化量内訳'!P8</f>
        <v>0</v>
      </c>
      <c r="AA8" s="188">
        <f>'資源化量内訳'!Q8</f>
        <v>0</v>
      </c>
      <c r="AB8" s="188">
        <f>'資源化量内訳'!R8</f>
        <v>51</v>
      </c>
      <c r="AC8" s="188">
        <f>'資源化量内訳'!S8</f>
        <v>0</v>
      </c>
      <c r="AD8" s="188">
        <f t="shared" si="4"/>
        <v>20265</v>
      </c>
      <c r="AE8" s="189">
        <f t="shared" si="5"/>
        <v>99.89143844066123</v>
      </c>
      <c r="AF8" s="188">
        <f>'資源化量内訳'!AB8</f>
        <v>0</v>
      </c>
      <c r="AG8" s="188">
        <f>'資源化量内訳'!AJ8</f>
        <v>652</v>
      </c>
      <c r="AH8" s="188">
        <f>'資源化量内訳'!AR8</f>
        <v>1280</v>
      </c>
      <c r="AI8" s="188">
        <f>'資源化量内訳'!AZ8</f>
        <v>0</v>
      </c>
      <c r="AJ8" s="188">
        <f>'資源化量内訳'!BH8</f>
        <v>0</v>
      </c>
      <c r="AK8" s="188" t="s">
        <v>282</v>
      </c>
      <c r="AL8" s="188">
        <f t="shared" si="6"/>
        <v>1932</v>
      </c>
      <c r="AM8" s="189">
        <f t="shared" si="7"/>
        <v>21.68763878608438</v>
      </c>
      <c r="AN8" s="188">
        <f>'ごみ処理量内訳'!AC8</f>
        <v>22</v>
      </c>
      <c r="AO8" s="188">
        <f>'ごみ処理量内訳'!AD8</f>
        <v>1761</v>
      </c>
      <c r="AP8" s="188">
        <f>'ごみ処理量内訳'!AE8</f>
        <v>1914</v>
      </c>
      <c r="AQ8" s="188">
        <f t="shared" si="8"/>
        <v>3697</v>
      </c>
    </row>
    <row r="9" spans="1:43" ht="13.5" customHeight="1">
      <c r="A9" s="182" t="s">
        <v>149</v>
      </c>
      <c r="B9" s="182" t="s">
        <v>154</v>
      </c>
      <c r="C9" s="184" t="s">
        <v>155</v>
      </c>
      <c r="D9" s="188">
        <v>148642</v>
      </c>
      <c r="E9" s="188">
        <v>148642</v>
      </c>
      <c r="F9" s="188">
        <f>'ごみ搬入量内訳'!H9</f>
        <v>55088</v>
      </c>
      <c r="G9" s="188">
        <f>'ごみ搬入量内訳'!AG9</f>
        <v>3832</v>
      </c>
      <c r="H9" s="188">
        <f>'ごみ搬入量内訳'!AH9</f>
        <v>885</v>
      </c>
      <c r="I9" s="188">
        <f t="shared" si="0"/>
        <v>59805</v>
      </c>
      <c r="J9" s="188">
        <f t="shared" si="1"/>
        <v>1102.30833188798</v>
      </c>
      <c r="K9" s="188">
        <f>('ごみ搬入量内訳'!E9+'ごみ搬入量内訳'!AH9)/'ごみ処理概要'!D9/365*1000000</f>
        <v>755.9949592963363</v>
      </c>
      <c r="L9" s="188">
        <f>'ごみ搬入量内訳'!F9/'ごみ処理概要'!D9/365*1000000</f>
        <v>346.3133725916438</v>
      </c>
      <c r="M9" s="188">
        <f>'資源化量内訳'!BP9</f>
        <v>526</v>
      </c>
      <c r="N9" s="188">
        <f>'ごみ処理量内訳'!E9</f>
        <v>40838</v>
      </c>
      <c r="O9" s="188">
        <f>'ごみ処理量内訳'!L9</f>
        <v>3120</v>
      </c>
      <c r="P9" s="188">
        <f t="shared" si="2"/>
        <v>11245</v>
      </c>
      <c r="Q9" s="188">
        <f>'ごみ処理量内訳'!G9</f>
        <v>4194</v>
      </c>
      <c r="R9" s="188">
        <f>'ごみ処理量内訳'!H9</f>
        <v>7051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1891</v>
      </c>
      <c r="W9" s="188">
        <f>'資源化量内訳'!M9</f>
        <v>1225</v>
      </c>
      <c r="X9" s="188">
        <f>'資源化量内訳'!N9</f>
        <v>16</v>
      </c>
      <c r="Y9" s="188">
        <f>'資源化量内訳'!O9</f>
        <v>35</v>
      </c>
      <c r="Z9" s="188">
        <f>'資源化量内訳'!P9</f>
        <v>60</v>
      </c>
      <c r="AA9" s="188">
        <f>'資源化量内訳'!Q9</f>
        <v>0</v>
      </c>
      <c r="AB9" s="188">
        <f>'資源化量内訳'!R9</f>
        <v>16</v>
      </c>
      <c r="AC9" s="188">
        <f>'資源化量内訳'!S9</f>
        <v>539</v>
      </c>
      <c r="AD9" s="188">
        <f t="shared" si="4"/>
        <v>57094</v>
      </c>
      <c r="AE9" s="189">
        <f t="shared" si="5"/>
        <v>94.53532770518794</v>
      </c>
      <c r="AF9" s="188">
        <f>'資源化量内訳'!AB9</f>
        <v>1298</v>
      </c>
      <c r="AG9" s="188">
        <f>'資源化量内訳'!AJ9</f>
        <v>1590</v>
      </c>
      <c r="AH9" s="188">
        <f>'資源化量内訳'!AR9</f>
        <v>6885</v>
      </c>
      <c r="AI9" s="188">
        <f>'資源化量内訳'!AZ9</f>
        <v>0</v>
      </c>
      <c r="AJ9" s="188">
        <f>'資源化量内訳'!BH9</f>
        <v>0</v>
      </c>
      <c r="AK9" s="188" t="s">
        <v>282</v>
      </c>
      <c r="AL9" s="188">
        <f t="shared" si="6"/>
        <v>9773</v>
      </c>
      <c r="AM9" s="189">
        <f t="shared" si="7"/>
        <v>21.155848663658453</v>
      </c>
      <c r="AN9" s="188">
        <f>'ごみ処理量内訳'!AC9</f>
        <v>3120</v>
      </c>
      <c r="AO9" s="188">
        <f>'ごみ処理量内訳'!AD9</f>
        <v>4394</v>
      </c>
      <c r="AP9" s="188">
        <f>'ごみ処理量内訳'!AE9</f>
        <v>2531</v>
      </c>
      <c r="AQ9" s="188">
        <f t="shared" si="8"/>
        <v>10045</v>
      </c>
    </row>
    <row r="10" spans="1:43" ht="13.5" customHeight="1">
      <c r="A10" s="182" t="s">
        <v>149</v>
      </c>
      <c r="B10" s="182" t="s">
        <v>156</v>
      </c>
      <c r="C10" s="184" t="s">
        <v>157</v>
      </c>
      <c r="D10" s="188">
        <v>53982</v>
      </c>
      <c r="E10" s="188">
        <v>52903</v>
      </c>
      <c r="F10" s="188">
        <f>'ごみ搬入量内訳'!H10</f>
        <v>16954</v>
      </c>
      <c r="G10" s="188">
        <f>'ごみ搬入量内訳'!AG10</f>
        <v>601</v>
      </c>
      <c r="H10" s="188">
        <f>'ごみ搬入量内訳'!AH10</f>
        <v>345</v>
      </c>
      <c r="I10" s="188">
        <f t="shared" si="0"/>
        <v>17900</v>
      </c>
      <c r="J10" s="188">
        <f t="shared" si="1"/>
        <v>908.4712661704078</v>
      </c>
      <c r="K10" s="188">
        <f>('ごみ搬入量内訳'!E10+'ごみ搬入量内訳'!AH10)/'ごみ処理概要'!D10/365*1000000</f>
        <v>688.3573063167175</v>
      </c>
      <c r="L10" s="188">
        <f>'ごみ搬入量内訳'!F10/'ごみ処理概要'!D10/365*1000000</f>
        <v>220.11395985369046</v>
      </c>
      <c r="M10" s="188">
        <f>'資源化量内訳'!BP10</f>
        <v>456</v>
      </c>
      <c r="N10" s="188">
        <f>'ごみ処理量内訳'!E10</f>
        <v>12841</v>
      </c>
      <c r="O10" s="188">
        <f>'ごみ処理量内訳'!L10</f>
        <v>1102</v>
      </c>
      <c r="P10" s="188">
        <f t="shared" si="2"/>
        <v>2921</v>
      </c>
      <c r="Q10" s="188">
        <f>'ごみ処理量内訳'!G10</f>
        <v>0</v>
      </c>
      <c r="R10" s="188">
        <f>'ごみ処理量内訳'!H10</f>
        <v>2921</v>
      </c>
      <c r="S10" s="188">
        <f>'ごみ処理量内訳'!I10</f>
        <v>0</v>
      </c>
      <c r="T10" s="188">
        <f>'ごみ処理量内訳'!J10</f>
        <v>0</v>
      </c>
      <c r="U10" s="188">
        <f>'ごみ処理量内訳'!K10</f>
        <v>0</v>
      </c>
      <c r="V10" s="188">
        <f t="shared" si="3"/>
        <v>0</v>
      </c>
      <c r="W10" s="188">
        <f>'資源化量内訳'!M10</f>
        <v>0</v>
      </c>
      <c r="X10" s="188">
        <f>'資源化量内訳'!N10</f>
        <v>0</v>
      </c>
      <c r="Y10" s="188">
        <f>'資源化量内訳'!O10</f>
        <v>0</v>
      </c>
      <c r="Z10" s="188">
        <f>'資源化量内訳'!P10</f>
        <v>0</v>
      </c>
      <c r="AA10" s="188">
        <f>'資源化量内訳'!Q10</f>
        <v>0</v>
      </c>
      <c r="AB10" s="188">
        <f>'資源化量内訳'!R10</f>
        <v>0</v>
      </c>
      <c r="AC10" s="188">
        <f>'資源化量内訳'!S10</f>
        <v>0</v>
      </c>
      <c r="AD10" s="188">
        <f t="shared" si="4"/>
        <v>16864</v>
      </c>
      <c r="AE10" s="189">
        <f t="shared" si="5"/>
        <v>93.46537001897534</v>
      </c>
      <c r="AF10" s="188">
        <f>'資源化量内訳'!AB10</f>
        <v>0</v>
      </c>
      <c r="AG10" s="188">
        <f>'資源化量内訳'!AJ10</f>
        <v>0</v>
      </c>
      <c r="AH10" s="188">
        <f>'資源化量内訳'!AR10</f>
        <v>2921</v>
      </c>
      <c r="AI10" s="188">
        <f>'資源化量内訳'!AZ10</f>
        <v>0</v>
      </c>
      <c r="AJ10" s="188">
        <f>'資源化量内訳'!BH10</f>
        <v>0</v>
      </c>
      <c r="AK10" s="188" t="s">
        <v>282</v>
      </c>
      <c r="AL10" s="188">
        <f t="shared" si="6"/>
        <v>2921</v>
      </c>
      <c r="AM10" s="189">
        <f t="shared" si="7"/>
        <v>19.49769053117783</v>
      </c>
      <c r="AN10" s="188">
        <f>'ごみ処理量内訳'!AC10</f>
        <v>1102</v>
      </c>
      <c r="AO10" s="188">
        <f>'ごみ処理量内訳'!AD10</f>
        <v>826</v>
      </c>
      <c r="AP10" s="188">
        <f>'ごみ処理量内訳'!AE10</f>
        <v>0</v>
      </c>
      <c r="AQ10" s="188">
        <f t="shared" si="8"/>
        <v>1928</v>
      </c>
    </row>
    <row r="11" spans="1:43" ht="13.5" customHeight="1">
      <c r="A11" s="182" t="s">
        <v>149</v>
      </c>
      <c r="B11" s="182" t="s">
        <v>158</v>
      </c>
      <c r="C11" s="184" t="s">
        <v>159</v>
      </c>
      <c r="D11" s="188">
        <v>33666</v>
      </c>
      <c r="E11" s="188">
        <v>33666</v>
      </c>
      <c r="F11" s="188">
        <f>'ごみ搬入量内訳'!H11</f>
        <v>9333</v>
      </c>
      <c r="G11" s="188">
        <f>'ごみ搬入量内訳'!AG11</f>
        <v>1646</v>
      </c>
      <c r="H11" s="188">
        <f>'ごみ搬入量内訳'!AH11</f>
        <v>1218</v>
      </c>
      <c r="I11" s="188">
        <f t="shared" si="0"/>
        <v>12197</v>
      </c>
      <c r="J11" s="188">
        <f t="shared" si="1"/>
        <v>992.58713111639</v>
      </c>
      <c r="K11" s="188">
        <f>('ごみ搬入量内訳'!E11+'ごみ搬入量内訳'!AH11)/'ごみ処理概要'!D11/365*1000000</f>
        <v>793.4512198396984</v>
      </c>
      <c r="L11" s="188">
        <f>'ごみ搬入量内訳'!F11/'ごみ処理概要'!D11/365*1000000</f>
        <v>199.1359112766915</v>
      </c>
      <c r="M11" s="188">
        <f>'資源化量内訳'!BP11</f>
        <v>0</v>
      </c>
      <c r="N11" s="188">
        <f>'ごみ処理量内訳'!E11</f>
        <v>7854</v>
      </c>
      <c r="O11" s="188">
        <f>'ごみ処理量内訳'!L11</f>
        <v>0</v>
      </c>
      <c r="P11" s="188">
        <f t="shared" si="2"/>
        <v>3302</v>
      </c>
      <c r="Q11" s="188">
        <f>'ごみ処理量内訳'!G11</f>
        <v>2183</v>
      </c>
      <c r="R11" s="188">
        <f>'ごみ処理量内訳'!H11</f>
        <v>1119</v>
      </c>
      <c r="S11" s="188">
        <f>'ごみ処理量内訳'!I11</f>
        <v>0</v>
      </c>
      <c r="T11" s="188">
        <f>'ごみ処理量内訳'!J11</f>
        <v>0</v>
      </c>
      <c r="U11" s="188">
        <f>'ごみ処理量内訳'!K11</f>
        <v>0</v>
      </c>
      <c r="V11" s="188">
        <f t="shared" si="3"/>
        <v>0</v>
      </c>
      <c r="W11" s="188">
        <f>'資源化量内訳'!M11</f>
        <v>0</v>
      </c>
      <c r="X11" s="188">
        <f>'資源化量内訳'!N11</f>
        <v>0</v>
      </c>
      <c r="Y11" s="188">
        <f>'資源化量内訳'!O11</f>
        <v>0</v>
      </c>
      <c r="Z11" s="188">
        <f>'資源化量内訳'!P11</f>
        <v>0</v>
      </c>
      <c r="AA11" s="188">
        <f>'資源化量内訳'!Q11</f>
        <v>0</v>
      </c>
      <c r="AB11" s="188">
        <f>'資源化量内訳'!R11</f>
        <v>0</v>
      </c>
      <c r="AC11" s="188">
        <f>'資源化量内訳'!S11</f>
        <v>0</v>
      </c>
      <c r="AD11" s="188">
        <f t="shared" si="4"/>
        <v>11156</v>
      </c>
      <c r="AE11" s="189">
        <f t="shared" si="5"/>
        <v>100</v>
      </c>
      <c r="AF11" s="188">
        <f>'資源化量内訳'!AB11</f>
        <v>0</v>
      </c>
      <c r="AG11" s="188">
        <f>'資源化量内訳'!AJ11</f>
        <v>386</v>
      </c>
      <c r="AH11" s="188">
        <f>'資源化量内訳'!AR11</f>
        <v>1118</v>
      </c>
      <c r="AI11" s="188">
        <f>'資源化量内訳'!AZ11</f>
        <v>0</v>
      </c>
      <c r="AJ11" s="188">
        <f>'資源化量内訳'!BH11</f>
        <v>0</v>
      </c>
      <c r="AK11" s="188" t="s">
        <v>282</v>
      </c>
      <c r="AL11" s="188">
        <f t="shared" si="6"/>
        <v>1504</v>
      </c>
      <c r="AM11" s="189">
        <f t="shared" si="7"/>
        <v>13.48153460021513</v>
      </c>
      <c r="AN11" s="188">
        <f>'ごみ処理量内訳'!AC11</f>
        <v>0</v>
      </c>
      <c r="AO11" s="188">
        <f>'ごみ処理量内訳'!AD11</f>
        <v>733</v>
      </c>
      <c r="AP11" s="188">
        <f>'ごみ処理量内訳'!AE11</f>
        <v>1797</v>
      </c>
      <c r="AQ11" s="188">
        <f t="shared" si="8"/>
        <v>2530</v>
      </c>
    </row>
    <row r="12" spans="1:43" ht="13.5" customHeight="1">
      <c r="A12" s="182" t="s">
        <v>149</v>
      </c>
      <c r="B12" s="182" t="s">
        <v>160</v>
      </c>
      <c r="C12" s="184" t="s">
        <v>161</v>
      </c>
      <c r="D12" s="188">
        <v>45220</v>
      </c>
      <c r="E12" s="188">
        <v>45220</v>
      </c>
      <c r="F12" s="188">
        <f>'ごみ搬入量内訳'!H12</f>
        <v>11245</v>
      </c>
      <c r="G12" s="188">
        <f>'ごみ搬入量内訳'!AG12</f>
        <v>1754</v>
      </c>
      <c r="H12" s="188">
        <f>'ごみ搬入量内訳'!AH12</f>
        <v>0</v>
      </c>
      <c r="I12" s="188">
        <f t="shared" si="0"/>
        <v>12999</v>
      </c>
      <c r="J12" s="188">
        <f t="shared" si="1"/>
        <v>787.5652063276646</v>
      </c>
      <c r="K12" s="188">
        <f>('ごみ搬入量内訳'!E12+'ごみ搬入量内訳'!AH12)/'ごみ処理概要'!D12/365*1000000</f>
        <v>644.9443512083998</v>
      </c>
      <c r="L12" s="188">
        <f>'ごみ搬入量内訳'!F12/'ごみ処理概要'!D12/365*1000000</f>
        <v>142.62085511926472</v>
      </c>
      <c r="M12" s="188">
        <f>'資源化量内訳'!BP12</f>
        <v>0</v>
      </c>
      <c r="N12" s="188">
        <f>'ごみ処理量内訳'!E12</f>
        <v>9277</v>
      </c>
      <c r="O12" s="188">
        <f>'ごみ処理量内訳'!L12</f>
        <v>382</v>
      </c>
      <c r="P12" s="188">
        <f t="shared" si="2"/>
        <v>1526</v>
      </c>
      <c r="Q12" s="188">
        <f>'ごみ処理量内訳'!G12</f>
        <v>1526</v>
      </c>
      <c r="R12" s="188">
        <f>'ごみ処理量内訳'!H12</f>
        <v>0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0</v>
      </c>
      <c r="V12" s="188">
        <f t="shared" si="3"/>
        <v>1778</v>
      </c>
      <c r="W12" s="188">
        <f>'資源化量内訳'!M12</f>
        <v>1397</v>
      </c>
      <c r="X12" s="188">
        <f>'資源化量内訳'!N12</f>
        <v>38</v>
      </c>
      <c r="Y12" s="188">
        <f>'資源化量内訳'!O12</f>
        <v>241</v>
      </c>
      <c r="Z12" s="188">
        <f>'資源化量内訳'!P12</f>
        <v>42</v>
      </c>
      <c r="AA12" s="188">
        <f>'資源化量内訳'!Q12</f>
        <v>13</v>
      </c>
      <c r="AB12" s="188">
        <f>'資源化量内訳'!R12</f>
        <v>47</v>
      </c>
      <c r="AC12" s="188">
        <f>'資源化量内訳'!S12</f>
        <v>0</v>
      </c>
      <c r="AD12" s="188">
        <f t="shared" si="4"/>
        <v>12963</v>
      </c>
      <c r="AE12" s="189">
        <f t="shared" si="5"/>
        <v>97.05315127671064</v>
      </c>
      <c r="AF12" s="188">
        <f>'資源化量内訳'!AB12</f>
        <v>0</v>
      </c>
      <c r="AG12" s="188">
        <f>'資源化量内訳'!AJ12</f>
        <v>1162</v>
      </c>
      <c r="AH12" s="188">
        <f>'資源化量内訳'!AR12</f>
        <v>0</v>
      </c>
      <c r="AI12" s="188">
        <f>'資源化量内訳'!AZ12</f>
        <v>0</v>
      </c>
      <c r="AJ12" s="188">
        <f>'資源化量内訳'!BH12</f>
        <v>0</v>
      </c>
      <c r="AK12" s="188" t="s">
        <v>282</v>
      </c>
      <c r="AL12" s="188">
        <f t="shared" si="6"/>
        <v>1162</v>
      </c>
      <c r="AM12" s="189">
        <f t="shared" si="7"/>
        <v>22.67993520018514</v>
      </c>
      <c r="AN12" s="188">
        <f>'ごみ処理量内訳'!AC12</f>
        <v>382</v>
      </c>
      <c r="AO12" s="188">
        <f>'ごみ処理量内訳'!AD12</f>
        <v>818</v>
      </c>
      <c r="AP12" s="188">
        <f>'ごみ処理量内訳'!AE12</f>
        <v>201</v>
      </c>
      <c r="AQ12" s="188">
        <f t="shared" si="8"/>
        <v>1401</v>
      </c>
    </row>
    <row r="13" spans="1:43" ht="13.5" customHeight="1">
      <c r="A13" s="182" t="s">
        <v>149</v>
      </c>
      <c r="B13" s="182" t="s">
        <v>162</v>
      </c>
      <c r="C13" s="184" t="s">
        <v>163</v>
      </c>
      <c r="D13" s="188">
        <v>28567</v>
      </c>
      <c r="E13" s="188">
        <v>28313</v>
      </c>
      <c r="F13" s="188">
        <f>'ごみ搬入量内訳'!H13</f>
        <v>8052</v>
      </c>
      <c r="G13" s="188">
        <f>'ごみ搬入量内訳'!AG13</f>
        <v>420</v>
      </c>
      <c r="H13" s="188">
        <f>'ごみ搬入量内訳'!AH13</f>
        <v>76</v>
      </c>
      <c r="I13" s="188">
        <f t="shared" si="0"/>
        <v>8548</v>
      </c>
      <c r="J13" s="188">
        <f t="shared" si="1"/>
        <v>819.7983016134624</v>
      </c>
      <c r="K13" s="188">
        <f>('ごみ搬入量内訳'!E13+'ごみ搬入量内訳'!AH13)/'ごみ処理概要'!D13/365*1000000</f>
        <v>700.7798537540442</v>
      </c>
      <c r="L13" s="188">
        <f>'ごみ搬入量内訳'!F13/'ごみ処理概要'!D13/365*1000000</f>
        <v>119.01844785941822</v>
      </c>
      <c r="M13" s="188">
        <f>'資源化量内訳'!BP13</f>
        <v>0</v>
      </c>
      <c r="N13" s="188">
        <f>'ごみ処理量内訳'!E13</f>
        <v>5523</v>
      </c>
      <c r="O13" s="188">
        <f>'ごみ処理量内訳'!L13</f>
        <v>0</v>
      </c>
      <c r="P13" s="188">
        <f t="shared" si="2"/>
        <v>2529</v>
      </c>
      <c r="Q13" s="188">
        <f>'ごみ処理量内訳'!G13</f>
        <v>1307</v>
      </c>
      <c r="R13" s="188">
        <f>'ごみ処理量内訳'!H13</f>
        <v>1222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0</v>
      </c>
      <c r="W13" s="188">
        <f>'資源化量内訳'!M13</f>
        <v>0</v>
      </c>
      <c r="X13" s="188">
        <f>'資源化量内訳'!N13</f>
        <v>0</v>
      </c>
      <c r="Y13" s="188">
        <f>'資源化量内訳'!O13</f>
        <v>0</v>
      </c>
      <c r="Z13" s="188">
        <f>'資源化量内訳'!P13</f>
        <v>0</v>
      </c>
      <c r="AA13" s="188">
        <f>'資源化量内訳'!Q13</f>
        <v>0</v>
      </c>
      <c r="AB13" s="188">
        <f>'資源化量内訳'!R13</f>
        <v>0</v>
      </c>
      <c r="AC13" s="188">
        <f>'資源化量内訳'!S13</f>
        <v>0</v>
      </c>
      <c r="AD13" s="188">
        <f t="shared" si="4"/>
        <v>8052</v>
      </c>
      <c r="AE13" s="189">
        <f t="shared" si="5"/>
        <v>100</v>
      </c>
      <c r="AF13" s="188">
        <f>'資源化量内訳'!AB13</f>
        <v>0</v>
      </c>
      <c r="AG13" s="188">
        <f>'資源化量内訳'!AJ13</f>
        <v>292</v>
      </c>
      <c r="AH13" s="188">
        <f>'資源化量内訳'!AR13</f>
        <v>1222</v>
      </c>
      <c r="AI13" s="188">
        <f>'資源化量内訳'!AZ13</f>
        <v>0</v>
      </c>
      <c r="AJ13" s="188">
        <f>'資源化量内訳'!BH13</f>
        <v>0</v>
      </c>
      <c r="AK13" s="188" t="s">
        <v>282</v>
      </c>
      <c r="AL13" s="188">
        <f t="shared" si="6"/>
        <v>1514</v>
      </c>
      <c r="AM13" s="189">
        <f t="shared" si="7"/>
        <v>18.802781917536016</v>
      </c>
      <c r="AN13" s="188">
        <f>'ごみ処理量内訳'!AC13</f>
        <v>0</v>
      </c>
      <c r="AO13" s="188">
        <f>'ごみ処理量内訳'!AD13</f>
        <v>698</v>
      </c>
      <c r="AP13" s="188">
        <f>'ごみ処理量内訳'!AE13</f>
        <v>960</v>
      </c>
      <c r="AQ13" s="188">
        <f t="shared" si="8"/>
        <v>1658</v>
      </c>
    </row>
    <row r="14" spans="1:43" ht="13.5" customHeight="1">
      <c r="A14" s="182" t="s">
        <v>149</v>
      </c>
      <c r="B14" s="182" t="s">
        <v>19</v>
      </c>
      <c r="C14" s="184" t="s">
        <v>20</v>
      </c>
      <c r="D14" s="188">
        <v>46157</v>
      </c>
      <c r="E14" s="188">
        <v>46157</v>
      </c>
      <c r="F14" s="188">
        <f>'ごみ搬入量内訳'!H14</f>
        <v>7747</v>
      </c>
      <c r="G14" s="188">
        <f>'ごみ搬入量内訳'!AG14</f>
        <v>3490</v>
      </c>
      <c r="H14" s="188">
        <f>'ごみ搬入量内訳'!AH14</f>
        <v>0</v>
      </c>
      <c r="I14" s="188">
        <f t="shared" si="0"/>
        <v>11237</v>
      </c>
      <c r="J14" s="188">
        <f t="shared" si="1"/>
        <v>666.9909519653144</v>
      </c>
      <c r="K14" s="188">
        <f>('ごみ搬入量内訳'!E14+'ごみ搬入量内訳'!AH14)/'ごみ処理概要'!D14/365*1000000</f>
        <v>547.7433927859679</v>
      </c>
      <c r="L14" s="188">
        <f>'ごみ搬入量内訳'!F14/'ごみ処理概要'!D14/365*1000000</f>
        <v>119.24755917934648</v>
      </c>
      <c r="M14" s="188">
        <f>'資源化量内訳'!BP14</f>
        <v>0</v>
      </c>
      <c r="N14" s="188">
        <f>'ごみ処理量内訳'!E14</f>
        <v>1115</v>
      </c>
      <c r="O14" s="188">
        <f>'ごみ処理量内訳'!L14</f>
        <v>0</v>
      </c>
      <c r="P14" s="188">
        <f t="shared" si="2"/>
        <v>9166</v>
      </c>
      <c r="Q14" s="188">
        <f>'ごみ処理量内訳'!G14</f>
        <v>0</v>
      </c>
      <c r="R14" s="188">
        <f>'ごみ処理量内訳'!H14</f>
        <v>1345</v>
      </c>
      <c r="S14" s="188">
        <f>'ごみ処理量内訳'!I14</f>
        <v>0</v>
      </c>
      <c r="T14" s="188">
        <f>'ごみ処理量内訳'!J14</f>
        <v>7821</v>
      </c>
      <c r="U14" s="188">
        <f>'ごみ処理量内訳'!K14</f>
        <v>0</v>
      </c>
      <c r="V14" s="188">
        <f t="shared" si="3"/>
        <v>1868</v>
      </c>
      <c r="W14" s="188">
        <f>'資源化量内訳'!M14</f>
        <v>1836</v>
      </c>
      <c r="X14" s="188">
        <f>'資源化量内訳'!N14</f>
        <v>0</v>
      </c>
      <c r="Y14" s="188">
        <f>'資源化量内訳'!O14</f>
        <v>0</v>
      </c>
      <c r="Z14" s="188">
        <f>'資源化量内訳'!P14</f>
        <v>0</v>
      </c>
      <c r="AA14" s="188">
        <f>'資源化量内訳'!Q14</f>
        <v>0</v>
      </c>
      <c r="AB14" s="188">
        <f>'資源化量内訳'!R14</f>
        <v>8</v>
      </c>
      <c r="AC14" s="188">
        <f>'資源化量内訳'!S14</f>
        <v>24</v>
      </c>
      <c r="AD14" s="188">
        <f t="shared" si="4"/>
        <v>12149</v>
      </c>
      <c r="AE14" s="189">
        <f t="shared" si="5"/>
        <v>100</v>
      </c>
      <c r="AF14" s="188">
        <f>'資源化量内訳'!AB14</f>
        <v>0</v>
      </c>
      <c r="AG14" s="188">
        <f>'資源化量内訳'!AJ14</f>
        <v>0</v>
      </c>
      <c r="AH14" s="188">
        <f>'資源化量内訳'!AR14</f>
        <v>734</v>
      </c>
      <c r="AI14" s="188">
        <f>'資源化量内訳'!AZ14</f>
        <v>0</v>
      </c>
      <c r="AJ14" s="188">
        <f>'資源化量内訳'!BH14</f>
        <v>4486</v>
      </c>
      <c r="AK14" s="188" t="s">
        <v>282</v>
      </c>
      <c r="AL14" s="188">
        <f t="shared" si="6"/>
        <v>5220</v>
      </c>
      <c r="AM14" s="189">
        <f t="shared" si="7"/>
        <v>58.34225039097868</v>
      </c>
      <c r="AN14" s="188">
        <f>'ごみ処理量内訳'!AC14</f>
        <v>0</v>
      </c>
      <c r="AO14" s="188">
        <f>'ごみ処理量内訳'!AD14</f>
        <v>98</v>
      </c>
      <c r="AP14" s="188">
        <f>'ごみ処理量内訳'!AE14</f>
        <v>888</v>
      </c>
      <c r="AQ14" s="188">
        <f t="shared" si="8"/>
        <v>986</v>
      </c>
    </row>
    <row r="15" spans="1:43" ht="13.5" customHeight="1">
      <c r="A15" s="182" t="s">
        <v>149</v>
      </c>
      <c r="B15" s="182" t="s">
        <v>164</v>
      </c>
      <c r="C15" s="184" t="s">
        <v>165</v>
      </c>
      <c r="D15" s="188">
        <v>14220</v>
      </c>
      <c r="E15" s="188">
        <v>14220</v>
      </c>
      <c r="F15" s="188">
        <f>'ごみ搬入量内訳'!H15</f>
        <v>3683</v>
      </c>
      <c r="G15" s="188">
        <f>'ごみ搬入量内訳'!AG15</f>
        <v>220</v>
      </c>
      <c r="H15" s="188">
        <f>'ごみ搬入量内訳'!AH15</f>
        <v>0</v>
      </c>
      <c r="I15" s="188">
        <f t="shared" si="0"/>
        <v>3903</v>
      </c>
      <c r="J15" s="188">
        <f t="shared" si="1"/>
        <v>751.9796543552395</v>
      </c>
      <c r="K15" s="188">
        <f>('ごみ搬入量内訳'!E15+'ごみ搬入量内訳'!AH15)/'ごみ処理概要'!D15/365*1000000</f>
        <v>588.597961582182</v>
      </c>
      <c r="L15" s="188">
        <f>'ごみ搬入量内訳'!F15/'ごみ処理概要'!D15/365*1000000</f>
        <v>163.38169277305744</v>
      </c>
      <c r="M15" s="188">
        <f>'資源化量内訳'!BP15</f>
        <v>0</v>
      </c>
      <c r="N15" s="188">
        <f>'ごみ処理量内訳'!E15</f>
        <v>2686</v>
      </c>
      <c r="O15" s="188">
        <f>'ごみ処理量内訳'!L15</f>
        <v>253</v>
      </c>
      <c r="P15" s="188">
        <f t="shared" si="2"/>
        <v>964</v>
      </c>
      <c r="Q15" s="188">
        <f>'ごみ処理量内訳'!G15</f>
        <v>0</v>
      </c>
      <c r="R15" s="188">
        <f>'ごみ処理量内訳'!H15</f>
        <v>964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0</v>
      </c>
      <c r="W15" s="188">
        <f>'資源化量内訳'!M15</f>
        <v>0</v>
      </c>
      <c r="X15" s="188">
        <f>'資源化量内訳'!N15</f>
        <v>0</v>
      </c>
      <c r="Y15" s="188">
        <f>'資源化量内訳'!O15</f>
        <v>0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0</v>
      </c>
      <c r="AC15" s="188">
        <f>'資源化量内訳'!S15</f>
        <v>0</v>
      </c>
      <c r="AD15" s="188">
        <f t="shared" si="4"/>
        <v>3903</v>
      </c>
      <c r="AE15" s="189">
        <f t="shared" si="5"/>
        <v>93.5178068152703</v>
      </c>
      <c r="AF15" s="188">
        <f>'資源化量内訳'!AB15</f>
        <v>0</v>
      </c>
      <c r="AG15" s="188">
        <f>'資源化量内訳'!AJ15</f>
        <v>0</v>
      </c>
      <c r="AH15" s="188">
        <f>'資源化量内訳'!AR15</f>
        <v>964</v>
      </c>
      <c r="AI15" s="188">
        <f>'資源化量内訳'!AZ15</f>
        <v>0</v>
      </c>
      <c r="AJ15" s="188">
        <f>'資源化量内訳'!BH15</f>
        <v>0</v>
      </c>
      <c r="AK15" s="188" t="s">
        <v>282</v>
      </c>
      <c r="AL15" s="188">
        <f t="shared" si="6"/>
        <v>964</v>
      </c>
      <c r="AM15" s="189">
        <f t="shared" si="7"/>
        <v>24.698949526005638</v>
      </c>
      <c r="AN15" s="188">
        <f>'ごみ処理量内訳'!AC15</f>
        <v>253</v>
      </c>
      <c r="AO15" s="188">
        <f>'ごみ処理量内訳'!AD15</f>
        <v>346</v>
      </c>
      <c r="AP15" s="188">
        <f>'ごみ処理量内訳'!AE15</f>
        <v>0</v>
      </c>
      <c r="AQ15" s="188">
        <f t="shared" si="8"/>
        <v>599</v>
      </c>
    </row>
    <row r="16" spans="1:43" ht="13.5" customHeight="1">
      <c r="A16" s="182" t="s">
        <v>149</v>
      </c>
      <c r="B16" s="182" t="s">
        <v>21</v>
      </c>
      <c r="C16" s="184" t="s">
        <v>22</v>
      </c>
      <c r="D16" s="188">
        <v>16516</v>
      </c>
      <c r="E16" s="188">
        <v>15547</v>
      </c>
      <c r="F16" s="188">
        <f>'ごみ搬入量内訳'!H16</f>
        <v>3406</v>
      </c>
      <c r="G16" s="188">
        <f>'ごみ搬入量内訳'!AG16</f>
        <v>1643</v>
      </c>
      <c r="H16" s="188">
        <f>'ごみ搬入量内訳'!AH16</f>
        <v>212</v>
      </c>
      <c r="I16" s="188">
        <f t="shared" si="0"/>
        <v>5261</v>
      </c>
      <c r="J16" s="188">
        <f t="shared" si="1"/>
        <v>872.7112273030386</v>
      </c>
      <c r="K16" s="188">
        <f>('ごみ搬入量内訳'!E16+'ごみ搬入量内訳'!AH16)/'ごみ処理概要'!D16/365*1000000</f>
        <v>445.2303619238463</v>
      </c>
      <c r="L16" s="188">
        <f>'ごみ搬入量内訳'!F16/'ごみ処理概要'!D16/365*1000000</f>
        <v>427.48086537919227</v>
      </c>
      <c r="M16" s="188">
        <f>'資源化量内訳'!BP16</f>
        <v>0</v>
      </c>
      <c r="N16" s="188">
        <f>'ごみ処理量内訳'!E16</f>
        <v>3475</v>
      </c>
      <c r="O16" s="188">
        <f>'ごみ処理量内訳'!L16</f>
        <v>27</v>
      </c>
      <c r="P16" s="188">
        <f t="shared" si="2"/>
        <v>1553</v>
      </c>
      <c r="Q16" s="188">
        <f>'ごみ処理量内訳'!G16</f>
        <v>1553</v>
      </c>
      <c r="R16" s="188">
        <f>'ごみ処理量内訳'!H16</f>
        <v>0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0</v>
      </c>
      <c r="V16" s="188">
        <f t="shared" si="3"/>
        <v>480</v>
      </c>
      <c r="W16" s="188">
        <f>'資源化量内訳'!M16</f>
        <v>464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16</v>
      </c>
      <c r="AC16" s="188">
        <f>'資源化量内訳'!S16</f>
        <v>0</v>
      </c>
      <c r="AD16" s="188">
        <f t="shared" si="4"/>
        <v>5535</v>
      </c>
      <c r="AE16" s="189">
        <f t="shared" si="5"/>
        <v>99.51219512195122</v>
      </c>
      <c r="AF16" s="188">
        <f>'資源化量内訳'!AB16</f>
        <v>0</v>
      </c>
      <c r="AG16" s="188">
        <f>'資源化量内訳'!AJ16</f>
        <v>203</v>
      </c>
      <c r="AH16" s="188">
        <f>'資源化量内訳'!AR16</f>
        <v>0</v>
      </c>
      <c r="AI16" s="188">
        <f>'資源化量内訳'!AZ16</f>
        <v>0</v>
      </c>
      <c r="AJ16" s="188">
        <f>'資源化量内訳'!BH16</f>
        <v>0</v>
      </c>
      <c r="AK16" s="188" t="s">
        <v>282</v>
      </c>
      <c r="AL16" s="188">
        <f t="shared" si="6"/>
        <v>203</v>
      </c>
      <c r="AM16" s="189">
        <f t="shared" si="7"/>
        <v>12.339656729900632</v>
      </c>
      <c r="AN16" s="188">
        <f>'ごみ処理量内訳'!AC16</f>
        <v>27</v>
      </c>
      <c r="AO16" s="188">
        <f>'ごみ処理量内訳'!AD16</f>
        <v>537</v>
      </c>
      <c r="AP16" s="188">
        <f>'ごみ処理量内訳'!AE16</f>
        <v>1348</v>
      </c>
      <c r="AQ16" s="188">
        <f t="shared" si="8"/>
        <v>1912</v>
      </c>
    </row>
    <row r="17" spans="1:43" ht="13.5" customHeight="1">
      <c r="A17" s="182" t="s">
        <v>149</v>
      </c>
      <c r="B17" s="182" t="s">
        <v>23</v>
      </c>
      <c r="C17" s="184" t="s">
        <v>275</v>
      </c>
      <c r="D17" s="188">
        <v>6297</v>
      </c>
      <c r="E17" s="188">
        <v>6297</v>
      </c>
      <c r="F17" s="188">
        <f>'ごみ搬入量内訳'!H17</f>
        <v>1374</v>
      </c>
      <c r="G17" s="188">
        <f>'ごみ搬入量内訳'!AG17</f>
        <v>298</v>
      </c>
      <c r="H17" s="188">
        <f>'ごみ搬入量内訳'!AH17</f>
        <v>0</v>
      </c>
      <c r="I17" s="188">
        <f t="shared" si="0"/>
        <v>1672</v>
      </c>
      <c r="J17" s="188">
        <f aca="true" t="shared" si="9" ref="J17:J36">I17/D17/365*1000000</f>
        <v>727.46100012835</v>
      </c>
      <c r="K17" s="188">
        <f>('ごみ搬入量内訳'!E17+'ごみ搬入量内訳'!AH17)/'ごみ処理概要'!D17/365*1000000</f>
        <v>582.142833834768</v>
      </c>
      <c r="L17" s="188">
        <f>'ごみ搬入量内訳'!F17/'ごみ処理概要'!D17/365*1000000</f>
        <v>145.31816629358187</v>
      </c>
      <c r="M17" s="188">
        <f>'資源化量内訳'!BP17</f>
        <v>0</v>
      </c>
      <c r="N17" s="188">
        <f>'ごみ処理量内訳'!E17</f>
        <v>1311</v>
      </c>
      <c r="O17" s="188">
        <f>'ごみ処理量内訳'!L17</f>
        <v>0</v>
      </c>
      <c r="P17" s="188">
        <f t="shared" si="2"/>
        <v>361</v>
      </c>
      <c r="Q17" s="188">
        <f>'ごみ処理量内訳'!G17</f>
        <v>0</v>
      </c>
      <c r="R17" s="188">
        <f>'ごみ処理量内訳'!H17</f>
        <v>361</v>
      </c>
      <c r="S17" s="188">
        <f>'ごみ処理量内訳'!I17</f>
        <v>0</v>
      </c>
      <c r="T17" s="188">
        <f>'ごみ処理量内訳'!J17</f>
        <v>0</v>
      </c>
      <c r="U17" s="188">
        <f>'ごみ処理量内訳'!K17</f>
        <v>0</v>
      </c>
      <c r="V17" s="188">
        <f t="shared" si="3"/>
        <v>0</v>
      </c>
      <c r="W17" s="188">
        <f>'資源化量内訳'!M17</f>
        <v>0</v>
      </c>
      <c r="X17" s="188">
        <f>'資源化量内訳'!N17</f>
        <v>0</v>
      </c>
      <c r="Y17" s="188">
        <f>'資源化量内訳'!O17</f>
        <v>0</v>
      </c>
      <c r="Z17" s="188">
        <f>'資源化量内訳'!P17</f>
        <v>0</v>
      </c>
      <c r="AA17" s="188">
        <f>'資源化量内訳'!Q17</f>
        <v>0</v>
      </c>
      <c r="AB17" s="188">
        <f>'資源化量内訳'!R17</f>
        <v>0</v>
      </c>
      <c r="AC17" s="188">
        <f>'資源化量内訳'!S17</f>
        <v>0</v>
      </c>
      <c r="AD17" s="188">
        <f t="shared" si="4"/>
        <v>1672</v>
      </c>
      <c r="AE17" s="189">
        <f t="shared" si="5"/>
        <v>100</v>
      </c>
      <c r="AF17" s="188">
        <f>'資源化量内訳'!AB17</f>
        <v>0</v>
      </c>
      <c r="AG17" s="188">
        <f>'資源化量内訳'!AJ17</f>
        <v>0</v>
      </c>
      <c r="AH17" s="188">
        <f>'資源化量内訳'!AR17</f>
        <v>336</v>
      </c>
      <c r="AI17" s="188">
        <f>'資源化量内訳'!AZ17</f>
        <v>0</v>
      </c>
      <c r="AJ17" s="188">
        <f>'資源化量内訳'!BH17</f>
        <v>0</v>
      </c>
      <c r="AK17" s="188" t="s">
        <v>282</v>
      </c>
      <c r="AL17" s="188">
        <f t="shared" si="6"/>
        <v>336</v>
      </c>
      <c r="AM17" s="189">
        <f t="shared" si="7"/>
        <v>20.095693779904305</v>
      </c>
      <c r="AN17" s="188">
        <f>'ごみ処理量内訳'!AC17</f>
        <v>0</v>
      </c>
      <c r="AO17" s="188">
        <f>'ごみ処理量内訳'!AD17</f>
        <v>115</v>
      </c>
      <c r="AP17" s="188">
        <f>'ごみ処理量内訳'!AE17</f>
        <v>25</v>
      </c>
      <c r="AQ17" s="188">
        <f t="shared" si="8"/>
        <v>140</v>
      </c>
    </row>
    <row r="18" spans="1:43" ht="13.5" customHeight="1">
      <c r="A18" s="182" t="s">
        <v>149</v>
      </c>
      <c r="B18" s="182" t="s">
        <v>166</v>
      </c>
      <c r="C18" s="184" t="s">
        <v>167</v>
      </c>
      <c r="D18" s="188">
        <v>27845</v>
      </c>
      <c r="E18" s="188">
        <v>27845</v>
      </c>
      <c r="F18" s="188">
        <f>'ごみ搬入量内訳'!H18</f>
        <v>5456</v>
      </c>
      <c r="G18" s="188">
        <f>'ごみ搬入量内訳'!AG18</f>
        <v>2000</v>
      </c>
      <c r="H18" s="188">
        <f>'ごみ搬入量内訳'!AH18</f>
        <v>0</v>
      </c>
      <c r="I18" s="188">
        <f t="shared" si="0"/>
        <v>7456</v>
      </c>
      <c r="J18" s="188">
        <f t="shared" si="9"/>
        <v>733.6109628397908</v>
      </c>
      <c r="K18" s="188">
        <f>('ごみ搬入量内訳'!E18+'ごみ搬入量内訳'!AH18)/'ごみ処理概要'!D18/365*1000000</f>
        <v>570.7721560399176</v>
      </c>
      <c r="L18" s="188">
        <f>'ごみ搬入量内訳'!F18/'ごみ処理概要'!D18/365*1000000</f>
        <v>162.83880679987305</v>
      </c>
      <c r="M18" s="188">
        <f>'資源化量内訳'!BP18</f>
        <v>0</v>
      </c>
      <c r="N18" s="188">
        <f>'ごみ処理量内訳'!E18</f>
        <v>5628</v>
      </c>
      <c r="O18" s="188">
        <f>'ごみ処理量内訳'!L18</f>
        <v>0</v>
      </c>
      <c r="P18" s="188">
        <f t="shared" si="2"/>
        <v>319</v>
      </c>
      <c r="Q18" s="188">
        <f>'ごみ処理量内訳'!G18</f>
        <v>319</v>
      </c>
      <c r="R18" s="188">
        <f>'ごみ処理量内訳'!H18</f>
        <v>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1030</v>
      </c>
      <c r="W18" s="188">
        <f>'資源化量内訳'!M18</f>
        <v>900</v>
      </c>
      <c r="X18" s="188">
        <f>'資源化量内訳'!N18</f>
        <v>89</v>
      </c>
      <c r="Y18" s="188">
        <f>'資源化量内訳'!O18</f>
        <v>0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27</v>
      </c>
      <c r="AC18" s="188">
        <f>'資源化量内訳'!S18</f>
        <v>14</v>
      </c>
      <c r="AD18" s="188">
        <f t="shared" si="4"/>
        <v>6977</v>
      </c>
      <c r="AE18" s="189">
        <f t="shared" si="5"/>
        <v>100</v>
      </c>
      <c r="AF18" s="188">
        <f>'資源化量内訳'!AB18</f>
        <v>25</v>
      </c>
      <c r="AG18" s="188">
        <f>'資源化量内訳'!AJ18</f>
        <v>180</v>
      </c>
      <c r="AH18" s="188">
        <f>'資源化量内訳'!AR18</f>
        <v>0</v>
      </c>
      <c r="AI18" s="188">
        <f>'資源化量内訳'!AZ18</f>
        <v>0</v>
      </c>
      <c r="AJ18" s="188">
        <f>'資源化量内訳'!BH18</f>
        <v>0</v>
      </c>
      <c r="AK18" s="188" t="s">
        <v>282</v>
      </c>
      <c r="AL18" s="188">
        <f t="shared" si="6"/>
        <v>205</v>
      </c>
      <c r="AM18" s="189">
        <f t="shared" si="7"/>
        <v>17.70101762935359</v>
      </c>
      <c r="AN18" s="188">
        <f>'ごみ処理量内訳'!AC18</f>
        <v>0</v>
      </c>
      <c r="AO18" s="188">
        <f>'ごみ処理量内訳'!AD18</f>
        <v>504</v>
      </c>
      <c r="AP18" s="188">
        <f>'ごみ処理量内訳'!AE18</f>
        <v>119</v>
      </c>
      <c r="AQ18" s="188">
        <f t="shared" si="8"/>
        <v>623</v>
      </c>
    </row>
    <row r="19" spans="1:43" ht="13.5" customHeight="1">
      <c r="A19" s="182" t="s">
        <v>149</v>
      </c>
      <c r="B19" s="182" t="s">
        <v>168</v>
      </c>
      <c r="C19" s="184" t="s">
        <v>169</v>
      </c>
      <c r="D19" s="188">
        <v>3956</v>
      </c>
      <c r="E19" s="188">
        <v>3956</v>
      </c>
      <c r="F19" s="188">
        <f>'ごみ搬入量内訳'!H19</f>
        <v>884</v>
      </c>
      <c r="G19" s="188">
        <f>'ごみ搬入量内訳'!AG19</f>
        <v>105</v>
      </c>
      <c r="H19" s="188">
        <f>'ごみ搬入量内訳'!AH19</f>
        <v>194</v>
      </c>
      <c r="I19" s="188">
        <f t="shared" si="0"/>
        <v>1183</v>
      </c>
      <c r="J19" s="188">
        <f t="shared" si="9"/>
        <v>819.2861199218804</v>
      </c>
      <c r="K19" s="188">
        <f>('ごみ搬入量内訳'!E19+'ごみ搬入量内訳'!AH19)/'ごみ処理概要'!D19/365*1000000</f>
        <v>819.2861199218804</v>
      </c>
      <c r="L19" s="188">
        <f>'ごみ搬入量内訳'!F19/'ごみ処理概要'!D19/365*1000000</f>
        <v>0</v>
      </c>
      <c r="M19" s="188">
        <f>'資源化量内訳'!BP19</f>
        <v>0</v>
      </c>
      <c r="N19" s="188">
        <f>'ごみ処理量内訳'!E19</f>
        <v>734</v>
      </c>
      <c r="O19" s="188">
        <f>'ごみ処理量内訳'!L19</f>
        <v>54</v>
      </c>
      <c r="P19" s="188">
        <f t="shared" si="2"/>
        <v>156</v>
      </c>
      <c r="Q19" s="188">
        <f>'ごみ処理量内訳'!G19</f>
        <v>0</v>
      </c>
      <c r="R19" s="188">
        <f>'ごみ処理量内訳'!H19</f>
        <v>156</v>
      </c>
      <c r="S19" s="188">
        <f>'ごみ処理量内訳'!I19</f>
        <v>0</v>
      </c>
      <c r="T19" s="188">
        <f>'ごみ処理量内訳'!J19</f>
        <v>0</v>
      </c>
      <c r="U19" s="188">
        <f>'ごみ処理量内訳'!K19</f>
        <v>0</v>
      </c>
      <c r="V19" s="188">
        <f t="shared" si="3"/>
        <v>0</v>
      </c>
      <c r="W19" s="188">
        <f>'資源化量内訳'!M19</f>
        <v>0</v>
      </c>
      <c r="X19" s="188">
        <f>'資源化量内訳'!N19</f>
        <v>0</v>
      </c>
      <c r="Y19" s="188">
        <f>'資源化量内訳'!O19</f>
        <v>0</v>
      </c>
      <c r="Z19" s="188">
        <f>'資源化量内訳'!P19</f>
        <v>0</v>
      </c>
      <c r="AA19" s="188">
        <f>'資源化量内訳'!Q19</f>
        <v>0</v>
      </c>
      <c r="AB19" s="188">
        <f>'資源化量内訳'!R19</f>
        <v>0</v>
      </c>
      <c r="AC19" s="188">
        <f>'資源化量内訳'!S19</f>
        <v>0</v>
      </c>
      <c r="AD19" s="188">
        <f t="shared" si="4"/>
        <v>944</v>
      </c>
      <c r="AE19" s="189">
        <f t="shared" si="5"/>
        <v>94.27966101694916</v>
      </c>
      <c r="AF19" s="188">
        <f>'資源化量内訳'!AB19</f>
        <v>0</v>
      </c>
      <c r="AG19" s="188">
        <f>'資源化量内訳'!AJ19</f>
        <v>0</v>
      </c>
      <c r="AH19" s="188">
        <f>'資源化量内訳'!AR19</f>
        <v>148</v>
      </c>
      <c r="AI19" s="188">
        <f>'資源化量内訳'!AZ19</f>
        <v>0</v>
      </c>
      <c r="AJ19" s="188">
        <f>'資源化量内訳'!BH19</f>
        <v>0</v>
      </c>
      <c r="AK19" s="188" t="s">
        <v>282</v>
      </c>
      <c r="AL19" s="188">
        <f t="shared" si="6"/>
        <v>148</v>
      </c>
      <c r="AM19" s="189">
        <f t="shared" si="7"/>
        <v>15.677966101694915</v>
      </c>
      <c r="AN19" s="188">
        <f>'ごみ処理量内訳'!AC19</f>
        <v>54</v>
      </c>
      <c r="AO19" s="188">
        <f>'ごみ処理量内訳'!AD19</f>
        <v>102</v>
      </c>
      <c r="AP19" s="188">
        <f>'ごみ処理量内訳'!AE19</f>
        <v>0</v>
      </c>
      <c r="AQ19" s="188">
        <f t="shared" si="8"/>
        <v>156</v>
      </c>
    </row>
    <row r="20" spans="1:43" ht="13.5" customHeight="1">
      <c r="A20" s="182" t="s">
        <v>149</v>
      </c>
      <c r="B20" s="182" t="s">
        <v>170</v>
      </c>
      <c r="C20" s="184" t="s">
        <v>171</v>
      </c>
      <c r="D20" s="188">
        <v>4959</v>
      </c>
      <c r="E20" s="188">
        <v>4940</v>
      </c>
      <c r="F20" s="188">
        <f>'ごみ搬入量内訳'!H20</f>
        <v>1354</v>
      </c>
      <c r="G20" s="188">
        <f>'ごみ搬入量内訳'!AG20</f>
        <v>75</v>
      </c>
      <c r="H20" s="188">
        <f>'ごみ搬入量内訳'!AH20</f>
        <v>5</v>
      </c>
      <c r="I20" s="188">
        <f t="shared" si="0"/>
        <v>1434</v>
      </c>
      <c r="J20" s="188">
        <f t="shared" si="9"/>
        <v>792.2498736212283</v>
      </c>
      <c r="K20" s="188">
        <f>('ごみ搬入量内訳'!E20+'ごみ搬入量内訳'!AH20)/'ごみ処理概要'!D20/365*1000000</f>
        <v>749.1567842610777</v>
      </c>
      <c r="L20" s="188">
        <f>'ごみ搬入量内訳'!F20/'ごみ処理概要'!D20/365*1000000</f>
        <v>43.09308936015049</v>
      </c>
      <c r="M20" s="188">
        <f>'資源化量内訳'!BP20</f>
        <v>0</v>
      </c>
      <c r="N20" s="188">
        <f>'ごみ処理量内訳'!E20</f>
        <v>1141</v>
      </c>
      <c r="O20" s="188">
        <f>'ごみ処理量内訳'!L20</f>
        <v>0</v>
      </c>
      <c r="P20" s="188">
        <f t="shared" si="2"/>
        <v>165</v>
      </c>
      <c r="Q20" s="188">
        <f>'ごみ処理量内訳'!G20</f>
        <v>12</v>
      </c>
      <c r="R20" s="188">
        <f>'ごみ処理量内訳'!H20</f>
        <v>153</v>
      </c>
      <c r="S20" s="188">
        <f>'ごみ処理量内訳'!I20</f>
        <v>0</v>
      </c>
      <c r="T20" s="188">
        <f>'ごみ処理量内訳'!J20</f>
        <v>0</v>
      </c>
      <c r="U20" s="188">
        <f>'ごみ処理量内訳'!K20</f>
        <v>0</v>
      </c>
      <c r="V20" s="188">
        <f t="shared" si="3"/>
        <v>69</v>
      </c>
      <c r="W20" s="188">
        <f>'資源化量内訳'!M20</f>
        <v>63</v>
      </c>
      <c r="X20" s="188">
        <f>'資源化量内訳'!N20</f>
        <v>0</v>
      </c>
      <c r="Y20" s="188">
        <f>'資源化量内訳'!O20</f>
        <v>0</v>
      </c>
      <c r="Z20" s="188">
        <f>'資源化量内訳'!P20</f>
        <v>0</v>
      </c>
      <c r="AA20" s="188">
        <f>'資源化量内訳'!Q20</f>
        <v>0</v>
      </c>
      <c r="AB20" s="188">
        <f>'資源化量内訳'!R20</f>
        <v>6</v>
      </c>
      <c r="AC20" s="188">
        <f>'資源化量内訳'!S20</f>
        <v>0</v>
      </c>
      <c r="AD20" s="188">
        <f t="shared" si="4"/>
        <v>1375</v>
      </c>
      <c r="AE20" s="189">
        <f t="shared" si="5"/>
        <v>100</v>
      </c>
      <c r="AF20" s="188">
        <f>'資源化量内訳'!AB20</f>
        <v>0</v>
      </c>
      <c r="AG20" s="188">
        <f>'資源化量内訳'!AJ20</f>
        <v>0</v>
      </c>
      <c r="AH20" s="188">
        <f>'資源化量内訳'!AR20</f>
        <v>28</v>
      </c>
      <c r="AI20" s="188">
        <f>'資源化量内訳'!AZ20</f>
        <v>0</v>
      </c>
      <c r="AJ20" s="188">
        <f>'資源化量内訳'!BH20</f>
        <v>0</v>
      </c>
      <c r="AK20" s="188" t="s">
        <v>282</v>
      </c>
      <c r="AL20" s="188">
        <f t="shared" si="6"/>
        <v>28</v>
      </c>
      <c r="AM20" s="189">
        <f t="shared" si="7"/>
        <v>7.054545454545455</v>
      </c>
      <c r="AN20" s="188">
        <f>'ごみ処理量内訳'!AC20</f>
        <v>0</v>
      </c>
      <c r="AO20" s="188">
        <f>'ごみ処理量内訳'!AD20</f>
        <v>108</v>
      </c>
      <c r="AP20" s="188">
        <f>'ごみ処理量内訳'!AE20</f>
        <v>137</v>
      </c>
      <c r="AQ20" s="188">
        <f t="shared" si="8"/>
        <v>245</v>
      </c>
    </row>
    <row r="21" spans="1:43" ht="13.5" customHeight="1">
      <c r="A21" s="182" t="s">
        <v>149</v>
      </c>
      <c r="B21" s="182" t="s">
        <v>172</v>
      </c>
      <c r="C21" s="184" t="s">
        <v>239</v>
      </c>
      <c r="D21" s="188">
        <v>4473</v>
      </c>
      <c r="E21" s="188">
        <v>4473</v>
      </c>
      <c r="F21" s="188">
        <f>'ごみ搬入量内訳'!H21</f>
        <v>755</v>
      </c>
      <c r="G21" s="188">
        <f>'ごみ搬入量内訳'!AG21</f>
        <v>543</v>
      </c>
      <c r="H21" s="188">
        <f>'ごみ搬入量内訳'!AH21</f>
        <v>0</v>
      </c>
      <c r="I21" s="188">
        <f t="shared" si="0"/>
        <v>1298</v>
      </c>
      <c r="J21" s="188">
        <f t="shared" si="9"/>
        <v>795.0289254553194</v>
      </c>
      <c r="K21" s="188">
        <f>('ごみ搬入量内訳'!E21+'ごみ搬入量内訳'!AH21)/'ごみ処理概要'!D21/365*1000000</f>
        <v>463.0522863206637</v>
      </c>
      <c r="L21" s="188">
        <f>'ごみ搬入量内訳'!F21/'ごみ処理概要'!D21/365*1000000</f>
        <v>331.9766391346557</v>
      </c>
      <c r="M21" s="188">
        <f>'資源化量内訳'!BP21</f>
        <v>0</v>
      </c>
      <c r="N21" s="188">
        <f>'ごみ処理量内訳'!E21</f>
        <v>861</v>
      </c>
      <c r="O21" s="188">
        <f>'ごみ処理量内訳'!L21</f>
        <v>25</v>
      </c>
      <c r="P21" s="188">
        <f t="shared" si="2"/>
        <v>432</v>
      </c>
      <c r="Q21" s="188">
        <f>'ごみ処理量内訳'!G21</f>
        <v>0</v>
      </c>
      <c r="R21" s="188">
        <f>'ごみ処理量内訳'!H21</f>
        <v>432</v>
      </c>
      <c r="S21" s="188">
        <f>'ごみ処理量内訳'!I21</f>
        <v>0</v>
      </c>
      <c r="T21" s="188">
        <f>'ごみ処理量内訳'!J21</f>
        <v>0</v>
      </c>
      <c r="U21" s="188">
        <f>'ごみ処理量内訳'!K21</f>
        <v>0</v>
      </c>
      <c r="V21" s="188">
        <f t="shared" si="3"/>
        <v>0</v>
      </c>
      <c r="W21" s="188">
        <f>'資源化量内訳'!M21</f>
        <v>0</v>
      </c>
      <c r="X21" s="188">
        <f>'資源化量内訳'!N21</f>
        <v>0</v>
      </c>
      <c r="Y21" s="188">
        <f>'資源化量内訳'!O21</f>
        <v>0</v>
      </c>
      <c r="Z21" s="188">
        <f>'資源化量内訳'!P21</f>
        <v>0</v>
      </c>
      <c r="AA21" s="188">
        <f>'資源化量内訳'!Q21</f>
        <v>0</v>
      </c>
      <c r="AB21" s="188">
        <f>'資源化量内訳'!R21</f>
        <v>0</v>
      </c>
      <c r="AC21" s="188">
        <f>'資源化量内訳'!S21</f>
        <v>0</v>
      </c>
      <c r="AD21" s="188">
        <f t="shared" si="4"/>
        <v>1318</v>
      </c>
      <c r="AE21" s="189">
        <f t="shared" si="5"/>
        <v>98.103186646434</v>
      </c>
      <c r="AF21" s="188">
        <f>'資源化量内訳'!AB21</f>
        <v>0</v>
      </c>
      <c r="AG21" s="188">
        <f>'資源化量内訳'!AJ21</f>
        <v>0</v>
      </c>
      <c r="AH21" s="188">
        <f>'資源化量内訳'!AR21</f>
        <v>386</v>
      </c>
      <c r="AI21" s="188">
        <f>'資源化量内訳'!AZ21</f>
        <v>0</v>
      </c>
      <c r="AJ21" s="188">
        <f>'資源化量内訳'!BH21</f>
        <v>0</v>
      </c>
      <c r="AK21" s="188" t="s">
        <v>282</v>
      </c>
      <c r="AL21" s="188">
        <f t="shared" si="6"/>
        <v>386</v>
      </c>
      <c r="AM21" s="189">
        <f t="shared" si="7"/>
        <v>29.286798179059183</v>
      </c>
      <c r="AN21" s="188">
        <f>'ごみ処理量内訳'!AC21</f>
        <v>25</v>
      </c>
      <c r="AO21" s="188">
        <f>'ごみ処理量内訳'!AD21</f>
        <v>96</v>
      </c>
      <c r="AP21" s="188">
        <f>'ごみ処理量内訳'!AE21</f>
        <v>26</v>
      </c>
      <c r="AQ21" s="188">
        <f t="shared" si="8"/>
        <v>147</v>
      </c>
    </row>
    <row r="22" spans="1:43" ht="13.5" customHeight="1">
      <c r="A22" s="182" t="s">
        <v>149</v>
      </c>
      <c r="B22" s="182" t="s">
        <v>24</v>
      </c>
      <c r="C22" s="184" t="s">
        <v>18</v>
      </c>
      <c r="D22" s="188">
        <v>6334</v>
      </c>
      <c r="E22" s="188">
        <v>6334</v>
      </c>
      <c r="F22" s="188">
        <f>'ごみ搬入量内訳'!H22</f>
        <v>932</v>
      </c>
      <c r="G22" s="188">
        <f>'ごみ搬入量内訳'!AG22</f>
        <v>343</v>
      </c>
      <c r="H22" s="188">
        <f>'ごみ搬入量内訳'!AH22</f>
        <v>0</v>
      </c>
      <c r="I22" s="188">
        <f t="shared" si="0"/>
        <v>1275</v>
      </c>
      <c r="J22" s="188">
        <f t="shared" si="9"/>
        <v>551.4920563516746</v>
      </c>
      <c r="K22" s="188">
        <f>('ごみ搬入量内訳'!E22+'ごみ搬入量内訳'!AH22)/'ごみ処理概要'!D22/365*1000000</f>
        <v>403.12987962334176</v>
      </c>
      <c r="L22" s="188">
        <f>'ごみ搬入量内訳'!F22/'ごみ処理概要'!D22/365*1000000</f>
        <v>148.36217672833286</v>
      </c>
      <c r="M22" s="188">
        <f>'資源化量内訳'!BP22</f>
        <v>0</v>
      </c>
      <c r="N22" s="188">
        <f>'ごみ処理量内訳'!E22</f>
        <v>700</v>
      </c>
      <c r="O22" s="188">
        <f>'ごみ処理量内訳'!L22</f>
        <v>0</v>
      </c>
      <c r="P22" s="188">
        <f t="shared" si="2"/>
        <v>575</v>
      </c>
      <c r="Q22" s="188">
        <f>'ごみ処理量内訳'!G22</f>
        <v>0</v>
      </c>
      <c r="R22" s="188">
        <f>'ごみ処理量内訳'!H22</f>
        <v>575</v>
      </c>
      <c r="S22" s="188">
        <f>'ごみ処理量内訳'!I22</f>
        <v>0</v>
      </c>
      <c r="T22" s="188">
        <f>'ごみ処理量内訳'!J22</f>
        <v>0</v>
      </c>
      <c r="U22" s="188">
        <f>'ごみ処理量内訳'!K22</f>
        <v>0</v>
      </c>
      <c r="V22" s="188">
        <f t="shared" si="3"/>
        <v>0</v>
      </c>
      <c r="W22" s="188">
        <f>'資源化量内訳'!M22</f>
        <v>0</v>
      </c>
      <c r="X22" s="188">
        <f>'資源化量内訳'!N22</f>
        <v>0</v>
      </c>
      <c r="Y22" s="188">
        <f>'資源化量内訳'!O22</f>
        <v>0</v>
      </c>
      <c r="Z22" s="188">
        <f>'資源化量内訳'!P22</f>
        <v>0</v>
      </c>
      <c r="AA22" s="188">
        <f>'資源化量内訳'!Q22</f>
        <v>0</v>
      </c>
      <c r="AB22" s="188">
        <f>'資源化量内訳'!R22</f>
        <v>0</v>
      </c>
      <c r="AC22" s="188">
        <f>'資源化量内訳'!S22</f>
        <v>0</v>
      </c>
      <c r="AD22" s="188">
        <f t="shared" si="4"/>
        <v>1275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515</v>
      </c>
      <c r="AI22" s="188">
        <f>'資源化量内訳'!AZ22</f>
        <v>0</v>
      </c>
      <c r="AJ22" s="188">
        <f>'資源化量内訳'!BH22</f>
        <v>0</v>
      </c>
      <c r="AK22" s="188" t="s">
        <v>282</v>
      </c>
      <c r="AL22" s="188">
        <f t="shared" si="6"/>
        <v>515</v>
      </c>
      <c r="AM22" s="189">
        <f t="shared" si="7"/>
        <v>40.3921568627451</v>
      </c>
      <c r="AN22" s="188">
        <f>'ごみ処理量内訳'!AC22</f>
        <v>0</v>
      </c>
      <c r="AO22" s="188">
        <f>'ごみ処理量内訳'!AD22</f>
        <v>80</v>
      </c>
      <c r="AP22" s="188">
        <f>'ごみ処理量内訳'!AE22</f>
        <v>34</v>
      </c>
      <c r="AQ22" s="188">
        <f t="shared" si="8"/>
        <v>114</v>
      </c>
    </row>
    <row r="23" spans="1:43" ht="13.5" customHeight="1">
      <c r="A23" s="182" t="s">
        <v>149</v>
      </c>
      <c r="B23" s="182" t="s">
        <v>25</v>
      </c>
      <c r="C23" s="184" t="s">
        <v>26</v>
      </c>
      <c r="D23" s="188">
        <v>13308</v>
      </c>
      <c r="E23" s="188">
        <v>13308</v>
      </c>
      <c r="F23" s="188">
        <f>'ごみ搬入量内訳'!H23</f>
        <v>2188</v>
      </c>
      <c r="G23" s="188">
        <f>'ごみ搬入量内訳'!AG23</f>
        <v>530</v>
      </c>
      <c r="H23" s="188">
        <f>'ごみ搬入量内訳'!AH23</f>
        <v>0</v>
      </c>
      <c r="I23" s="188">
        <f t="shared" si="0"/>
        <v>2718</v>
      </c>
      <c r="J23" s="188">
        <f t="shared" si="9"/>
        <v>559.5563076695036</v>
      </c>
      <c r="K23" s="188">
        <f>('ごみ搬入量内訳'!E23+'ごみ搬入量内訳'!AH23)/'ごみ処理概要'!D23/365*1000000</f>
        <v>450.44488638001246</v>
      </c>
      <c r="L23" s="188">
        <f>'ごみ搬入量内訳'!F23/'ごみ処理概要'!D23/365*1000000</f>
        <v>109.11142128949113</v>
      </c>
      <c r="M23" s="188">
        <f>'資源化量内訳'!BP23</f>
        <v>0</v>
      </c>
      <c r="N23" s="188">
        <f>'ごみ処理量内訳'!E23</f>
        <v>1431</v>
      </c>
      <c r="O23" s="188">
        <f>'ごみ処理量内訳'!L23</f>
        <v>0</v>
      </c>
      <c r="P23" s="188">
        <f t="shared" si="2"/>
        <v>1287</v>
      </c>
      <c r="Q23" s="188">
        <f>'ごみ処理量内訳'!G23</f>
        <v>0</v>
      </c>
      <c r="R23" s="188">
        <f>'ごみ処理量内訳'!H23</f>
        <v>1287</v>
      </c>
      <c r="S23" s="188">
        <f>'ごみ処理量内訳'!I23</f>
        <v>0</v>
      </c>
      <c r="T23" s="188">
        <f>'ごみ処理量内訳'!J23</f>
        <v>0</v>
      </c>
      <c r="U23" s="188">
        <f>'ごみ処理量内訳'!K23</f>
        <v>0</v>
      </c>
      <c r="V23" s="188">
        <f t="shared" si="3"/>
        <v>0</v>
      </c>
      <c r="W23" s="188">
        <f>'資源化量内訳'!M23</f>
        <v>0</v>
      </c>
      <c r="X23" s="188">
        <f>'資源化量内訳'!N23</f>
        <v>0</v>
      </c>
      <c r="Y23" s="188">
        <f>'資源化量内訳'!O23</f>
        <v>0</v>
      </c>
      <c r="Z23" s="188">
        <f>'資源化量内訳'!P23</f>
        <v>0</v>
      </c>
      <c r="AA23" s="188">
        <f>'資源化量内訳'!Q23</f>
        <v>0</v>
      </c>
      <c r="AB23" s="188">
        <f>'資源化量内訳'!R23</f>
        <v>0</v>
      </c>
      <c r="AC23" s="188">
        <f>'資源化量内訳'!S23</f>
        <v>0</v>
      </c>
      <c r="AD23" s="188">
        <f t="shared" si="4"/>
        <v>2718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1150</v>
      </c>
      <c r="AI23" s="188">
        <f>'資源化量内訳'!AZ23</f>
        <v>0</v>
      </c>
      <c r="AJ23" s="188">
        <f>'資源化量内訳'!BH23</f>
        <v>0</v>
      </c>
      <c r="AK23" s="188" t="s">
        <v>282</v>
      </c>
      <c r="AL23" s="188">
        <f t="shared" si="6"/>
        <v>1150</v>
      </c>
      <c r="AM23" s="189">
        <f t="shared" si="7"/>
        <v>42.310522442972776</v>
      </c>
      <c r="AN23" s="188">
        <f>'ごみ処理量内訳'!AC23</f>
        <v>0</v>
      </c>
      <c r="AO23" s="188">
        <f>'ごみ処理量内訳'!AD23</f>
        <v>163</v>
      </c>
      <c r="AP23" s="188">
        <f>'ごみ処理量内訳'!AE23</f>
        <v>76</v>
      </c>
      <c r="AQ23" s="188">
        <f t="shared" si="8"/>
        <v>239</v>
      </c>
    </row>
    <row r="24" spans="1:43" ht="13.5" customHeight="1">
      <c r="A24" s="182" t="s">
        <v>149</v>
      </c>
      <c r="B24" s="182" t="s">
        <v>173</v>
      </c>
      <c r="C24" s="184" t="s">
        <v>174</v>
      </c>
      <c r="D24" s="188">
        <v>5229</v>
      </c>
      <c r="E24" s="188">
        <v>5229</v>
      </c>
      <c r="F24" s="188">
        <f>'ごみ搬入量内訳'!H24</f>
        <v>988</v>
      </c>
      <c r="G24" s="188">
        <f>'ごみ搬入量内訳'!AG24</f>
        <v>308</v>
      </c>
      <c r="H24" s="188">
        <f>'ごみ搬入量内訳'!AH24</f>
        <v>31</v>
      </c>
      <c r="I24" s="188">
        <f t="shared" si="0"/>
        <v>1327</v>
      </c>
      <c r="J24" s="188">
        <f t="shared" si="9"/>
        <v>695.2794871593354</v>
      </c>
      <c r="K24" s="188">
        <f>('ごみ搬入量内訳'!E24+'ごみ搬入量内訳'!AH24)/'ごみ処理概要'!D24/365*1000000</f>
        <v>533.9033891600321</v>
      </c>
      <c r="L24" s="188">
        <f>'ごみ搬入量内訳'!F24/'ごみ処理概要'!D24/365*1000000</f>
        <v>161.37609799930314</v>
      </c>
      <c r="M24" s="188">
        <f>'資源化量内訳'!BP24</f>
        <v>0</v>
      </c>
      <c r="N24" s="188">
        <f>'ごみ処理量内訳'!E24</f>
        <v>823</v>
      </c>
      <c r="O24" s="188">
        <f>'ごみ処理量内訳'!L24</f>
        <v>0</v>
      </c>
      <c r="P24" s="188">
        <f t="shared" si="2"/>
        <v>264</v>
      </c>
      <c r="Q24" s="188">
        <f>'ごみ処理量内訳'!G24</f>
        <v>167</v>
      </c>
      <c r="R24" s="188">
        <f>'ごみ処理量内訳'!H24</f>
        <v>97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209</v>
      </c>
      <c r="W24" s="188">
        <f>'資源化量内訳'!M24</f>
        <v>209</v>
      </c>
      <c r="X24" s="188">
        <f>'資源化量内訳'!N24</f>
        <v>0</v>
      </c>
      <c r="Y24" s="188">
        <f>'資源化量内訳'!O24</f>
        <v>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0</v>
      </c>
      <c r="AD24" s="188">
        <f t="shared" si="4"/>
        <v>1296</v>
      </c>
      <c r="AE24" s="189">
        <f t="shared" si="5"/>
        <v>100</v>
      </c>
      <c r="AF24" s="188">
        <f>'資源化量内訳'!AB24</f>
        <v>0</v>
      </c>
      <c r="AG24" s="188">
        <f>'資源化量内訳'!AJ24</f>
        <v>42</v>
      </c>
      <c r="AH24" s="188">
        <f>'資源化量内訳'!AR24</f>
        <v>97</v>
      </c>
      <c r="AI24" s="188">
        <f>'資源化量内訳'!AZ24</f>
        <v>0</v>
      </c>
      <c r="AJ24" s="188">
        <f>'資源化量内訳'!BH24</f>
        <v>0</v>
      </c>
      <c r="AK24" s="188" t="s">
        <v>282</v>
      </c>
      <c r="AL24" s="188">
        <f t="shared" si="6"/>
        <v>139</v>
      </c>
      <c r="AM24" s="189">
        <f t="shared" si="7"/>
        <v>26.851851851851855</v>
      </c>
      <c r="AN24" s="188">
        <f>'ごみ処理量内訳'!AC24</f>
        <v>0</v>
      </c>
      <c r="AO24" s="188">
        <f>'ごみ処理量内訳'!AD24</f>
        <v>104</v>
      </c>
      <c r="AP24" s="188">
        <f>'ごみ処理量内訳'!AE24</f>
        <v>125</v>
      </c>
      <c r="AQ24" s="188">
        <f t="shared" si="8"/>
        <v>229</v>
      </c>
    </row>
    <row r="25" spans="1:43" ht="13.5" customHeight="1">
      <c r="A25" s="182" t="s">
        <v>149</v>
      </c>
      <c r="B25" s="182" t="s">
        <v>175</v>
      </c>
      <c r="C25" s="184" t="s">
        <v>147</v>
      </c>
      <c r="D25" s="188">
        <v>3132</v>
      </c>
      <c r="E25" s="188">
        <v>3132</v>
      </c>
      <c r="F25" s="188">
        <f>'ごみ搬入量内訳'!H25</f>
        <v>618</v>
      </c>
      <c r="G25" s="188">
        <f>'ごみ搬入量内訳'!AG25</f>
        <v>62</v>
      </c>
      <c r="H25" s="188">
        <f>'ごみ搬入量内訳'!AH25</f>
        <v>25</v>
      </c>
      <c r="I25" s="188">
        <f t="shared" si="0"/>
        <v>705</v>
      </c>
      <c r="J25" s="188">
        <f t="shared" si="9"/>
        <v>616.7007820290768</v>
      </c>
      <c r="K25" s="188">
        <f>('ごみ搬入量内訳'!E25+'ごみ搬入量内訳'!AH25)/'ごみ処理概要'!D25/365*1000000</f>
        <v>562.4661033258104</v>
      </c>
      <c r="L25" s="188">
        <f>'ごみ搬入量内訳'!F25/'ごみ処理概要'!D25/365*1000000</f>
        <v>54.23467870326633</v>
      </c>
      <c r="M25" s="188">
        <f>'資源化量内訳'!BP25</f>
        <v>0</v>
      </c>
      <c r="N25" s="188">
        <f>'ごみ処理量内訳'!E25</f>
        <v>429</v>
      </c>
      <c r="O25" s="188">
        <f>'ごみ処理量内訳'!L25</f>
        <v>0</v>
      </c>
      <c r="P25" s="188">
        <f t="shared" si="2"/>
        <v>251</v>
      </c>
      <c r="Q25" s="188">
        <f>'ごみ処理量内訳'!G25</f>
        <v>90</v>
      </c>
      <c r="R25" s="188">
        <f>'ごみ処理量内訳'!H25</f>
        <v>161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680</v>
      </c>
      <c r="AE25" s="189">
        <f t="shared" si="5"/>
        <v>100</v>
      </c>
      <c r="AF25" s="188">
        <f>'資源化量内訳'!AB25</f>
        <v>0</v>
      </c>
      <c r="AG25" s="188">
        <f>'資源化量内訳'!AJ25</f>
        <v>23</v>
      </c>
      <c r="AH25" s="188">
        <f>'資源化量内訳'!AR25</f>
        <v>161</v>
      </c>
      <c r="AI25" s="188">
        <f>'資源化量内訳'!AZ25</f>
        <v>0</v>
      </c>
      <c r="AJ25" s="188">
        <f>'資源化量内訳'!BH25</f>
        <v>0</v>
      </c>
      <c r="AK25" s="188" t="s">
        <v>282</v>
      </c>
      <c r="AL25" s="188">
        <f t="shared" si="6"/>
        <v>184</v>
      </c>
      <c r="AM25" s="189">
        <f t="shared" si="7"/>
        <v>27.058823529411764</v>
      </c>
      <c r="AN25" s="188">
        <f>'ごみ処理量内訳'!AC25</f>
        <v>0</v>
      </c>
      <c r="AO25" s="188">
        <f>'ごみ処理量内訳'!AD25</f>
        <v>54</v>
      </c>
      <c r="AP25" s="188">
        <f>'ごみ処理量内訳'!AE25</f>
        <v>67</v>
      </c>
      <c r="AQ25" s="188">
        <f t="shared" si="8"/>
        <v>121</v>
      </c>
    </row>
    <row r="26" spans="1:43" ht="13.5" customHeight="1">
      <c r="A26" s="182" t="s">
        <v>149</v>
      </c>
      <c r="B26" s="182" t="s">
        <v>176</v>
      </c>
      <c r="C26" s="184" t="s">
        <v>177</v>
      </c>
      <c r="D26" s="188">
        <v>1745</v>
      </c>
      <c r="E26" s="188">
        <v>1745</v>
      </c>
      <c r="F26" s="188">
        <f>'ごみ搬入量内訳'!H26</f>
        <v>243</v>
      </c>
      <c r="G26" s="188">
        <f>'ごみ搬入量内訳'!AG26</f>
        <v>5</v>
      </c>
      <c r="H26" s="188">
        <f>'ごみ搬入量内訳'!AH26</f>
        <v>250</v>
      </c>
      <c r="I26" s="188">
        <f t="shared" si="0"/>
        <v>498</v>
      </c>
      <c r="J26" s="188">
        <f t="shared" si="9"/>
        <v>781.8816972170978</v>
      </c>
      <c r="K26" s="188">
        <f>('ごみ搬入量内訳'!E26+'ごみ搬入量内訳'!AH26)/'ごみ処理概要'!D26/365*1000000</f>
        <v>745.7706951367901</v>
      </c>
      <c r="L26" s="188">
        <f>'ごみ搬入量内訳'!F26/'ごみ処理概要'!D26/365*1000000</f>
        <v>36.11100208030773</v>
      </c>
      <c r="M26" s="188">
        <f>'資源化量内訳'!BP26</f>
        <v>0</v>
      </c>
      <c r="N26" s="188">
        <f>'ごみ処理量内訳'!E26</f>
        <v>115</v>
      </c>
      <c r="O26" s="188">
        <f>'ごみ処理量内訳'!L26</f>
        <v>0</v>
      </c>
      <c r="P26" s="188">
        <f t="shared" si="2"/>
        <v>75</v>
      </c>
      <c r="Q26" s="188">
        <f>'ごみ処理量内訳'!G26</f>
        <v>43</v>
      </c>
      <c r="R26" s="188">
        <f>'ごみ処理量内訳'!H26</f>
        <v>32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t="shared" si="3"/>
        <v>46</v>
      </c>
      <c r="W26" s="188">
        <f>'資源化量内訳'!M26</f>
        <v>46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t="shared" si="4"/>
        <v>236</v>
      </c>
      <c r="AE26" s="189">
        <f t="shared" si="5"/>
        <v>100</v>
      </c>
      <c r="AF26" s="188">
        <f>'資源化量内訳'!AB26</f>
        <v>0</v>
      </c>
      <c r="AG26" s="188">
        <f>'資源化量内訳'!AJ26</f>
        <v>11</v>
      </c>
      <c r="AH26" s="188">
        <f>'資源化量内訳'!AR26</f>
        <v>31</v>
      </c>
      <c r="AI26" s="188">
        <f>'資源化量内訳'!AZ26</f>
        <v>0</v>
      </c>
      <c r="AJ26" s="188">
        <f>'資源化量内訳'!BH26</f>
        <v>0</v>
      </c>
      <c r="AK26" s="188" t="s">
        <v>282</v>
      </c>
      <c r="AL26" s="188">
        <f t="shared" si="6"/>
        <v>42</v>
      </c>
      <c r="AM26" s="189">
        <f t="shared" si="7"/>
        <v>37.28813559322034</v>
      </c>
      <c r="AN26" s="188">
        <f>'ごみ処理量内訳'!AC26</f>
        <v>0</v>
      </c>
      <c r="AO26" s="188">
        <f>'ごみ処理量内訳'!AD26</f>
        <v>15</v>
      </c>
      <c r="AP26" s="188">
        <f>'ごみ処理量内訳'!AE26</f>
        <v>32</v>
      </c>
      <c r="AQ26" s="188">
        <f t="shared" si="8"/>
        <v>47</v>
      </c>
    </row>
    <row r="27" spans="1:43" ht="13.5" customHeight="1">
      <c r="A27" s="182" t="s">
        <v>149</v>
      </c>
      <c r="B27" s="182" t="s">
        <v>178</v>
      </c>
      <c r="C27" s="184" t="s">
        <v>179</v>
      </c>
      <c r="D27" s="188">
        <v>7676</v>
      </c>
      <c r="E27" s="188">
        <v>7676</v>
      </c>
      <c r="F27" s="188">
        <f>'ごみ搬入量内訳'!H27</f>
        <v>1287</v>
      </c>
      <c r="G27" s="188">
        <f>'ごみ搬入量内訳'!AG27</f>
        <v>235</v>
      </c>
      <c r="H27" s="188">
        <f>'ごみ搬入量内訳'!AH27</f>
        <v>179</v>
      </c>
      <c r="I27" s="188">
        <f t="shared" si="0"/>
        <v>1701</v>
      </c>
      <c r="J27" s="188">
        <f t="shared" si="9"/>
        <v>607.1227165975429</v>
      </c>
      <c r="K27" s="188">
        <f>('ごみ搬入量内訳'!E27+'ごみ搬入量内訳'!AH27)/'ごみ処理概要'!D27/365*1000000</f>
        <v>530.3846895143732</v>
      </c>
      <c r="L27" s="188">
        <f>'ごみ搬入量内訳'!F27/'ごみ処理概要'!D27/365*1000000</f>
        <v>76.73802708316974</v>
      </c>
      <c r="M27" s="188">
        <f>'資源化量内訳'!BP27</f>
        <v>0</v>
      </c>
      <c r="N27" s="188">
        <f>'ごみ処理量内訳'!E27</f>
        <v>896</v>
      </c>
      <c r="O27" s="188">
        <f>'ごみ処理量内訳'!L27</f>
        <v>0</v>
      </c>
      <c r="P27" s="188">
        <f t="shared" si="2"/>
        <v>625</v>
      </c>
      <c r="Q27" s="188">
        <f>'ごみ処理量内訳'!G27</f>
        <v>0</v>
      </c>
      <c r="R27" s="188">
        <f>'ごみ処理量内訳'!H27</f>
        <v>625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3"/>
        <v>0</v>
      </c>
      <c r="W27" s="188">
        <f>'資源化量内訳'!M27</f>
        <v>0</v>
      </c>
      <c r="X27" s="188">
        <f>'資源化量内訳'!N27</f>
        <v>0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0</v>
      </c>
      <c r="AD27" s="188">
        <f t="shared" si="4"/>
        <v>1521</v>
      </c>
      <c r="AE27" s="189">
        <f t="shared" si="5"/>
        <v>100</v>
      </c>
      <c r="AF27" s="188">
        <f>'資源化量内訳'!AB27</f>
        <v>0</v>
      </c>
      <c r="AG27" s="188">
        <f>'資源化量内訳'!AJ27</f>
        <v>0</v>
      </c>
      <c r="AH27" s="188">
        <f>'資源化量内訳'!AR27</f>
        <v>455</v>
      </c>
      <c r="AI27" s="188">
        <f>'資源化量内訳'!AZ27</f>
        <v>0</v>
      </c>
      <c r="AJ27" s="188">
        <f>'資源化量内訳'!BH27</f>
        <v>0</v>
      </c>
      <c r="AK27" s="188" t="s">
        <v>282</v>
      </c>
      <c r="AL27" s="188">
        <f t="shared" si="6"/>
        <v>455</v>
      </c>
      <c r="AM27" s="189">
        <f t="shared" si="7"/>
        <v>29.914529914529915</v>
      </c>
      <c r="AN27" s="188">
        <f>'ごみ処理量内訳'!AC27</f>
        <v>0</v>
      </c>
      <c r="AO27" s="188">
        <f>'ごみ処理量内訳'!AD27</f>
        <v>113</v>
      </c>
      <c r="AP27" s="188">
        <f>'ごみ処理量内訳'!AE27</f>
        <v>170</v>
      </c>
      <c r="AQ27" s="188">
        <f t="shared" si="8"/>
        <v>283</v>
      </c>
    </row>
    <row r="28" spans="1:43" ht="13.5" customHeight="1">
      <c r="A28" s="182" t="s">
        <v>149</v>
      </c>
      <c r="B28" s="182" t="s">
        <v>180</v>
      </c>
      <c r="C28" s="184" t="s">
        <v>181</v>
      </c>
      <c r="D28" s="188">
        <v>5774</v>
      </c>
      <c r="E28" s="188">
        <v>5774</v>
      </c>
      <c r="F28" s="188">
        <f>'ごみ搬入量内訳'!H28</f>
        <v>1391</v>
      </c>
      <c r="G28" s="188">
        <f>'ごみ搬入量内訳'!AG28</f>
        <v>266</v>
      </c>
      <c r="H28" s="188">
        <f>'ごみ搬入量内訳'!AH28</f>
        <v>16</v>
      </c>
      <c r="I28" s="188">
        <f t="shared" si="0"/>
        <v>1673</v>
      </c>
      <c r="J28" s="188">
        <f t="shared" si="9"/>
        <v>793.8277872940105</v>
      </c>
      <c r="K28" s="188">
        <f>('ごみ搬入量内訳'!E28+'ごみ搬入量内訳'!AH28)/'ごみ処理概要'!D28/365*1000000</f>
        <v>518.6215012028413</v>
      </c>
      <c r="L28" s="188">
        <f>'ごみ搬入量内訳'!F28/'ごみ処理概要'!D28/365*1000000</f>
        <v>275.2062860911692</v>
      </c>
      <c r="M28" s="188">
        <f>'資源化量内訳'!BP28</f>
        <v>11</v>
      </c>
      <c r="N28" s="188">
        <f>'ごみ処理量内訳'!E28</f>
        <v>952</v>
      </c>
      <c r="O28" s="188">
        <f>'ごみ処理量内訳'!L28</f>
        <v>0</v>
      </c>
      <c r="P28" s="188">
        <f t="shared" si="2"/>
        <v>457</v>
      </c>
      <c r="Q28" s="188">
        <f>'ごみ処理量内訳'!G28</f>
        <v>0</v>
      </c>
      <c r="R28" s="188">
        <f>'ごみ処理量内訳'!H28</f>
        <v>457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3"/>
        <v>248</v>
      </c>
      <c r="W28" s="188">
        <f>'資源化量内訳'!M28</f>
        <v>229</v>
      </c>
      <c r="X28" s="188">
        <f>'資源化量内訳'!N28</f>
        <v>10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9</v>
      </c>
      <c r="AC28" s="188">
        <f>'資源化量内訳'!S28</f>
        <v>0</v>
      </c>
      <c r="AD28" s="188">
        <f t="shared" si="4"/>
        <v>1657</v>
      </c>
      <c r="AE28" s="189">
        <f t="shared" si="5"/>
        <v>100</v>
      </c>
      <c r="AF28" s="188">
        <f>'資源化量内訳'!AB28</f>
        <v>0</v>
      </c>
      <c r="AG28" s="188">
        <f>'資源化量内訳'!AJ28</f>
        <v>0</v>
      </c>
      <c r="AH28" s="188">
        <f>'資源化量内訳'!AR28</f>
        <v>403</v>
      </c>
      <c r="AI28" s="188">
        <f>'資源化量内訳'!AZ28</f>
        <v>0</v>
      </c>
      <c r="AJ28" s="188">
        <f>'資源化量内訳'!BH28</f>
        <v>0</v>
      </c>
      <c r="AK28" s="188" t="s">
        <v>282</v>
      </c>
      <c r="AL28" s="188">
        <f t="shared" si="6"/>
        <v>403</v>
      </c>
      <c r="AM28" s="189">
        <f t="shared" si="7"/>
        <v>39.68824940047961</v>
      </c>
      <c r="AN28" s="188">
        <f>'ごみ処理量内訳'!AC28</f>
        <v>0</v>
      </c>
      <c r="AO28" s="188">
        <f>'ごみ処理量内訳'!AD28</f>
        <v>62</v>
      </c>
      <c r="AP28" s="188">
        <f>'ごみ処理量内訳'!AE28</f>
        <v>53</v>
      </c>
      <c r="AQ28" s="188">
        <f t="shared" si="8"/>
        <v>115</v>
      </c>
    </row>
    <row r="29" spans="1:43" ht="13.5" customHeight="1">
      <c r="A29" s="182" t="s">
        <v>149</v>
      </c>
      <c r="B29" s="182" t="s">
        <v>182</v>
      </c>
      <c r="C29" s="184" t="s">
        <v>183</v>
      </c>
      <c r="D29" s="188">
        <v>4296</v>
      </c>
      <c r="E29" s="188">
        <v>4296</v>
      </c>
      <c r="F29" s="188">
        <f>'ごみ搬入量内訳'!H29</f>
        <v>919</v>
      </c>
      <c r="G29" s="188">
        <f>'ごみ搬入量内訳'!AG29</f>
        <v>30</v>
      </c>
      <c r="H29" s="188">
        <f>'ごみ搬入量内訳'!AH29</f>
        <v>71</v>
      </c>
      <c r="I29" s="188">
        <f t="shared" si="0"/>
        <v>1020</v>
      </c>
      <c r="J29" s="188">
        <f t="shared" si="9"/>
        <v>650.4936098568913</v>
      </c>
      <c r="K29" s="188">
        <f>('ごみ搬入量内訳'!E29+'ごみ搬入量内訳'!AH29)/'ごみ処理概要'!D29/365*1000000</f>
        <v>529.3232315502156</v>
      </c>
      <c r="L29" s="188">
        <f>'ごみ搬入量内訳'!F29/'ごみ処理概要'!D29/365*1000000</f>
        <v>121.17037830667586</v>
      </c>
      <c r="M29" s="188">
        <f>'資源化量内訳'!BP29</f>
        <v>113</v>
      </c>
      <c r="N29" s="188">
        <f>'ごみ処理量内訳'!E29</f>
        <v>678</v>
      </c>
      <c r="O29" s="188">
        <f>'ごみ処理量内訳'!L29</f>
        <v>0</v>
      </c>
      <c r="P29" s="188">
        <f t="shared" si="2"/>
        <v>271</v>
      </c>
      <c r="Q29" s="188">
        <f>'ごみ処理量内訳'!G29</f>
        <v>0</v>
      </c>
      <c r="R29" s="188">
        <f>'ごみ処理量内訳'!H29</f>
        <v>271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3"/>
        <v>0</v>
      </c>
      <c r="W29" s="188">
        <f>'資源化量内訳'!M29</f>
        <v>0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0</v>
      </c>
      <c r="AC29" s="188">
        <f>'資源化量内訳'!S29</f>
        <v>0</v>
      </c>
      <c r="AD29" s="188">
        <f t="shared" si="4"/>
        <v>949</v>
      </c>
      <c r="AE29" s="189">
        <f t="shared" si="5"/>
        <v>100</v>
      </c>
      <c r="AF29" s="188">
        <f>'資源化量内訳'!AB29</f>
        <v>0</v>
      </c>
      <c r="AG29" s="188">
        <f>'資源化量内訳'!AJ29</f>
        <v>0</v>
      </c>
      <c r="AH29" s="188">
        <f>'資源化量内訳'!AR29</f>
        <v>239</v>
      </c>
      <c r="AI29" s="188">
        <f>'資源化量内訳'!AZ29</f>
        <v>0</v>
      </c>
      <c r="AJ29" s="188">
        <f>'資源化量内訳'!BH29</f>
        <v>0</v>
      </c>
      <c r="AK29" s="188" t="s">
        <v>282</v>
      </c>
      <c r="AL29" s="188">
        <f t="shared" si="6"/>
        <v>239</v>
      </c>
      <c r="AM29" s="189">
        <f t="shared" si="7"/>
        <v>33.14500941619586</v>
      </c>
      <c r="AN29" s="188">
        <f>'ごみ処理量内訳'!AC29</f>
        <v>0</v>
      </c>
      <c r="AO29" s="188">
        <f>'ごみ処理量内訳'!AD29</f>
        <v>43</v>
      </c>
      <c r="AP29" s="188">
        <f>'ごみ処理量内訳'!AE29</f>
        <v>32</v>
      </c>
      <c r="AQ29" s="188">
        <f t="shared" si="8"/>
        <v>75</v>
      </c>
    </row>
    <row r="30" spans="1:43" ht="13.5" customHeight="1">
      <c r="A30" s="182" t="s">
        <v>149</v>
      </c>
      <c r="B30" s="182" t="s">
        <v>184</v>
      </c>
      <c r="C30" s="184" t="s">
        <v>185</v>
      </c>
      <c r="D30" s="188">
        <v>1836</v>
      </c>
      <c r="E30" s="188">
        <v>1836</v>
      </c>
      <c r="F30" s="188">
        <f>'ごみ搬入量内訳'!H30</f>
        <v>393</v>
      </c>
      <c r="G30" s="188">
        <f>'ごみ搬入量内訳'!AG30</f>
        <v>18</v>
      </c>
      <c r="H30" s="188">
        <f>'ごみ搬入量内訳'!AH30</f>
        <v>0</v>
      </c>
      <c r="I30" s="188">
        <f t="shared" si="0"/>
        <v>411</v>
      </c>
      <c r="J30" s="188">
        <f t="shared" si="9"/>
        <v>613.3046826036351</v>
      </c>
      <c r="K30" s="188">
        <f>('ごみ搬入量内訳'!E30+'ごみ搬入量内訳'!AH30)/'ごみ処理概要'!D30/365*1000000</f>
        <v>581.9679469961501</v>
      </c>
      <c r="L30" s="188">
        <f>'ごみ搬入量内訳'!F30/'ごみ処理概要'!D30/365*1000000</f>
        <v>31.336735607485</v>
      </c>
      <c r="M30" s="188">
        <f>'資源化量内訳'!BP30</f>
        <v>0</v>
      </c>
      <c r="N30" s="188">
        <f>'ごみ処理量内訳'!E30</f>
        <v>222</v>
      </c>
      <c r="O30" s="188">
        <f>'ごみ処理量内訳'!L30</f>
        <v>0</v>
      </c>
      <c r="P30" s="188">
        <f t="shared" si="2"/>
        <v>129</v>
      </c>
      <c r="Q30" s="188">
        <f>'ごみ処理量内訳'!G30</f>
        <v>0</v>
      </c>
      <c r="R30" s="188">
        <f>'ごみ処理量内訳'!H30</f>
        <v>129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3"/>
        <v>61</v>
      </c>
      <c r="W30" s="188">
        <f>'資源化量内訳'!M30</f>
        <v>55</v>
      </c>
      <c r="X30" s="188">
        <f>'資源化量内訳'!N30</f>
        <v>0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6</v>
      </c>
      <c r="AC30" s="188">
        <f>'資源化量内訳'!S30</f>
        <v>0</v>
      </c>
      <c r="AD30" s="188">
        <f t="shared" si="4"/>
        <v>412</v>
      </c>
      <c r="AE30" s="189">
        <f t="shared" si="5"/>
        <v>100</v>
      </c>
      <c r="AF30" s="188">
        <f>'資源化量内訳'!AB30</f>
        <v>0</v>
      </c>
      <c r="AG30" s="188">
        <f>'資源化量内訳'!AJ30</f>
        <v>0</v>
      </c>
      <c r="AH30" s="188">
        <f>'資源化量内訳'!AR30</f>
        <v>114</v>
      </c>
      <c r="AI30" s="188">
        <f>'資源化量内訳'!AZ30</f>
        <v>0</v>
      </c>
      <c r="AJ30" s="188">
        <f>'資源化量内訳'!BH30</f>
        <v>0</v>
      </c>
      <c r="AK30" s="188" t="s">
        <v>282</v>
      </c>
      <c r="AL30" s="188">
        <f t="shared" si="6"/>
        <v>114</v>
      </c>
      <c r="AM30" s="189">
        <f t="shared" si="7"/>
        <v>42.4757281553398</v>
      </c>
      <c r="AN30" s="188">
        <f>'ごみ処理量内訳'!AC30</f>
        <v>0</v>
      </c>
      <c r="AO30" s="188">
        <f>'ごみ処理量内訳'!AD30</f>
        <v>14</v>
      </c>
      <c r="AP30" s="188">
        <f>'ごみ処理量内訳'!AE30</f>
        <v>15</v>
      </c>
      <c r="AQ30" s="188">
        <f t="shared" si="8"/>
        <v>29</v>
      </c>
    </row>
    <row r="31" spans="1:43" ht="13.5" customHeight="1">
      <c r="A31" s="182" t="s">
        <v>149</v>
      </c>
      <c r="B31" s="182" t="s">
        <v>186</v>
      </c>
      <c r="C31" s="184" t="s">
        <v>187</v>
      </c>
      <c r="D31" s="188">
        <v>5729</v>
      </c>
      <c r="E31" s="188">
        <v>5729</v>
      </c>
      <c r="F31" s="188">
        <f>'ごみ搬入量内訳'!H31</f>
        <v>1096</v>
      </c>
      <c r="G31" s="188">
        <f>'ごみ搬入量内訳'!AG31</f>
        <v>162</v>
      </c>
      <c r="H31" s="188">
        <f>'ごみ搬入量内訳'!AH31</f>
        <v>108</v>
      </c>
      <c r="I31" s="188">
        <f t="shared" si="0"/>
        <v>1366</v>
      </c>
      <c r="J31" s="188">
        <f t="shared" si="9"/>
        <v>653.2493896709125</v>
      </c>
      <c r="K31" s="188">
        <f>('ごみ搬入量内訳'!E31+'ごみ搬入量内訳'!AH31)/'ごみ処理概要'!D31/365*1000000</f>
        <v>532.7377892338188</v>
      </c>
      <c r="L31" s="188">
        <f>'ごみ搬入量内訳'!F31/'ごみ処理概要'!D31/365*1000000</f>
        <v>120.51160043709366</v>
      </c>
      <c r="M31" s="188">
        <f>'資源化量内訳'!BP31</f>
        <v>0</v>
      </c>
      <c r="N31" s="188">
        <f>'ごみ処理量内訳'!E31</f>
        <v>549</v>
      </c>
      <c r="O31" s="188">
        <f>'ごみ処理量内訳'!L31</f>
        <v>0</v>
      </c>
      <c r="P31" s="188">
        <f t="shared" si="2"/>
        <v>492</v>
      </c>
      <c r="Q31" s="188">
        <f>'ごみ処理量内訳'!G31</f>
        <v>0</v>
      </c>
      <c r="R31" s="188">
        <f>'ごみ処理量内訳'!H31</f>
        <v>492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3"/>
        <v>217</v>
      </c>
      <c r="W31" s="188">
        <f>'資源化量内訳'!M31</f>
        <v>205</v>
      </c>
      <c r="X31" s="188">
        <f>'資源化量内訳'!N31</f>
        <v>0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12</v>
      </c>
      <c r="AC31" s="188">
        <f>'資源化量内訳'!S31</f>
        <v>0</v>
      </c>
      <c r="AD31" s="188">
        <f t="shared" si="4"/>
        <v>1258</v>
      </c>
      <c r="AE31" s="189">
        <f t="shared" si="5"/>
        <v>100</v>
      </c>
      <c r="AF31" s="188">
        <f>'資源化量内訳'!AB31</f>
        <v>0</v>
      </c>
      <c r="AG31" s="188">
        <f>'資源化量内訳'!AJ31</f>
        <v>0</v>
      </c>
      <c r="AH31" s="188">
        <f>'資源化量内訳'!AR31</f>
        <v>435</v>
      </c>
      <c r="AI31" s="188">
        <f>'資源化量内訳'!AZ31</f>
        <v>0</v>
      </c>
      <c r="AJ31" s="188">
        <f>'資源化量内訳'!BH31</f>
        <v>0</v>
      </c>
      <c r="AK31" s="188" t="s">
        <v>282</v>
      </c>
      <c r="AL31" s="188">
        <f t="shared" si="6"/>
        <v>435</v>
      </c>
      <c r="AM31" s="189">
        <f t="shared" si="7"/>
        <v>51.828298887122415</v>
      </c>
      <c r="AN31" s="188">
        <f>'ごみ処理量内訳'!AC31</f>
        <v>0</v>
      </c>
      <c r="AO31" s="188">
        <f>'ごみ処理量内訳'!AD31</f>
        <v>35</v>
      </c>
      <c r="AP31" s="188">
        <f>'ごみ処理量内訳'!AE31</f>
        <v>57</v>
      </c>
      <c r="AQ31" s="188">
        <f t="shared" si="8"/>
        <v>92</v>
      </c>
    </row>
    <row r="32" spans="1:43" ht="13.5" customHeight="1">
      <c r="A32" s="182" t="s">
        <v>149</v>
      </c>
      <c r="B32" s="182" t="s">
        <v>276</v>
      </c>
      <c r="C32" s="184" t="s">
        <v>277</v>
      </c>
      <c r="D32" s="188">
        <v>2514</v>
      </c>
      <c r="E32" s="188">
        <v>2514</v>
      </c>
      <c r="F32" s="188">
        <f>'ごみ搬入量内訳'!H32</f>
        <v>479</v>
      </c>
      <c r="G32" s="188">
        <f>'ごみ搬入量内訳'!AG32</f>
        <v>565</v>
      </c>
      <c r="H32" s="188">
        <f>'ごみ搬入量内訳'!AH32</f>
        <v>8</v>
      </c>
      <c r="I32" s="188">
        <f t="shared" si="0"/>
        <v>1052</v>
      </c>
      <c r="J32" s="188">
        <f t="shared" si="9"/>
        <v>1146.4565556173102</v>
      </c>
      <c r="K32" s="188">
        <f>('ごみ搬入量内訳'!E32+'ごみ搬入量内訳'!AH32)/'ごみ処理概要'!D32/365*1000000</f>
        <v>1071.261211189939</v>
      </c>
      <c r="L32" s="188">
        <f>'ごみ搬入量内訳'!F32/'ごみ処理概要'!D32/365*1000000</f>
        <v>75.19534442737111</v>
      </c>
      <c r="M32" s="188">
        <f>'資源化量内訳'!BP32</f>
        <v>0</v>
      </c>
      <c r="N32" s="188">
        <f>'ごみ処理量内訳'!E32</f>
        <v>764</v>
      </c>
      <c r="O32" s="188">
        <f>'ごみ処理量内訳'!L32</f>
        <v>137</v>
      </c>
      <c r="P32" s="188">
        <f t="shared" si="2"/>
        <v>137</v>
      </c>
      <c r="Q32" s="188">
        <f>'ごみ処理量内訳'!G32</f>
        <v>111</v>
      </c>
      <c r="R32" s="188">
        <f>'ごみ処理量内訳'!H32</f>
        <v>26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3"/>
        <v>0</v>
      </c>
      <c r="W32" s="188">
        <f>'資源化量内訳'!M32</f>
        <v>0</v>
      </c>
      <c r="X32" s="188">
        <f>'資源化量内訳'!N32</f>
        <v>0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4"/>
        <v>1038</v>
      </c>
      <c r="AE32" s="189">
        <f t="shared" si="5"/>
        <v>86.80154142581888</v>
      </c>
      <c r="AF32" s="188">
        <f>'資源化量内訳'!AB32</f>
        <v>0</v>
      </c>
      <c r="AG32" s="188">
        <f>'資源化量内訳'!AJ32</f>
        <v>75</v>
      </c>
      <c r="AH32" s="188">
        <f>'資源化量内訳'!AR32</f>
        <v>26</v>
      </c>
      <c r="AI32" s="188">
        <f>'資源化量内訳'!AZ32</f>
        <v>0</v>
      </c>
      <c r="AJ32" s="188">
        <f>'資源化量内訳'!BH32</f>
        <v>0</v>
      </c>
      <c r="AK32" s="188" t="s">
        <v>282</v>
      </c>
      <c r="AL32" s="188">
        <f t="shared" si="6"/>
        <v>101</v>
      </c>
      <c r="AM32" s="189">
        <f t="shared" si="7"/>
        <v>9.730250481695569</v>
      </c>
      <c r="AN32" s="188">
        <f>'ごみ処理量内訳'!AC32</f>
        <v>137</v>
      </c>
      <c r="AO32" s="188">
        <f>'ごみ処理量内訳'!AD32</f>
        <v>125</v>
      </c>
      <c r="AP32" s="188">
        <f>'ごみ処理量内訳'!AE32</f>
        <v>36</v>
      </c>
      <c r="AQ32" s="188">
        <f t="shared" si="8"/>
        <v>298</v>
      </c>
    </row>
    <row r="33" spans="1:43" ht="13.5" customHeight="1">
      <c r="A33" s="182" t="s">
        <v>149</v>
      </c>
      <c r="B33" s="182" t="s">
        <v>278</v>
      </c>
      <c r="C33" s="184" t="s">
        <v>279</v>
      </c>
      <c r="D33" s="188">
        <v>3665</v>
      </c>
      <c r="E33" s="188">
        <v>3665</v>
      </c>
      <c r="F33" s="188">
        <f>'ごみ搬入量内訳'!H33</f>
        <v>1067</v>
      </c>
      <c r="G33" s="188">
        <f>'ごみ搬入量内訳'!AG33</f>
        <v>661</v>
      </c>
      <c r="H33" s="188">
        <f>'ごみ搬入量内訳'!AH33</f>
        <v>0</v>
      </c>
      <c r="I33" s="188">
        <f t="shared" si="0"/>
        <v>1728</v>
      </c>
      <c r="J33" s="188">
        <f t="shared" si="9"/>
        <v>1291.7453138724325</v>
      </c>
      <c r="K33" s="188">
        <f>('ごみ搬入量内訳'!E33+'ごみ搬入量内訳'!AH33)/'ごみ処理概要'!D33/365*1000000</f>
        <v>1063.7462856715692</v>
      </c>
      <c r="L33" s="188">
        <f>'ごみ搬入量内訳'!F33/'ごみ処理概要'!D33/365*1000000</f>
        <v>227.99902820086342</v>
      </c>
      <c r="M33" s="188">
        <f>'資源化量内訳'!BP33</f>
        <v>0</v>
      </c>
      <c r="N33" s="188">
        <f>'ごみ処理量内訳'!E33</f>
        <v>1357</v>
      </c>
      <c r="O33" s="188">
        <f>'ごみ処理量内訳'!L33</f>
        <v>340</v>
      </c>
      <c r="P33" s="188">
        <f t="shared" si="2"/>
        <v>0</v>
      </c>
      <c r="Q33" s="188">
        <f>'ごみ処理量内訳'!G33</f>
        <v>0</v>
      </c>
      <c r="R33" s="188">
        <f>'ごみ処理量内訳'!H33</f>
        <v>0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3"/>
        <v>21</v>
      </c>
      <c r="W33" s="188">
        <f>'資源化量内訳'!M33</f>
        <v>0</v>
      </c>
      <c r="X33" s="188">
        <f>'資源化量内訳'!N33</f>
        <v>6</v>
      </c>
      <c r="Y33" s="188">
        <f>'資源化量内訳'!O33</f>
        <v>13</v>
      </c>
      <c r="Z33" s="188">
        <f>'資源化量内訳'!P33</f>
        <v>2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4"/>
        <v>1718</v>
      </c>
      <c r="AE33" s="189">
        <f t="shared" si="5"/>
        <v>80.20954598370199</v>
      </c>
      <c r="AF33" s="188">
        <f>'資源化量内訳'!AB33</f>
        <v>0</v>
      </c>
      <c r="AG33" s="188">
        <f>'資源化量内訳'!AJ33</f>
        <v>0</v>
      </c>
      <c r="AH33" s="188">
        <f>'資源化量内訳'!AR33</f>
        <v>0</v>
      </c>
      <c r="AI33" s="188">
        <f>'資源化量内訳'!AZ33</f>
        <v>0</v>
      </c>
      <c r="AJ33" s="188">
        <f>'資源化量内訳'!BH33</f>
        <v>0</v>
      </c>
      <c r="AK33" s="188" t="s">
        <v>282</v>
      </c>
      <c r="AL33" s="188">
        <f t="shared" si="6"/>
        <v>0</v>
      </c>
      <c r="AM33" s="189">
        <f t="shared" si="7"/>
        <v>1.2223515715948778</v>
      </c>
      <c r="AN33" s="188">
        <f>'ごみ処理量内訳'!AC33</f>
        <v>340</v>
      </c>
      <c r="AO33" s="188">
        <f>'ごみ処理量内訳'!AD33</f>
        <v>163</v>
      </c>
      <c r="AP33" s="188">
        <f>'ごみ処理量内訳'!AE33</f>
        <v>0</v>
      </c>
      <c r="AQ33" s="188">
        <f t="shared" si="8"/>
        <v>503</v>
      </c>
    </row>
    <row r="34" spans="1:43" ht="13.5" customHeight="1">
      <c r="A34" s="182" t="s">
        <v>149</v>
      </c>
      <c r="B34" s="182" t="s">
        <v>280</v>
      </c>
      <c r="C34" s="184" t="s">
        <v>281</v>
      </c>
      <c r="D34" s="188">
        <v>766</v>
      </c>
      <c r="E34" s="188">
        <v>766</v>
      </c>
      <c r="F34" s="188">
        <f>'ごみ搬入量内訳'!H34</f>
        <v>189</v>
      </c>
      <c r="G34" s="188">
        <f>'ごみ搬入量内訳'!AG34</f>
        <v>0</v>
      </c>
      <c r="H34" s="188">
        <f>'ごみ搬入量内訳'!AH34</f>
        <v>0</v>
      </c>
      <c r="I34" s="188">
        <f t="shared" si="0"/>
        <v>189</v>
      </c>
      <c r="J34" s="188">
        <f t="shared" si="9"/>
        <v>675.9898422690369</v>
      </c>
      <c r="K34" s="188">
        <f>('ごみ搬入量内訳'!E34+'ごみ搬入量内訳'!AH34)/'ごみ処理概要'!D34/365*1000000</f>
        <v>675.9898422690369</v>
      </c>
      <c r="L34" s="188">
        <f>'ごみ搬入量内訳'!F34/'ごみ処理概要'!D34/365*1000000</f>
        <v>0</v>
      </c>
      <c r="M34" s="188">
        <f>'資源化量内訳'!BP34</f>
        <v>0</v>
      </c>
      <c r="N34" s="188">
        <f>'ごみ処理量内訳'!E34</f>
        <v>118</v>
      </c>
      <c r="O34" s="188">
        <f>'ごみ処理量内訳'!L34</f>
        <v>0</v>
      </c>
      <c r="P34" s="188">
        <f t="shared" si="2"/>
        <v>71</v>
      </c>
      <c r="Q34" s="188">
        <f>'ごみ処理量内訳'!G34</f>
        <v>58</v>
      </c>
      <c r="R34" s="188">
        <f>'ごみ処理量内訳'!H34</f>
        <v>13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3"/>
        <v>0</v>
      </c>
      <c r="W34" s="188">
        <f>'資源化量内訳'!M34</f>
        <v>0</v>
      </c>
      <c r="X34" s="188">
        <f>'資源化量内訳'!N34</f>
        <v>0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0</v>
      </c>
      <c r="AD34" s="188">
        <f t="shared" si="4"/>
        <v>189</v>
      </c>
      <c r="AE34" s="189">
        <f t="shared" si="5"/>
        <v>100</v>
      </c>
      <c r="AF34" s="188">
        <f>'資源化量内訳'!AB34</f>
        <v>0</v>
      </c>
      <c r="AG34" s="188">
        <f>'資源化量内訳'!AJ34</f>
        <v>0</v>
      </c>
      <c r="AH34" s="188">
        <f>'資源化量内訳'!AR34</f>
        <v>13</v>
      </c>
      <c r="AI34" s="188">
        <f>'資源化量内訳'!AZ34</f>
        <v>0</v>
      </c>
      <c r="AJ34" s="188">
        <f>'資源化量内訳'!BH34</f>
        <v>0</v>
      </c>
      <c r="AK34" s="188" t="s">
        <v>282</v>
      </c>
      <c r="AL34" s="188">
        <f t="shared" si="6"/>
        <v>13</v>
      </c>
      <c r="AM34" s="189">
        <f t="shared" si="7"/>
        <v>6.878306878306878</v>
      </c>
      <c r="AN34" s="188">
        <f>'ごみ処理量内訳'!AC34</f>
        <v>0</v>
      </c>
      <c r="AO34" s="188">
        <f>'ごみ処理量内訳'!AD34</f>
        <v>8</v>
      </c>
      <c r="AP34" s="188">
        <f>'ごみ処理量内訳'!AE34</f>
        <v>58</v>
      </c>
      <c r="AQ34" s="188">
        <f t="shared" si="8"/>
        <v>66</v>
      </c>
    </row>
    <row r="35" spans="1:43" ht="13.5" customHeight="1">
      <c r="A35" s="182" t="s">
        <v>149</v>
      </c>
      <c r="B35" s="182" t="s">
        <v>27</v>
      </c>
      <c r="C35" s="184" t="s">
        <v>28</v>
      </c>
      <c r="D35" s="188">
        <v>17613</v>
      </c>
      <c r="E35" s="188">
        <v>17613</v>
      </c>
      <c r="F35" s="188">
        <f>'ごみ搬入量内訳'!H35</f>
        <v>3402</v>
      </c>
      <c r="G35" s="188">
        <f>'ごみ搬入量内訳'!AG35</f>
        <v>5028</v>
      </c>
      <c r="H35" s="188">
        <f>'ごみ搬入量内訳'!AH35</f>
        <v>0</v>
      </c>
      <c r="I35" s="188">
        <f>SUM(F35:H35)</f>
        <v>8430</v>
      </c>
      <c r="J35" s="188">
        <f t="shared" si="9"/>
        <v>1311.2979282892695</v>
      </c>
      <c r="K35" s="188">
        <f>('ごみ搬入量内訳'!E35+'ごみ搬入量内訳'!AH35)/'ごみ処理概要'!D35/365*1000000</f>
        <v>906.0866467716482</v>
      </c>
      <c r="L35" s="188">
        <f>'ごみ搬入量内訳'!F35/'ごみ処理概要'!D35/365*1000000</f>
        <v>405.2112815176212</v>
      </c>
      <c r="M35" s="188">
        <f>'資源化量内訳'!BP35</f>
        <v>0</v>
      </c>
      <c r="N35" s="188">
        <f>'ごみ処理量内訳'!E35</f>
        <v>6961</v>
      </c>
      <c r="O35" s="188">
        <f>'ごみ処理量内訳'!L35</f>
        <v>447</v>
      </c>
      <c r="P35" s="188">
        <f>SUM(Q35:U35)</f>
        <v>1022</v>
      </c>
      <c r="Q35" s="188">
        <f>'ごみ処理量内訳'!G35</f>
        <v>0</v>
      </c>
      <c r="R35" s="188">
        <f>'ごみ処理量内訳'!H35</f>
        <v>1022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>SUM(W35:AC35)</f>
        <v>0</v>
      </c>
      <c r="W35" s="188">
        <f>'資源化量内訳'!M35</f>
        <v>0</v>
      </c>
      <c r="X35" s="188">
        <f>'資源化量内訳'!N35</f>
        <v>0</v>
      </c>
      <c r="Y35" s="188">
        <f>'資源化量内訳'!O35</f>
        <v>0</v>
      </c>
      <c r="Z35" s="188">
        <f>'資源化量内訳'!P35</f>
        <v>0</v>
      </c>
      <c r="AA35" s="188">
        <f>'資源化量内訳'!Q35</f>
        <v>0</v>
      </c>
      <c r="AB35" s="188">
        <f>'資源化量内訳'!R35</f>
        <v>0</v>
      </c>
      <c r="AC35" s="188">
        <f>'資源化量内訳'!S35</f>
        <v>0</v>
      </c>
      <c r="AD35" s="188">
        <f>N35+O35+P35+V35</f>
        <v>8430</v>
      </c>
      <c r="AE35" s="189">
        <f>(N35+P35+V35)/AD35*100</f>
        <v>94.69750889679716</v>
      </c>
      <c r="AF35" s="188">
        <f>'資源化量内訳'!AB35</f>
        <v>0</v>
      </c>
      <c r="AG35" s="188">
        <f>'資源化量内訳'!AJ35</f>
        <v>0</v>
      </c>
      <c r="AH35" s="188">
        <f>'資源化量内訳'!AR35</f>
        <v>446</v>
      </c>
      <c r="AI35" s="188">
        <f>'資源化量内訳'!AZ35</f>
        <v>0</v>
      </c>
      <c r="AJ35" s="188">
        <f>'資源化量内訳'!BH35</f>
        <v>0</v>
      </c>
      <c r="AK35" s="188" t="s">
        <v>282</v>
      </c>
      <c r="AL35" s="188">
        <f>SUM(AF35:AJ35)</f>
        <v>446</v>
      </c>
      <c r="AM35" s="189">
        <f>(V35+AL35+M35)/(M35+AD35)*100</f>
        <v>5.290628706998814</v>
      </c>
      <c r="AN35" s="188">
        <f>'ごみ処理量内訳'!AC35</f>
        <v>447</v>
      </c>
      <c r="AO35" s="188">
        <f>'ごみ処理量内訳'!AD35</f>
        <v>1092</v>
      </c>
      <c r="AP35" s="188">
        <f>'ごみ処理量内訳'!AE35</f>
        <v>431</v>
      </c>
      <c r="AQ35" s="188">
        <f>SUM(AN35:AP35)</f>
        <v>1970</v>
      </c>
    </row>
    <row r="36" spans="1:43" ht="13.5">
      <c r="A36" s="201" t="s">
        <v>29</v>
      </c>
      <c r="B36" s="202"/>
      <c r="C36" s="202"/>
      <c r="D36" s="188">
        <f>SUM(D7:D35)</f>
        <v>755527</v>
      </c>
      <c r="E36" s="188">
        <f>SUM(E7:E35)</f>
        <v>753206</v>
      </c>
      <c r="F36" s="188">
        <f>'ごみ搬入量内訳'!H36</f>
        <v>230612</v>
      </c>
      <c r="G36" s="188">
        <f>'ごみ搬入量内訳'!AG36</f>
        <v>31903</v>
      </c>
      <c r="H36" s="188">
        <f>'ごみ搬入量内訳'!AH36</f>
        <v>4647</v>
      </c>
      <c r="I36" s="188">
        <f>SUM(F36:H36)</f>
        <v>267162</v>
      </c>
      <c r="J36" s="188">
        <f t="shared" si="9"/>
        <v>968.7948742156228</v>
      </c>
      <c r="K36" s="188">
        <f>('ごみ搬入量内訳'!E36+'ごみ搬入量内訳'!AH36)/'ごみ処理概要'!D36/365*1000000</f>
        <v>690.9302226871632</v>
      </c>
      <c r="L36" s="188">
        <f>'ごみ搬入量内訳'!F36/'ごみ処理概要'!D36/365*1000000</f>
        <v>277.86465152845955</v>
      </c>
      <c r="M36" s="188">
        <f>'資源化量内訳'!BP36</f>
        <v>1596</v>
      </c>
      <c r="N36" s="188">
        <f>'ごみ処理量内訳'!E36</f>
        <v>166555</v>
      </c>
      <c r="O36" s="188">
        <f>'ごみ処理量内訳'!L36</f>
        <v>7364</v>
      </c>
      <c r="P36" s="188">
        <f>SUM(Q36:U36)</f>
        <v>67085</v>
      </c>
      <c r="Q36" s="188">
        <f>'ごみ処理量内訳'!G36</f>
        <v>24070</v>
      </c>
      <c r="R36" s="188">
        <f>'ごみ処理量内訳'!H36</f>
        <v>35194</v>
      </c>
      <c r="S36" s="188">
        <f>'ごみ処理量内訳'!I36</f>
        <v>0</v>
      </c>
      <c r="T36" s="188">
        <f>'ごみ処理量内訳'!J36</f>
        <v>7821</v>
      </c>
      <c r="U36" s="188">
        <f>'ごみ処理量内訳'!K36</f>
        <v>0</v>
      </c>
      <c r="V36" s="188">
        <f>SUM(W36:AC36)</f>
        <v>12311</v>
      </c>
      <c r="W36" s="188">
        <f>'資源化量内訳'!M36</f>
        <v>10153</v>
      </c>
      <c r="X36" s="188">
        <f>'資源化量内訳'!N36</f>
        <v>200</v>
      </c>
      <c r="Y36" s="188">
        <f>'資源化量内訳'!O36</f>
        <v>566</v>
      </c>
      <c r="Z36" s="188">
        <f>'資源化量内訳'!P36</f>
        <v>118</v>
      </c>
      <c r="AA36" s="188">
        <f>'資源化量内訳'!Q36</f>
        <v>114</v>
      </c>
      <c r="AB36" s="188">
        <f>'資源化量内訳'!R36</f>
        <v>292</v>
      </c>
      <c r="AC36" s="188">
        <f>'資源化量内訳'!S36</f>
        <v>868</v>
      </c>
      <c r="AD36" s="188">
        <f>N36+O36+P36+V36</f>
        <v>253315</v>
      </c>
      <c r="AE36" s="189">
        <f>(N36+P36+V36)/AD36*100</f>
        <v>97.09294751593866</v>
      </c>
      <c r="AF36" s="188">
        <f>'資源化量内訳'!AB36</f>
        <v>1323</v>
      </c>
      <c r="AG36" s="188">
        <f>'資源化量内訳'!AJ36</f>
        <v>5996</v>
      </c>
      <c r="AH36" s="188">
        <f>'資源化量内訳'!AR36</f>
        <v>33065</v>
      </c>
      <c r="AI36" s="188">
        <f>'資源化量内訳'!AZ36</f>
        <v>0</v>
      </c>
      <c r="AJ36" s="188">
        <f>'資源化量内訳'!BH36</f>
        <v>4486</v>
      </c>
      <c r="AK36" s="188" t="s">
        <v>282</v>
      </c>
      <c r="AL36" s="188">
        <f>SUM(AF36:AJ36)</f>
        <v>44870</v>
      </c>
      <c r="AM36" s="189">
        <f>(V36+AL36+M36)/(M36+AD36)*100</f>
        <v>23.057851563879158</v>
      </c>
      <c r="AN36" s="188">
        <f>'ごみ処理量内訳'!AC36</f>
        <v>7364</v>
      </c>
      <c r="AO36" s="188">
        <f>'ごみ処理量内訳'!AD36</f>
        <v>19058</v>
      </c>
      <c r="AP36" s="188">
        <f>'ごみ処理量内訳'!AE36</f>
        <v>19534</v>
      </c>
      <c r="AQ36" s="188">
        <f>SUM(AN36:AP36)</f>
        <v>45956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116</v>
      </c>
      <c r="B2" s="200" t="s">
        <v>199</v>
      </c>
      <c r="C2" s="203" t="s">
        <v>202</v>
      </c>
      <c r="D2" s="208" t="s">
        <v>197</v>
      </c>
      <c r="E2" s="209"/>
      <c r="F2" s="221"/>
      <c r="G2" s="26" t="s">
        <v>198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117</v>
      </c>
    </row>
    <row r="3" spans="1:34" s="27" customFormat="1" ht="22.5" customHeight="1">
      <c r="A3" s="195"/>
      <c r="B3" s="195"/>
      <c r="C3" s="193"/>
      <c r="D3" s="35"/>
      <c r="E3" s="44"/>
      <c r="F3" s="45" t="s">
        <v>118</v>
      </c>
      <c r="G3" s="10" t="s">
        <v>131</v>
      </c>
      <c r="H3" s="14" t="s">
        <v>209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210</v>
      </c>
      <c r="AH3" s="193"/>
    </row>
    <row r="4" spans="1:34" s="27" customFormat="1" ht="22.5" customHeight="1">
      <c r="A4" s="195"/>
      <c r="B4" s="195"/>
      <c r="C4" s="193"/>
      <c r="D4" s="10" t="s">
        <v>131</v>
      </c>
      <c r="E4" s="203" t="s">
        <v>211</v>
      </c>
      <c r="F4" s="203" t="s">
        <v>212</v>
      </c>
      <c r="G4" s="13"/>
      <c r="H4" s="10" t="s">
        <v>131</v>
      </c>
      <c r="I4" s="205" t="s">
        <v>213</v>
      </c>
      <c r="J4" s="185"/>
      <c r="K4" s="185"/>
      <c r="L4" s="186"/>
      <c r="M4" s="205" t="s">
        <v>119</v>
      </c>
      <c r="N4" s="185"/>
      <c r="O4" s="185"/>
      <c r="P4" s="186"/>
      <c r="Q4" s="205" t="s">
        <v>120</v>
      </c>
      <c r="R4" s="185"/>
      <c r="S4" s="185"/>
      <c r="T4" s="186"/>
      <c r="U4" s="205" t="s">
        <v>121</v>
      </c>
      <c r="V4" s="185"/>
      <c r="W4" s="185"/>
      <c r="X4" s="186"/>
      <c r="Y4" s="205" t="s">
        <v>122</v>
      </c>
      <c r="Z4" s="185"/>
      <c r="AA4" s="185"/>
      <c r="AB4" s="186"/>
      <c r="AC4" s="205" t="s">
        <v>123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131</v>
      </c>
      <c r="J5" s="6" t="s">
        <v>214</v>
      </c>
      <c r="K5" s="6" t="s">
        <v>215</v>
      </c>
      <c r="L5" s="6" t="s">
        <v>216</v>
      </c>
      <c r="M5" s="10" t="s">
        <v>131</v>
      </c>
      <c r="N5" s="6" t="s">
        <v>214</v>
      </c>
      <c r="O5" s="6" t="s">
        <v>215</v>
      </c>
      <c r="P5" s="6" t="s">
        <v>216</v>
      </c>
      <c r="Q5" s="10" t="s">
        <v>131</v>
      </c>
      <c r="R5" s="6" t="s">
        <v>214</v>
      </c>
      <c r="S5" s="6" t="s">
        <v>215</v>
      </c>
      <c r="T5" s="6" t="s">
        <v>216</v>
      </c>
      <c r="U5" s="10" t="s">
        <v>131</v>
      </c>
      <c r="V5" s="6" t="s">
        <v>214</v>
      </c>
      <c r="W5" s="6" t="s">
        <v>215</v>
      </c>
      <c r="X5" s="6" t="s">
        <v>216</v>
      </c>
      <c r="Y5" s="10" t="s">
        <v>131</v>
      </c>
      <c r="Z5" s="6" t="s">
        <v>214</v>
      </c>
      <c r="AA5" s="6" t="s">
        <v>215</v>
      </c>
      <c r="AB5" s="6" t="s">
        <v>216</v>
      </c>
      <c r="AC5" s="10" t="s">
        <v>131</v>
      </c>
      <c r="AD5" s="6" t="s">
        <v>214</v>
      </c>
      <c r="AE5" s="6" t="s">
        <v>215</v>
      </c>
      <c r="AF5" s="6" t="s">
        <v>216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208</v>
      </c>
      <c r="E6" s="22" t="s">
        <v>124</v>
      </c>
      <c r="F6" s="22" t="s">
        <v>124</v>
      </c>
      <c r="G6" s="22" t="s">
        <v>124</v>
      </c>
      <c r="H6" s="21" t="s">
        <v>124</v>
      </c>
      <c r="I6" s="21" t="s">
        <v>124</v>
      </c>
      <c r="J6" s="23" t="s">
        <v>124</v>
      </c>
      <c r="K6" s="23" t="s">
        <v>124</v>
      </c>
      <c r="L6" s="23" t="s">
        <v>124</v>
      </c>
      <c r="M6" s="21" t="s">
        <v>124</v>
      </c>
      <c r="N6" s="23" t="s">
        <v>124</v>
      </c>
      <c r="O6" s="23" t="s">
        <v>124</v>
      </c>
      <c r="P6" s="23" t="s">
        <v>124</v>
      </c>
      <c r="Q6" s="21" t="s">
        <v>124</v>
      </c>
      <c r="R6" s="23" t="s">
        <v>124</v>
      </c>
      <c r="S6" s="23" t="s">
        <v>124</v>
      </c>
      <c r="T6" s="23" t="s">
        <v>124</v>
      </c>
      <c r="U6" s="21" t="s">
        <v>124</v>
      </c>
      <c r="V6" s="23" t="s">
        <v>124</v>
      </c>
      <c r="W6" s="23" t="s">
        <v>124</v>
      </c>
      <c r="X6" s="23" t="s">
        <v>124</v>
      </c>
      <c r="Y6" s="21" t="s">
        <v>124</v>
      </c>
      <c r="Z6" s="23" t="s">
        <v>124</v>
      </c>
      <c r="AA6" s="23" t="s">
        <v>124</v>
      </c>
      <c r="AB6" s="23" t="s">
        <v>124</v>
      </c>
      <c r="AC6" s="21" t="s">
        <v>124</v>
      </c>
      <c r="AD6" s="23" t="s">
        <v>124</v>
      </c>
      <c r="AE6" s="23" t="s">
        <v>124</v>
      </c>
      <c r="AF6" s="23" t="s">
        <v>124</v>
      </c>
      <c r="AG6" s="22" t="s">
        <v>124</v>
      </c>
      <c r="AH6" s="22" t="s">
        <v>124</v>
      </c>
    </row>
    <row r="7" spans="1:34" ht="13.5">
      <c r="A7" s="182" t="s">
        <v>149</v>
      </c>
      <c r="B7" s="182" t="s">
        <v>150</v>
      </c>
      <c r="C7" s="184" t="s">
        <v>151</v>
      </c>
      <c r="D7" s="188">
        <f aca="true" t="shared" si="0" ref="D7:D35">E7+F7</f>
        <v>76901</v>
      </c>
      <c r="E7" s="188">
        <v>52200</v>
      </c>
      <c r="F7" s="188">
        <v>24701</v>
      </c>
      <c r="G7" s="188">
        <f aca="true" t="shared" si="1" ref="G7:G34">H7+AG7</f>
        <v>76901</v>
      </c>
      <c r="H7" s="188">
        <f aca="true" t="shared" si="2" ref="H7:H34">I7+M7+Q7+U7+Y7+AC7</f>
        <v>72101</v>
      </c>
      <c r="I7" s="188">
        <f aca="true" t="shared" si="3" ref="I7:I34">SUM(J7:L7)</f>
        <v>0</v>
      </c>
      <c r="J7" s="188">
        <v>0</v>
      </c>
      <c r="K7" s="188">
        <v>0</v>
      </c>
      <c r="L7" s="188">
        <v>0</v>
      </c>
      <c r="M7" s="188">
        <f aca="true" t="shared" si="4" ref="M7:M34">SUM(N7:P7)</f>
        <v>46449</v>
      </c>
      <c r="N7" s="188">
        <v>24891</v>
      </c>
      <c r="O7" s="188">
        <v>4596</v>
      </c>
      <c r="P7" s="188">
        <v>16962</v>
      </c>
      <c r="Q7" s="188">
        <f aca="true" t="shared" si="5" ref="Q7:Q34">SUM(R7:T7)</f>
        <v>10322</v>
      </c>
      <c r="R7" s="188">
        <v>5662</v>
      </c>
      <c r="S7" s="188">
        <v>745</v>
      </c>
      <c r="T7" s="188">
        <v>3915</v>
      </c>
      <c r="U7" s="188">
        <f aca="true" t="shared" si="6" ref="U7:U34">SUM(V7:X7)</f>
        <v>14450</v>
      </c>
      <c r="V7" s="188">
        <v>1026</v>
      </c>
      <c r="W7" s="188">
        <v>13424</v>
      </c>
      <c r="X7" s="188">
        <v>0</v>
      </c>
      <c r="Y7" s="188">
        <f aca="true" t="shared" si="7" ref="Y7:Y34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34">SUM(AD7:AF7)</f>
        <v>880</v>
      </c>
      <c r="AD7" s="188">
        <v>193</v>
      </c>
      <c r="AE7" s="188">
        <v>687</v>
      </c>
      <c r="AF7" s="188">
        <v>0</v>
      </c>
      <c r="AG7" s="188">
        <v>4800</v>
      </c>
      <c r="AH7" s="188">
        <v>837</v>
      </c>
    </row>
    <row r="8" spans="1:34" ht="13.5">
      <c r="A8" s="182" t="s">
        <v>149</v>
      </c>
      <c r="B8" s="182" t="s">
        <v>152</v>
      </c>
      <c r="C8" s="184" t="s">
        <v>153</v>
      </c>
      <c r="D8" s="188">
        <f t="shared" si="0"/>
        <v>20251</v>
      </c>
      <c r="E8" s="188">
        <v>11040</v>
      </c>
      <c r="F8" s="188">
        <v>9211</v>
      </c>
      <c r="G8" s="188">
        <f t="shared" si="1"/>
        <v>20251</v>
      </c>
      <c r="H8" s="188">
        <f t="shared" si="2"/>
        <v>17988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12201</v>
      </c>
      <c r="N8" s="188">
        <v>0</v>
      </c>
      <c r="O8" s="188">
        <v>8135</v>
      </c>
      <c r="P8" s="188">
        <v>4066</v>
      </c>
      <c r="Q8" s="188">
        <f t="shared" si="5"/>
        <v>2058</v>
      </c>
      <c r="R8" s="188">
        <v>1196</v>
      </c>
      <c r="S8" s="188">
        <v>0</v>
      </c>
      <c r="T8" s="188">
        <v>862</v>
      </c>
      <c r="U8" s="188">
        <f t="shared" si="6"/>
        <v>3729</v>
      </c>
      <c r="V8" s="188">
        <v>3729</v>
      </c>
      <c r="W8" s="188">
        <v>0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0</v>
      </c>
      <c r="AD8" s="188">
        <v>0</v>
      </c>
      <c r="AE8" s="188">
        <v>0</v>
      </c>
      <c r="AF8" s="188">
        <v>0</v>
      </c>
      <c r="AG8" s="188">
        <v>2263</v>
      </c>
      <c r="AH8" s="188">
        <v>187</v>
      </c>
    </row>
    <row r="9" spans="1:34" ht="13.5">
      <c r="A9" s="182" t="s">
        <v>149</v>
      </c>
      <c r="B9" s="182" t="s">
        <v>154</v>
      </c>
      <c r="C9" s="184" t="s">
        <v>155</v>
      </c>
      <c r="D9" s="188">
        <f t="shared" si="0"/>
        <v>58920</v>
      </c>
      <c r="E9" s="188">
        <v>40131</v>
      </c>
      <c r="F9" s="188">
        <v>18789</v>
      </c>
      <c r="G9" s="188">
        <f t="shared" si="1"/>
        <v>58920</v>
      </c>
      <c r="H9" s="188">
        <f t="shared" si="2"/>
        <v>55088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39816</v>
      </c>
      <c r="N9" s="188">
        <v>0</v>
      </c>
      <c r="O9" s="188">
        <v>28211</v>
      </c>
      <c r="P9" s="188">
        <v>11605</v>
      </c>
      <c r="Q9" s="188">
        <f t="shared" si="5"/>
        <v>2776</v>
      </c>
      <c r="R9" s="188">
        <v>0</v>
      </c>
      <c r="S9" s="188">
        <v>1056</v>
      </c>
      <c r="T9" s="188">
        <v>1720</v>
      </c>
      <c r="U9" s="188">
        <f t="shared" si="6"/>
        <v>8607</v>
      </c>
      <c r="V9" s="188">
        <v>0</v>
      </c>
      <c r="W9" s="188">
        <v>6358</v>
      </c>
      <c r="X9" s="188">
        <v>2249</v>
      </c>
      <c r="Y9" s="188">
        <f t="shared" si="7"/>
        <v>3682</v>
      </c>
      <c r="Z9" s="188">
        <v>0</v>
      </c>
      <c r="AA9" s="188">
        <v>2158</v>
      </c>
      <c r="AB9" s="188">
        <v>1524</v>
      </c>
      <c r="AC9" s="188">
        <f t="shared" si="8"/>
        <v>207</v>
      </c>
      <c r="AD9" s="188">
        <v>0</v>
      </c>
      <c r="AE9" s="188">
        <v>207</v>
      </c>
      <c r="AF9" s="188">
        <v>0</v>
      </c>
      <c r="AG9" s="188">
        <v>3832</v>
      </c>
      <c r="AH9" s="188">
        <v>885</v>
      </c>
    </row>
    <row r="10" spans="1:34" ht="13.5">
      <c r="A10" s="182" t="s">
        <v>149</v>
      </c>
      <c r="B10" s="182" t="s">
        <v>156</v>
      </c>
      <c r="C10" s="184" t="s">
        <v>157</v>
      </c>
      <c r="D10" s="188">
        <f t="shared" si="0"/>
        <v>17555</v>
      </c>
      <c r="E10" s="188">
        <v>13218</v>
      </c>
      <c r="F10" s="188">
        <v>4337</v>
      </c>
      <c r="G10" s="188">
        <f t="shared" si="1"/>
        <v>17555</v>
      </c>
      <c r="H10" s="188">
        <f t="shared" si="2"/>
        <v>16954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12767</v>
      </c>
      <c r="N10" s="188">
        <v>34</v>
      </c>
      <c r="O10" s="188">
        <v>8396</v>
      </c>
      <c r="P10" s="188">
        <v>4337</v>
      </c>
      <c r="Q10" s="188">
        <f t="shared" si="5"/>
        <v>803</v>
      </c>
      <c r="R10" s="188">
        <v>34</v>
      </c>
      <c r="S10" s="188">
        <v>769</v>
      </c>
      <c r="T10" s="188">
        <v>0</v>
      </c>
      <c r="U10" s="188">
        <f t="shared" si="6"/>
        <v>2936</v>
      </c>
      <c r="V10" s="188">
        <v>22</v>
      </c>
      <c r="W10" s="188">
        <v>2914</v>
      </c>
      <c r="X10" s="188">
        <v>0</v>
      </c>
      <c r="Y10" s="188">
        <f t="shared" si="7"/>
        <v>0</v>
      </c>
      <c r="Z10" s="188">
        <v>0</v>
      </c>
      <c r="AA10" s="188">
        <v>0</v>
      </c>
      <c r="AB10" s="188">
        <v>0</v>
      </c>
      <c r="AC10" s="188">
        <f t="shared" si="8"/>
        <v>448</v>
      </c>
      <c r="AD10" s="188">
        <v>61</v>
      </c>
      <c r="AE10" s="188">
        <v>387</v>
      </c>
      <c r="AF10" s="188">
        <v>0</v>
      </c>
      <c r="AG10" s="188">
        <v>601</v>
      </c>
      <c r="AH10" s="188">
        <v>345</v>
      </c>
    </row>
    <row r="11" spans="1:34" ht="13.5">
      <c r="A11" s="182" t="s">
        <v>149</v>
      </c>
      <c r="B11" s="182" t="s">
        <v>158</v>
      </c>
      <c r="C11" s="184" t="s">
        <v>159</v>
      </c>
      <c r="D11" s="188">
        <f t="shared" si="0"/>
        <v>10979</v>
      </c>
      <c r="E11" s="188">
        <v>8532</v>
      </c>
      <c r="F11" s="188">
        <v>2447</v>
      </c>
      <c r="G11" s="188">
        <f t="shared" si="1"/>
        <v>10979</v>
      </c>
      <c r="H11" s="188">
        <f t="shared" si="2"/>
        <v>9333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6841</v>
      </c>
      <c r="N11" s="188">
        <v>5629</v>
      </c>
      <c r="O11" s="188">
        <v>58</v>
      </c>
      <c r="P11" s="188">
        <v>1154</v>
      </c>
      <c r="Q11" s="188">
        <f t="shared" si="5"/>
        <v>1373</v>
      </c>
      <c r="R11" s="188">
        <v>0</v>
      </c>
      <c r="S11" s="188">
        <v>1373</v>
      </c>
      <c r="T11" s="188">
        <v>0</v>
      </c>
      <c r="U11" s="188">
        <f t="shared" si="6"/>
        <v>1119</v>
      </c>
      <c r="V11" s="188">
        <v>0</v>
      </c>
      <c r="W11" s="188">
        <v>1119</v>
      </c>
      <c r="X11" s="188">
        <v>0</v>
      </c>
      <c r="Y11" s="188">
        <f t="shared" si="7"/>
        <v>0</v>
      </c>
      <c r="Z11" s="188">
        <v>0</v>
      </c>
      <c r="AA11" s="188">
        <v>0</v>
      </c>
      <c r="AB11" s="188">
        <v>0</v>
      </c>
      <c r="AC11" s="188">
        <f t="shared" si="8"/>
        <v>0</v>
      </c>
      <c r="AD11" s="188">
        <v>0</v>
      </c>
      <c r="AE11" s="188">
        <v>0</v>
      </c>
      <c r="AF11" s="188">
        <v>0</v>
      </c>
      <c r="AG11" s="188">
        <v>1646</v>
      </c>
      <c r="AH11" s="188">
        <v>1218</v>
      </c>
    </row>
    <row r="12" spans="1:34" ht="13.5">
      <c r="A12" s="182" t="s">
        <v>149</v>
      </c>
      <c r="B12" s="182" t="s">
        <v>160</v>
      </c>
      <c r="C12" s="184" t="s">
        <v>161</v>
      </c>
      <c r="D12" s="188">
        <f t="shared" si="0"/>
        <v>12999</v>
      </c>
      <c r="E12" s="188">
        <v>10645</v>
      </c>
      <c r="F12" s="188">
        <v>2354</v>
      </c>
      <c r="G12" s="188">
        <f t="shared" si="1"/>
        <v>12999</v>
      </c>
      <c r="H12" s="188">
        <f t="shared" si="2"/>
        <v>11245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7892</v>
      </c>
      <c r="N12" s="188">
        <v>0</v>
      </c>
      <c r="O12" s="188">
        <v>7292</v>
      </c>
      <c r="P12" s="188">
        <v>600</v>
      </c>
      <c r="Q12" s="188">
        <f t="shared" si="5"/>
        <v>481</v>
      </c>
      <c r="R12" s="188">
        <v>0</v>
      </c>
      <c r="S12" s="188">
        <v>481</v>
      </c>
      <c r="T12" s="188">
        <v>0</v>
      </c>
      <c r="U12" s="188">
        <f t="shared" si="6"/>
        <v>2790</v>
      </c>
      <c r="V12" s="188">
        <v>0</v>
      </c>
      <c r="W12" s="188">
        <v>2790</v>
      </c>
      <c r="X12" s="188">
        <v>0</v>
      </c>
      <c r="Y12" s="188">
        <f t="shared" si="7"/>
        <v>3</v>
      </c>
      <c r="Z12" s="188">
        <v>0</v>
      </c>
      <c r="AA12" s="188">
        <v>3</v>
      </c>
      <c r="AB12" s="188">
        <v>0</v>
      </c>
      <c r="AC12" s="188">
        <f t="shared" si="8"/>
        <v>79</v>
      </c>
      <c r="AD12" s="188">
        <v>0</v>
      </c>
      <c r="AE12" s="188">
        <v>79</v>
      </c>
      <c r="AF12" s="188">
        <v>0</v>
      </c>
      <c r="AG12" s="188">
        <v>1754</v>
      </c>
      <c r="AH12" s="188">
        <v>0</v>
      </c>
    </row>
    <row r="13" spans="1:34" ht="13.5">
      <c r="A13" s="182" t="s">
        <v>149</v>
      </c>
      <c r="B13" s="182" t="s">
        <v>162</v>
      </c>
      <c r="C13" s="184" t="s">
        <v>163</v>
      </c>
      <c r="D13" s="188">
        <f t="shared" si="0"/>
        <v>8472</v>
      </c>
      <c r="E13" s="188">
        <v>7231</v>
      </c>
      <c r="F13" s="188">
        <v>1241</v>
      </c>
      <c r="G13" s="188">
        <f t="shared" si="1"/>
        <v>8472</v>
      </c>
      <c r="H13" s="188">
        <f t="shared" si="2"/>
        <v>8052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5523</v>
      </c>
      <c r="N13" s="188">
        <v>420</v>
      </c>
      <c r="O13" s="188">
        <v>4282</v>
      </c>
      <c r="P13" s="188">
        <v>821</v>
      </c>
      <c r="Q13" s="188">
        <f t="shared" si="5"/>
        <v>1307</v>
      </c>
      <c r="R13" s="188">
        <v>301</v>
      </c>
      <c r="S13" s="188">
        <v>1006</v>
      </c>
      <c r="T13" s="188">
        <v>0</v>
      </c>
      <c r="U13" s="188">
        <f t="shared" si="6"/>
        <v>1222</v>
      </c>
      <c r="V13" s="188">
        <v>756</v>
      </c>
      <c r="W13" s="188">
        <v>466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0</v>
      </c>
      <c r="AD13" s="188">
        <v>0</v>
      </c>
      <c r="AE13" s="188">
        <v>0</v>
      </c>
      <c r="AF13" s="188">
        <v>0</v>
      </c>
      <c r="AG13" s="188">
        <v>420</v>
      </c>
      <c r="AH13" s="188">
        <v>76</v>
      </c>
    </row>
    <row r="14" spans="1:34" ht="13.5">
      <c r="A14" s="182" t="s">
        <v>149</v>
      </c>
      <c r="B14" s="182" t="s">
        <v>19</v>
      </c>
      <c r="C14" s="184" t="s">
        <v>20</v>
      </c>
      <c r="D14" s="188">
        <f t="shared" si="0"/>
        <v>11237</v>
      </c>
      <c r="E14" s="188">
        <v>9228</v>
      </c>
      <c r="F14" s="188">
        <v>2009</v>
      </c>
      <c r="G14" s="188">
        <f t="shared" si="1"/>
        <v>11237</v>
      </c>
      <c r="H14" s="188">
        <f t="shared" si="2"/>
        <v>7747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6838</v>
      </c>
      <c r="N14" s="188">
        <v>1478</v>
      </c>
      <c r="O14" s="188">
        <v>5360</v>
      </c>
      <c r="P14" s="188">
        <v>0</v>
      </c>
      <c r="Q14" s="188">
        <f t="shared" si="5"/>
        <v>418</v>
      </c>
      <c r="R14" s="188">
        <v>0</v>
      </c>
      <c r="S14" s="188">
        <v>418</v>
      </c>
      <c r="T14" s="188">
        <v>0</v>
      </c>
      <c r="U14" s="188">
        <f t="shared" si="6"/>
        <v>447</v>
      </c>
      <c r="V14" s="188">
        <v>0</v>
      </c>
      <c r="W14" s="188">
        <v>447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44</v>
      </c>
      <c r="AD14" s="188">
        <v>0</v>
      </c>
      <c r="AE14" s="188">
        <v>44</v>
      </c>
      <c r="AF14" s="188">
        <v>0</v>
      </c>
      <c r="AG14" s="188">
        <v>3490</v>
      </c>
      <c r="AH14" s="188">
        <v>0</v>
      </c>
    </row>
    <row r="15" spans="1:34" ht="13.5">
      <c r="A15" s="182" t="s">
        <v>149</v>
      </c>
      <c r="B15" s="182" t="s">
        <v>164</v>
      </c>
      <c r="C15" s="184" t="s">
        <v>165</v>
      </c>
      <c r="D15" s="188">
        <f t="shared" si="0"/>
        <v>3903</v>
      </c>
      <c r="E15" s="188">
        <v>3055</v>
      </c>
      <c r="F15" s="188">
        <v>848</v>
      </c>
      <c r="G15" s="188">
        <f t="shared" si="1"/>
        <v>3903</v>
      </c>
      <c r="H15" s="188">
        <f t="shared" si="2"/>
        <v>3683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2541</v>
      </c>
      <c r="N15" s="188">
        <v>0</v>
      </c>
      <c r="O15" s="188">
        <v>1831</v>
      </c>
      <c r="P15" s="188">
        <v>710</v>
      </c>
      <c r="Q15" s="188">
        <f t="shared" si="5"/>
        <v>253</v>
      </c>
      <c r="R15" s="188">
        <v>0</v>
      </c>
      <c r="S15" s="188">
        <v>253</v>
      </c>
      <c r="T15" s="188">
        <v>0</v>
      </c>
      <c r="U15" s="188">
        <f t="shared" si="6"/>
        <v>883</v>
      </c>
      <c r="V15" s="188">
        <v>0</v>
      </c>
      <c r="W15" s="188">
        <v>883</v>
      </c>
      <c r="X15" s="188">
        <v>0</v>
      </c>
      <c r="Y15" s="188">
        <f t="shared" si="7"/>
        <v>6</v>
      </c>
      <c r="Z15" s="188">
        <v>0</v>
      </c>
      <c r="AA15" s="188">
        <v>6</v>
      </c>
      <c r="AB15" s="188">
        <v>0</v>
      </c>
      <c r="AC15" s="188">
        <f t="shared" si="8"/>
        <v>0</v>
      </c>
      <c r="AD15" s="188">
        <v>0</v>
      </c>
      <c r="AE15" s="188">
        <v>0</v>
      </c>
      <c r="AF15" s="188">
        <v>0</v>
      </c>
      <c r="AG15" s="188">
        <v>220</v>
      </c>
      <c r="AH15" s="188">
        <v>0</v>
      </c>
    </row>
    <row r="16" spans="1:34" ht="13.5">
      <c r="A16" s="182" t="s">
        <v>149</v>
      </c>
      <c r="B16" s="182" t="s">
        <v>21</v>
      </c>
      <c r="C16" s="184" t="s">
        <v>22</v>
      </c>
      <c r="D16" s="188">
        <f t="shared" si="0"/>
        <v>5049</v>
      </c>
      <c r="E16" s="188">
        <v>2472</v>
      </c>
      <c r="F16" s="188">
        <v>2577</v>
      </c>
      <c r="G16" s="188">
        <f t="shared" si="1"/>
        <v>5049</v>
      </c>
      <c r="H16" s="188">
        <f t="shared" si="2"/>
        <v>3406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2992</v>
      </c>
      <c r="N16" s="188">
        <v>2992</v>
      </c>
      <c r="O16" s="188">
        <v>0</v>
      </c>
      <c r="P16" s="188">
        <v>0</v>
      </c>
      <c r="Q16" s="188">
        <f t="shared" si="5"/>
        <v>162</v>
      </c>
      <c r="R16" s="188">
        <v>162</v>
      </c>
      <c r="S16" s="188">
        <v>0</v>
      </c>
      <c r="T16" s="188">
        <v>0</v>
      </c>
      <c r="U16" s="188">
        <f t="shared" si="6"/>
        <v>252</v>
      </c>
      <c r="V16" s="188">
        <v>252</v>
      </c>
      <c r="W16" s="188">
        <v>0</v>
      </c>
      <c r="X16" s="188">
        <v>0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0</v>
      </c>
      <c r="AD16" s="188">
        <v>0</v>
      </c>
      <c r="AE16" s="188">
        <v>0</v>
      </c>
      <c r="AF16" s="188">
        <v>0</v>
      </c>
      <c r="AG16" s="188">
        <v>1643</v>
      </c>
      <c r="AH16" s="188">
        <v>212</v>
      </c>
    </row>
    <row r="17" spans="1:34" ht="13.5">
      <c r="A17" s="182" t="s">
        <v>149</v>
      </c>
      <c r="B17" s="182" t="s">
        <v>23</v>
      </c>
      <c r="C17" s="184" t="s">
        <v>275</v>
      </c>
      <c r="D17" s="188">
        <f t="shared" si="0"/>
        <v>1672</v>
      </c>
      <c r="E17" s="188">
        <v>1338</v>
      </c>
      <c r="F17" s="188">
        <v>334</v>
      </c>
      <c r="G17" s="188">
        <f t="shared" si="1"/>
        <v>1672</v>
      </c>
      <c r="H17" s="188">
        <f t="shared" si="2"/>
        <v>1374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1034</v>
      </c>
      <c r="N17" s="188">
        <v>0</v>
      </c>
      <c r="O17" s="188">
        <v>1034</v>
      </c>
      <c r="P17" s="188">
        <v>0</v>
      </c>
      <c r="Q17" s="188">
        <f t="shared" si="5"/>
        <v>69</v>
      </c>
      <c r="R17" s="188">
        <v>0</v>
      </c>
      <c r="S17" s="188">
        <v>69</v>
      </c>
      <c r="T17" s="188">
        <v>0</v>
      </c>
      <c r="U17" s="188">
        <f t="shared" si="6"/>
        <v>203</v>
      </c>
      <c r="V17" s="188">
        <v>0</v>
      </c>
      <c r="W17" s="188">
        <v>203</v>
      </c>
      <c r="X17" s="188">
        <v>0</v>
      </c>
      <c r="Y17" s="188">
        <f t="shared" si="7"/>
        <v>0</v>
      </c>
      <c r="Z17" s="188">
        <v>0</v>
      </c>
      <c r="AA17" s="188">
        <v>0</v>
      </c>
      <c r="AB17" s="188">
        <v>0</v>
      </c>
      <c r="AC17" s="188">
        <f t="shared" si="8"/>
        <v>68</v>
      </c>
      <c r="AD17" s="188">
        <v>0</v>
      </c>
      <c r="AE17" s="188">
        <v>68</v>
      </c>
      <c r="AF17" s="188">
        <v>0</v>
      </c>
      <c r="AG17" s="188">
        <v>298</v>
      </c>
      <c r="AH17" s="188">
        <v>0</v>
      </c>
    </row>
    <row r="18" spans="1:34" ht="13.5">
      <c r="A18" s="182" t="s">
        <v>149</v>
      </c>
      <c r="B18" s="182" t="s">
        <v>166</v>
      </c>
      <c r="C18" s="184" t="s">
        <v>167</v>
      </c>
      <c r="D18" s="188">
        <f t="shared" si="0"/>
        <v>7456</v>
      </c>
      <c r="E18" s="188">
        <v>5801</v>
      </c>
      <c r="F18" s="188">
        <v>1655</v>
      </c>
      <c r="G18" s="188">
        <f t="shared" si="1"/>
        <v>7456</v>
      </c>
      <c r="H18" s="188">
        <f t="shared" si="2"/>
        <v>5456</v>
      </c>
      <c r="I18" s="188">
        <f t="shared" si="3"/>
        <v>14</v>
      </c>
      <c r="J18" s="188">
        <v>0</v>
      </c>
      <c r="K18" s="188">
        <v>14</v>
      </c>
      <c r="L18" s="188">
        <v>0</v>
      </c>
      <c r="M18" s="188">
        <f t="shared" si="4"/>
        <v>3973</v>
      </c>
      <c r="N18" s="188">
        <v>0</v>
      </c>
      <c r="O18" s="188">
        <v>3973</v>
      </c>
      <c r="P18" s="188">
        <v>0</v>
      </c>
      <c r="Q18" s="188">
        <f t="shared" si="5"/>
        <v>539</v>
      </c>
      <c r="R18" s="188">
        <v>0</v>
      </c>
      <c r="S18" s="188">
        <v>539</v>
      </c>
      <c r="T18" s="188">
        <v>0</v>
      </c>
      <c r="U18" s="188">
        <f t="shared" si="6"/>
        <v>930</v>
      </c>
      <c r="V18" s="188">
        <v>0</v>
      </c>
      <c r="W18" s="188">
        <v>930</v>
      </c>
      <c r="X18" s="188">
        <v>0</v>
      </c>
      <c r="Y18" s="188">
        <f t="shared" si="7"/>
        <v>0</v>
      </c>
      <c r="Z18" s="188">
        <v>0</v>
      </c>
      <c r="AA18" s="188">
        <v>0</v>
      </c>
      <c r="AB18" s="188">
        <v>0</v>
      </c>
      <c r="AC18" s="188">
        <f t="shared" si="8"/>
        <v>0</v>
      </c>
      <c r="AD18" s="188">
        <v>0</v>
      </c>
      <c r="AE18" s="188">
        <v>0</v>
      </c>
      <c r="AF18" s="188">
        <v>0</v>
      </c>
      <c r="AG18" s="188">
        <v>2000</v>
      </c>
      <c r="AH18" s="188">
        <v>0</v>
      </c>
    </row>
    <row r="19" spans="1:34" ht="13.5">
      <c r="A19" s="182" t="s">
        <v>149</v>
      </c>
      <c r="B19" s="182" t="s">
        <v>168</v>
      </c>
      <c r="C19" s="184" t="s">
        <v>169</v>
      </c>
      <c r="D19" s="188">
        <f t="shared" si="0"/>
        <v>989</v>
      </c>
      <c r="E19" s="188">
        <v>989</v>
      </c>
      <c r="F19" s="188">
        <v>0</v>
      </c>
      <c r="G19" s="188">
        <f t="shared" si="1"/>
        <v>989</v>
      </c>
      <c r="H19" s="188">
        <f t="shared" si="2"/>
        <v>884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734</v>
      </c>
      <c r="N19" s="188">
        <v>734</v>
      </c>
      <c r="O19" s="188">
        <v>0</v>
      </c>
      <c r="P19" s="188">
        <v>0</v>
      </c>
      <c r="Q19" s="188">
        <f t="shared" si="5"/>
        <v>88</v>
      </c>
      <c r="R19" s="188">
        <v>0</v>
      </c>
      <c r="S19" s="188">
        <v>88</v>
      </c>
      <c r="T19" s="188">
        <v>0</v>
      </c>
      <c r="U19" s="188">
        <f t="shared" si="6"/>
        <v>60</v>
      </c>
      <c r="V19" s="188">
        <v>0</v>
      </c>
      <c r="W19" s="188">
        <v>60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2</v>
      </c>
      <c r="AD19" s="188">
        <v>0</v>
      </c>
      <c r="AE19" s="188">
        <v>2</v>
      </c>
      <c r="AF19" s="188">
        <v>0</v>
      </c>
      <c r="AG19" s="188">
        <v>105</v>
      </c>
      <c r="AH19" s="188">
        <v>194</v>
      </c>
    </row>
    <row r="20" spans="1:34" ht="13.5">
      <c r="A20" s="182" t="s">
        <v>149</v>
      </c>
      <c r="B20" s="182" t="s">
        <v>170</v>
      </c>
      <c r="C20" s="184" t="s">
        <v>171</v>
      </c>
      <c r="D20" s="188">
        <f t="shared" si="0"/>
        <v>1429</v>
      </c>
      <c r="E20" s="188">
        <v>1351</v>
      </c>
      <c r="F20" s="188">
        <v>78</v>
      </c>
      <c r="G20" s="188">
        <f t="shared" si="1"/>
        <v>1429</v>
      </c>
      <c r="H20" s="188">
        <f t="shared" si="2"/>
        <v>1354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1120</v>
      </c>
      <c r="N20" s="188">
        <v>1066</v>
      </c>
      <c r="O20" s="188">
        <v>0</v>
      </c>
      <c r="P20" s="188">
        <v>54</v>
      </c>
      <c r="Q20" s="188">
        <f t="shared" si="5"/>
        <v>125</v>
      </c>
      <c r="R20" s="188">
        <v>0</v>
      </c>
      <c r="S20" s="188">
        <v>125</v>
      </c>
      <c r="T20" s="188">
        <v>0</v>
      </c>
      <c r="U20" s="188">
        <f t="shared" si="6"/>
        <v>97</v>
      </c>
      <c r="V20" s="188">
        <v>69</v>
      </c>
      <c r="W20" s="188">
        <v>28</v>
      </c>
      <c r="X20" s="188">
        <v>0</v>
      </c>
      <c r="Y20" s="188">
        <f t="shared" si="7"/>
        <v>0</v>
      </c>
      <c r="Z20" s="188">
        <v>0</v>
      </c>
      <c r="AA20" s="188">
        <v>0</v>
      </c>
      <c r="AB20" s="188">
        <v>0</v>
      </c>
      <c r="AC20" s="188">
        <f t="shared" si="8"/>
        <v>12</v>
      </c>
      <c r="AD20" s="188">
        <v>0</v>
      </c>
      <c r="AE20" s="188">
        <v>12</v>
      </c>
      <c r="AF20" s="188">
        <v>0</v>
      </c>
      <c r="AG20" s="188">
        <v>75</v>
      </c>
      <c r="AH20" s="188">
        <v>5</v>
      </c>
    </row>
    <row r="21" spans="1:34" ht="13.5">
      <c r="A21" s="182" t="s">
        <v>149</v>
      </c>
      <c r="B21" s="182" t="s">
        <v>172</v>
      </c>
      <c r="C21" s="184" t="s">
        <v>239</v>
      </c>
      <c r="D21" s="188">
        <f t="shared" si="0"/>
        <v>1298</v>
      </c>
      <c r="E21" s="188">
        <v>756</v>
      </c>
      <c r="F21" s="188">
        <v>542</v>
      </c>
      <c r="G21" s="188">
        <f t="shared" si="1"/>
        <v>1298</v>
      </c>
      <c r="H21" s="188">
        <f t="shared" si="2"/>
        <v>755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439</v>
      </c>
      <c r="N21" s="188">
        <v>439</v>
      </c>
      <c r="O21" s="188">
        <v>0</v>
      </c>
      <c r="P21" s="188">
        <v>0</v>
      </c>
      <c r="Q21" s="188">
        <f t="shared" si="5"/>
        <v>18</v>
      </c>
      <c r="R21" s="188">
        <v>0</v>
      </c>
      <c r="S21" s="188">
        <v>18</v>
      </c>
      <c r="T21" s="188">
        <v>0</v>
      </c>
      <c r="U21" s="188">
        <f t="shared" si="6"/>
        <v>269</v>
      </c>
      <c r="V21" s="188">
        <v>0</v>
      </c>
      <c r="W21" s="188">
        <v>269</v>
      </c>
      <c r="X21" s="188">
        <v>0</v>
      </c>
      <c r="Y21" s="188">
        <f t="shared" si="7"/>
        <v>14</v>
      </c>
      <c r="Z21" s="188">
        <v>0</v>
      </c>
      <c r="AA21" s="188">
        <v>14</v>
      </c>
      <c r="AB21" s="188">
        <v>0</v>
      </c>
      <c r="AC21" s="188">
        <f t="shared" si="8"/>
        <v>15</v>
      </c>
      <c r="AD21" s="188">
        <v>0</v>
      </c>
      <c r="AE21" s="188">
        <v>15</v>
      </c>
      <c r="AF21" s="188">
        <v>0</v>
      </c>
      <c r="AG21" s="188">
        <v>543</v>
      </c>
      <c r="AH21" s="188">
        <v>0</v>
      </c>
    </row>
    <row r="22" spans="1:34" ht="13.5">
      <c r="A22" s="182" t="s">
        <v>149</v>
      </c>
      <c r="B22" s="182" t="s">
        <v>24</v>
      </c>
      <c r="C22" s="184" t="s">
        <v>18</v>
      </c>
      <c r="D22" s="188">
        <f t="shared" si="0"/>
        <v>1275</v>
      </c>
      <c r="E22" s="188">
        <v>932</v>
      </c>
      <c r="F22" s="188">
        <v>343</v>
      </c>
      <c r="G22" s="188">
        <f t="shared" si="1"/>
        <v>1275</v>
      </c>
      <c r="H22" s="188">
        <f t="shared" si="2"/>
        <v>932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472</v>
      </c>
      <c r="N22" s="188">
        <v>472</v>
      </c>
      <c r="O22" s="188">
        <v>0</v>
      </c>
      <c r="P22" s="188">
        <v>0</v>
      </c>
      <c r="Q22" s="188">
        <f t="shared" si="5"/>
        <v>25</v>
      </c>
      <c r="R22" s="188">
        <v>0</v>
      </c>
      <c r="S22" s="188">
        <v>25</v>
      </c>
      <c r="T22" s="188">
        <v>0</v>
      </c>
      <c r="U22" s="188">
        <f t="shared" si="6"/>
        <v>385</v>
      </c>
      <c r="V22" s="188">
        <v>0</v>
      </c>
      <c r="W22" s="188">
        <v>385</v>
      </c>
      <c r="X22" s="188">
        <v>0</v>
      </c>
      <c r="Y22" s="188">
        <f t="shared" si="7"/>
        <v>20</v>
      </c>
      <c r="Z22" s="188">
        <v>0</v>
      </c>
      <c r="AA22" s="188">
        <v>20</v>
      </c>
      <c r="AB22" s="188">
        <v>0</v>
      </c>
      <c r="AC22" s="188">
        <f t="shared" si="8"/>
        <v>30</v>
      </c>
      <c r="AD22" s="188">
        <v>0</v>
      </c>
      <c r="AE22" s="188">
        <v>30</v>
      </c>
      <c r="AF22" s="188">
        <v>0</v>
      </c>
      <c r="AG22" s="188">
        <v>343</v>
      </c>
      <c r="AH22" s="188">
        <v>0</v>
      </c>
    </row>
    <row r="23" spans="1:34" ht="13.5">
      <c r="A23" s="182" t="s">
        <v>149</v>
      </c>
      <c r="B23" s="182" t="s">
        <v>25</v>
      </c>
      <c r="C23" s="184" t="s">
        <v>26</v>
      </c>
      <c r="D23" s="188">
        <f t="shared" si="0"/>
        <v>2718</v>
      </c>
      <c r="E23" s="188">
        <v>2188</v>
      </c>
      <c r="F23" s="188">
        <v>530</v>
      </c>
      <c r="G23" s="188">
        <f t="shared" si="1"/>
        <v>2718</v>
      </c>
      <c r="H23" s="188">
        <f t="shared" si="2"/>
        <v>2188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1104</v>
      </c>
      <c r="N23" s="188">
        <v>1104</v>
      </c>
      <c r="O23" s="188">
        <v>0</v>
      </c>
      <c r="P23" s="188">
        <v>0</v>
      </c>
      <c r="Q23" s="188">
        <f t="shared" si="5"/>
        <v>60</v>
      </c>
      <c r="R23" s="188">
        <v>0</v>
      </c>
      <c r="S23" s="188">
        <v>60</v>
      </c>
      <c r="T23" s="188">
        <v>0</v>
      </c>
      <c r="U23" s="188">
        <f t="shared" si="6"/>
        <v>908</v>
      </c>
      <c r="V23" s="188">
        <v>0</v>
      </c>
      <c r="W23" s="188">
        <v>908</v>
      </c>
      <c r="X23" s="188">
        <v>0</v>
      </c>
      <c r="Y23" s="188">
        <f t="shared" si="7"/>
        <v>47</v>
      </c>
      <c r="Z23" s="188">
        <v>0</v>
      </c>
      <c r="AA23" s="188">
        <v>47</v>
      </c>
      <c r="AB23" s="188">
        <v>0</v>
      </c>
      <c r="AC23" s="188">
        <f t="shared" si="8"/>
        <v>69</v>
      </c>
      <c r="AD23" s="188">
        <v>0</v>
      </c>
      <c r="AE23" s="188">
        <v>69</v>
      </c>
      <c r="AF23" s="188">
        <v>0</v>
      </c>
      <c r="AG23" s="188">
        <v>530</v>
      </c>
      <c r="AH23" s="188">
        <v>0</v>
      </c>
    </row>
    <row r="24" spans="1:34" ht="13.5">
      <c r="A24" s="182" t="s">
        <v>149</v>
      </c>
      <c r="B24" s="182" t="s">
        <v>173</v>
      </c>
      <c r="C24" s="184" t="s">
        <v>174</v>
      </c>
      <c r="D24" s="188">
        <f t="shared" si="0"/>
        <v>1296</v>
      </c>
      <c r="E24" s="188">
        <v>988</v>
      </c>
      <c r="F24" s="188">
        <v>308</v>
      </c>
      <c r="G24" s="188">
        <f t="shared" si="1"/>
        <v>1296</v>
      </c>
      <c r="H24" s="188">
        <f t="shared" si="2"/>
        <v>988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548</v>
      </c>
      <c r="N24" s="188">
        <v>0</v>
      </c>
      <c r="O24" s="188">
        <v>548</v>
      </c>
      <c r="P24" s="188">
        <v>0</v>
      </c>
      <c r="Q24" s="188">
        <f t="shared" si="5"/>
        <v>134</v>
      </c>
      <c r="R24" s="188">
        <v>0</v>
      </c>
      <c r="S24" s="188">
        <v>134</v>
      </c>
      <c r="T24" s="188">
        <v>0</v>
      </c>
      <c r="U24" s="188">
        <f t="shared" si="6"/>
        <v>306</v>
      </c>
      <c r="V24" s="188">
        <v>209</v>
      </c>
      <c r="W24" s="188">
        <v>97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0</v>
      </c>
      <c r="AD24" s="188">
        <v>0</v>
      </c>
      <c r="AE24" s="188">
        <v>0</v>
      </c>
      <c r="AF24" s="188">
        <v>0</v>
      </c>
      <c r="AG24" s="188">
        <v>308</v>
      </c>
      <c r="AH24" s="188">
        <v>31</v>
      </c>
    </row>
    <row r="25" spans="1:34" ht="13.5">
      <c r="A25" s="182" t="s">
        <v>149</v>
      </c>
      <c r="B25" s="182" t="s">
        <v>175</v>
      </c>
      <c r="C25" s="184" t="s">
        <v>147</v>
      </c>
      <c r="D25" s="188">
        <f t="shared" si="0"/>
        <v>680</v>
      </c>
      <c r="E25" s="188">
        <v>618</v>
      </c>
      <c r="F25" s="188">
        <v>62</v>
      </c>
      <c r="G25" s="188">
        <f t="shared" si="1"/>
        <v>680</v>
      </c>
      <c r="H25" s="188">
        <f t="shared" si="2"/>
        <v>618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384</v>
      </c>
      <c r="N25" s="188">
        <v>0</v>
      </c>
      <c r="O25" s="188">
        <v>384</v>
      </c>
      <c r="P25" s="188">
        <v>0</v>
      </c>
      <c r="Q25" s="188">
        <f t="shared" si="5"/>
        <v>73</v>
      </c>
      <c r="R25" s="188">
        <v>0</v>
      </c>
      <c r="S25" s="188">
        <v>73</v>
      </c>
      <c r="T25" s="188">
        <v>0</v>
      </c>
      <c r="U25" s="188">
        <f t="shared" si="6"/>
        <v>161</v>
      </c>
      <c r="V25" s="188">
        <v>0</v>
      </c>
      <c r="W25" s="188">
        <v>161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0</v>
      </c>
      <c r="AD25" s="188">
        <v>0</v>
      </c>
      <c r="AE25" s="188">
        <v>0</v>
      </c>
      <c r="AF25" s="188">
        <v>0</v>
      </c>
      <c r="AG25" s="188">
        <v>62</v>
      </c>
      <c r="AH25" s="188">
        <v>25</v>
      </c>
    </row>
    <row r="26" spans="1:34" ht="13.5">
      <c r="A26" s="182" t="s">
        <v>149</v>
      </c>
      <c r="B26" s="182" t="s">
        <v>176</v>
      </c>
      <c r="C26" s="184" t="s">
        <v>177</v>
      </c>
      <c r="D26" s="188">
        <f t="shared" si="0"/>
        <v>248</v>
      </c>
      <c r="E26" s="188">
        <v>225</v>
      </c>
      <c r="F26" s="188">
        <v>23</v>
      </c>
      <c r="G26" s="188">
        <f t="shared" si="1"/>
        <v>248</v>
      </c>
      <c r="H26" s="188">
        <f t="shared" si="2"/>
        <v>243</v>
      </c>
      <c r="I26" s="188">
        <f t="shared" si="3"/>
        <v>0</v>
      </c>
      <c r="J26" s="188">
        <v>0</v>
      </c>
      <c r="K26" s="188">
        <v>0</v>
      </c>
      <c r="L26" s="188">
        <v>0</v>
      </c>
      <c r="M26" s="188">
        <f t="shared" si="4"/>
        <v>112</v>
      </c>
      <c r="N26" s="188">
        <v>0</v>
      </c>
      <c r="O26" s="188">
        <v>112</v>
      </c>
      <c r="P26" s="188">
        <v>0</v>
      </c>
      <c r="Q26" s="188">
        <f t="shared" si="5"/>
        <v>41</v>
      </c>
      <c r="R26" s="188">
        <v>0</v>
      </c>
      <c r="S26" s="188">
        <v>41</v>
      </c>
      <c r="T26" s="188">
        <v>0</v>
      </c>
      <c r="U26" s="188">
        <f t="shared" si="6"/>
        <v>82</v>
      </c>
      <c r="V26" s="188">
        <v>0</v>
      </c>
      <c r="W26" s="188">
        <v>82</v>
      </c>
      <c r="X26" s="188">
        <v>0</v>
      </c>
      <c r="Y26" s="188">
        <f t="shared" si="7"/>
        <v>0</v>
      </c>
      <c r="Z26" s="188">
        <v>0</v>
      </c>
      <c r="AA26" s="188">
        <v>0</v>
      </c>
      <c r="AB26" s="188">
        <v>0</v>
      </c>
      <c r="AC26" s="188">
        <f t="shared" si="8"/>
        <v>8</v>
      </c>
      <c r="AD26" s="188">
        <v>0</v>
      </c>
      <c r="AE26" s="188">
        <v>8</v>
      </c>
      <c r="AF26" s="188">
        <v>0</v>
      </c>
      <c r="AG26" s="188">
        <v>5</v>
      </c>
      <c r="AH26" s="188">
        <v>250</v>
      </c>
    </row>
    <row r="27" spans="1:34" ht="13.5">
      <c r="A27" s="182" t="s">
        <v>149</v>
      </c>
      <c r="B27" s="182" t="s">
        <v>178</v>
      </c>
      <c r="C27" s="184" t="s">
        <v>179</v>
      </c>
      <c r="D27" s="188">
        <f t="shared" si="0"/>
        <v>1522</v>
      </c>
      <c r="E27" s="188">
        <v>1307</v>
      </c>
      <c r="F27" s="188">
        <v>215</v>
      </c>
      <c r="G27" s="188">
        <f t="shared" si="1"/>
        <v>1522</v>
      </c>
      <c r="H27" s="188">
        <f t="shared" si="2"/>
        <v>1287</v>
      </c>
      <c r="I27" s="188">
        <f t="shared" si="3"/>
        <v>0</v>
      </c>
      <c r="J27" s="188">
        <v>0</v>
      </c>
      <c r="K27" s="188">
        <v>0</v>
      </c>
      <c r="L27" s="188">
        <v>0</v>
      </c>
      <c r="M27" s="188">
        <f t="shared" si="4"/>
        <v>800</v>
      </c>
      <c r="N27" s="188">
        <v>0</v>
      </c>
      <c r="O27" s="188">
        <v>751</v>
      </c>
      <c r="P27" s="188">
        <v>49</v>
      </c>
      <c r="Q27" s="188">
        <f t="shared" si="5"/>
        <v>79</v>
      </c>
      <c r="R27" s="188">
        <v>0</v>
      </c>
      <c r="S27" s="188">
        <v>76</v>
      </c>
      <c r="T27" s="188">
        <v>3</v>
      </c>
      <c r="U27" s="188">
        <f t="shared" si="6"/>
        <v>362</v>
      </c>
      <c r="V27" s="188">
        <v>0</v>
      </c>
      <c r="W27" s="188">
        <v>354</v>
      </c>
      <c r="X27" s="188">
        <v>8</v>
      </c>
      <c r="Y27" s="188">
        <f t="shared" si="7"/>
        <v>5</v>
      </c>
      <c r="Z27" s="188">
        <v>0</v>
      </c>
      <c r="AA27" s="188">
        <v>5</v>
      </c>
      <c r="AB27" s="188">
        <v>0</v>
      </c>
      <c r="AC27" s="188">
        <f t="shared" si="8"/>
        <v>41</v>
      </c>
      <c r="AD27" s="188">
        <v>0</v>
      </c>
      <c r="AE27" s="188">
        <v>40</v>
      </c>
      <c r="AF27" s="188">
        <v>1</v>
      </c>
      <c r="AG27" s="188">
        <v>235</v>
      </c>
      <c r="AH27" s="188">
        <v>179</v>
      </c>
    </row>
    <row r="28" spans="1:34" ht="13.5">
      <c r="A28" s="182" t="s">
        <v>149</v>
      </c>
      <c r="B28" s="182" t="s">
        <v>180</v>
      </c>
      <c r="C28" s="184" t="s">
        <v>181</v>
      </c>
      <c r="D28" s="188">
        <f t="shared" si="0"/>
        <v>1657</v>
      </c>
      <c r="E28" s="188">
        <v>1077</v>
      </c>
      <c r="F28" s="188">
        <v>580</v>
      </c>
      <c r="G28" s="188">
        <f t="shared" si="1"/>
        <v>1657</v>
      </c>
      <c r="H28" s="188">
        <f t="shared" si="2"/>
        <v>1391</v>
      </c>
      <c r="I28" s="188">
        <f t="shared" si="3"/>
        <v>0</v>
      </c>
      <c r="J28" s="188">
        <v>0</v>
      </c>
      <c r="K28" s="188">
        <v>0</v>
      </c>
      <c r="L28" s="188">
        <v>0</v>
      </c>
      <c r="M28" s="188">
        <f t="shared" si="4"/>
        <v>934</v>
      </c>
      <c r="N28" s="188">
        <v>0</v>
      </c>
      <c r="O28" s="188">
        <v>902</v>
      </c>
      <c r="P28" s="188">
        <v>32</v>
      </c>
      <c r="Q28" s="188">
        <f t="shared" si="5"/>
        <v>0</v>
      </c>
      <c r="R28" s="188">
        <v>0</v>
      </c>
      <c r="S28" s="188">
        <v>0</v>
      </c>
      <c r="T28" s="188">
        <v>0</v>
      </c>
      <c r="U28" s="188">
        <f t="shared" si="6"/>
        <v>457</v>
      </c>
      <c r="V28" s="188">
        <v>0</v>
      </c>
      <c r="W28" s="188">
        <v>457</v>
      </c>
      <c r="X28" s="188">
        <v>0</v>
      </c>
      <c r="Y28" s="188">
        <f t="shared" si="7"/>
        <v>0</v>
      </c>
      <c r="Z28" s="188">
        <v>0</v>
      </c>
      <c r="AA28" s="188">
        <v>0</v>
      </c>
      <c r="AB28" s="188">
        <v>0</v>
      </c>
      <c r="AC28" s="188">
        <f t="shared" si="8"/>
        <v>0</v>
      </c>
      <c r="AD28" s="188">
        <v>0</v>
      </c>
      <c r="AE28" s="188">
        <v>0</v>
      </c>
      <c r="AF28" s="188">
        <v>0</v>
      </c>
      <c r="AG28" s="188">
        <v>266</v>
      </c>
      <c r="AH28" s="188">
        <v>16</v>
      </c>
    </row>
    <row r="29" spans="1:34" ht="13.5">
      <c r="A29" s="182" t="s">
        <v>149</v>
      </c>
      <c r="B29" s="182" t="s">
        <v>182</v>
      </c>
      <c r="C29" s="184" t="s">
        <v>183</v>
      </c>
      <c r="D29" s="188">
        <f t="shared" si="0"/>
        <v>949</v>
      </c>
      <c r="E29" s="188">
        <v>759</v>
      </c>
      <c r="F29" s="188">
        <v>190</v>
      </c>
      <c r="G29" s="188">
        <f t="shared" si="1"/>
        <v>949</v>
      </c>
      <c r="H29" s="188">
        <f t="shared" si="2"/>
        <v>919</v>
      </c>
      <c r="I29" s="188">
        <f t="shared" si="3"/>
        <v>0</v>
      </c>
      <c r="J29" s="188">
        <v>0</v>
      </c>
      <c r="K29" s="188">
        <v>0</v>
      </c>
      <c r="L29" s="188">
        <v>0</v>
      </c>
      <c r="M29" s="188">
        <f t="shared" si="4"/>
        <v>678</v>
      </c>
      <c r="N29" s="188">
        <v>0</v>
      </c>
      <c r="O29" s="188">
        <v>659</v>
      </c>
      <c r="P29" s="188">
        <v>19</v>
      </c>
      <c r="Q29" s="188">
        <f t="shared" si="5"/>
        <v>0</v>
      </c>
      <c r="R29" s="188">
        <v>0</v>
      </c>
      <c r="S29" s="188">
        <v>0</v>
      </c>
      <c r="T29" s="188">
        <v>0</v>
      </c>
      <c r="U29" s="188">
        <f t="shared" si="6"/>
        <v>241</v>
      </c>
      <c r="V29" s="188">
        <v>0</v>
      </c>
      <c r="W29" s="188">
        <v>241</v>
      </c>
      <c r="X29" s="188">
        <v>0</v>
      </c>
      <c r="Y29" s="188">
        <f t="shared" si="7"/>
        <v>0</v>
      </c>
      <c r="Z29" s="188">
        <v>0</v>
      </c>
      <c r="AA29" s="188">
        <v>0</v>
      </c>
      <c r="AB29" s="188">
        <v>0</v>
      </c>
      <c r="AC29" s="188">
        <f t="shared" si="8"/>
        <v>0</v>
      </c>
      <c r="AD29" s="188">
        <v>0</v>
      </c>
      <c r="AE29" s="188">
        <v>0</v>
      </c>
      <c r="AF29" s="188">
        <v>0</v>
      </c>
      <c r="AG29" s="188">
        <v>30</v>
      </c>
      <c r="AH29" s="188">
        <v>71</v>
      </c>
    </row>
    <row r="30" spans="1:34" ht="13.5">
      <c r="A30" s="182" t="s">
        <v>149</v>
      </c>
      <c r="B30" s="182" t="s">
        <v>184</v>
      </c>
      <c r="C30" s="184" t="s">
        <v>185</v>
      </c>
      <c r="D30" s="188">
        <f t="shared" si="0"/>
        <v>411</v>
      </c>
      <c r="E30" s="188">
        <v>390</v>
      </c>
      <c r="F30" s="188">
        <v>21</v>
      </c>
      <c r="G30" s="188">
        <f t="shared" si="1"/>
        <v>411</v>
      </c>
      <c r="H30" s="188">
        <f t="shared" si="2"/>
        <v>393</v>
      </c>
      <c r="I30" s="188">
        <f t="shared" si="3"/>
        <v>0</v>
      </c>
      <c r="J30" s="188">
        <v>0</v>
      </c>
      <c r="K30" s="188">
        <v>0</v>
      </c>
      <c r="L30" s="188">
        <v>0</v>
      </c>
      <c r="M30" s="188">
        <f t="shared" si="4"/>
        <v>222</v>
      </c>
      <c r="N30" s="188">
        <v>0</v>
      </c>
      <c r="O30" s="188">
        <v>222</v>
      </c>
      <c r="P30" s="188">
        <v>0</v>
      </c>
      <c r="Q30" s="188">
        <f t="shared" si="5"/>
        <v>0</v>
      </c>
      <c r="R30" s="188">
        <v>0</v>
      </c>
      <c r="S30" s="188">
        <v>0</v>
      </c>
      <c r="T30" s="188">
        <v>0</v>
      </c>
      <c r="U30" s="188">
        <f t="shared" si="6"/>
        <v>137</v>
      </c>
      <c r="V30" s="188">
        <v>0</v>
      </c>
      <c r="W30" s="188">
        <v>137</v>
      </c>
      <c r="X30" s="188">
        <v>0</v>
      </c>
      <c r="Y30" s="188">
        <f t="shared" si="7"/>
        <v>0</v>
      </c>
      <c r="Z30" s="188">
        <v>0</v>
      </c>
      <c r="AA30" s="188">
        <v>0</v>
      </c>
      <c r="AB30" s="188">
        <v>0</v>
      </c>
      <c r="AC30" s="188">
        <f t="shared" si="8"/>
        <v>34</v>
      </c>
      <c r="AD30" s="188">
        <v>0</v>
      </c>
      <c r="AE30" s="188">
        <v>34</v>
      </c>
      <c r="AF30" s="188">
        <v>0</v>
      </c>
      <c r="AG30" s="188">
        <v>18</v>
      </c>
      <c r="AH30" s="188">
        <v>0</v>
      </c>
    </row>
    <row r="31" spans="1:34" ht="13.5">
      <c r="A31" s="182" t="s">
        <v>149</v>
      </c>
      <c r="B31" s="182" t="s">
        <v>186</v>
      </c>
      <c r="C31" s="184" t="s">
        <v>187</v>
      </c>
      <c r="D31" s="188">
        <f t="shared" si="0"/>
        <v>1258</v>
      </c>
      <c r="E31" s="188">
        <v>1006</v>
      </c>
      <c r="F31" s="188">
        <v>252</v>
      </c>
      <c r="G31" s="188">
        <f t="shared" si="1"/>
        <v>1258</v>
      </c>
      <c r="H31" s="188">
        <f t="shared" si="2"/>
        <v>1096</v>
      </c>
      <c r="I31" s="188">
        <f t="shared" si="3"/>
        <v>0</v>
      </c>
      <c r="J31" s="188">
        <v>0</v>
      </c>
      <c r="K31" s="188">
        <v>0</v>
      </c>
      <c r="L31" s="188">
        <v>0</v>
      </c>
      <c r="M31" s="188">
        <f t="shared" si="4"/>
        <v>549</v>
      </c>
      <c r="N31" s="188">
        <v>0</v>
      </c>
      <c r="O31" s="188">
        <v>549</v>
      </c>
      <c r="P31" s="188">
        <v>0</v>
      </c>
      <c r="Q31" s="188">
        <f t="shared" si="5"/>
        <v>0</v>
      </c>
      <c r="R31" s="188">
        <v>0</v>
      </c>
      <c r="S31" s="188">
        <v>0</v>
      </c>
      <c r="T31" s="188">
        <v>0</v>
      </c>
      <c r="U31" s="188">
        <f t="shared" si="6"/>
        <v>482</v>
      </c>
      <c r="V31" s="188">
        <v>0</v>
      </c>
      <c r="W31" s="188">
        <v>482</v>
      </c>
      <c r="X31" s="188">
        <v>0</v>
      </c>
      <c r="Y31" s="188">
        <f t="shared" si="7"/>
        <v>0</v>
      </c>
      <c r="Z31" s="188">
        <v>0</v>
      </c>
      <c r="AA31" s="188">
        <v>0</v>
      </c>
      <c r="AB31" s="188">
        <v>0</v>
      </c>
      <c r="AC31" s="188">
        <f t="shared" si="8"/>
        <v>65</v>
      </c>
      <c r="AD31" s="188">
        <v>0</v>
      </c>
      <c r="AE31" s="188">
        <v>65</v>
      </c>
      <c r="AF31" s="188">
        <v>0</v>
      </c>
      <c r="AG31" s="188">
        <v>162</v>
      </c>
      <c r="AH31" s="188">
        <v>108</v>
      </c>
    </row>
    <row r="32" spans="1:34" ht="13.5">
      <c r="A32" s="182" t="s">
        <v>149</v>
      </c>
      <c r="B32" s="182" t="s">
        <v>276</v>
      </c>
      <c r="C32" s="184" t="s">
        <v>277</v>
      </c>
      <c r="D32" s="188">
        <f t="shared" si="0"/>
        <v>1044</v>
      </c>
      <c r="E32" s="188">
        <v>975</v>
      </c>
      <c r="F32" s="188">
        <v>69</v>
      </c>
      <c r="G32" s="188">
        <f t="shared" si="1"/>
        <v>1044</v>
      </c>
      <c r="H32" s="188">
        <f t="shared" si="2"/>
        <v>479</v>
      </c>
      <c r="I32" s="188">
        <f t="shared" si="3"/>
        <v>0</v>
      </c>
      <c r="J32" s="188">
        <v>0</v>
      </c>
      <c r="K32" s="188">
        <v>0</v>
      </c>
      <c r="L32" s="188">
        <v>0</v>
      </c>
      <c r="M32" s="188">
        <f t="shared" si="4"/>
        <v>419</v>
      </c>
      <c r="N32" s="188">
        <v>419</v>
      </c>
      <c r="O32" s="188">
        <v>0</v>
      </c>
      <c r="P32" s="188">
        <v>0</v>
      </c>
      <c r="Q32" s="188">
        <f t="shared" si="5"/>
        <v>28</v>
      </c>
      <c r="R32" s="188">
        <v>28</v>
      </c>
      <c r="S32" s="188">
        <v>0</v>
      </c>
      <c r="T32" s="188">
        <v>0</v>
      </c>
      <c r="U32" s="188">
        <f t="shared" si="6"/>
        <v>25</v>
      </c>
      <c r="V32" s="188">
        <v>25</v>
      </c>
      <c r="W32" s="188">
        <v>0</v>
      </c>
      <c r="X32" s="188">
        <v>0</v>
      </c>
      <c r="Y32" s="188">
        <f t="shared" si="7"/>
        <v>0</v>
      </c>
      <c r="Z32" s="188">
        <v>0</v>
      </c>
      <c r="AA32" s="188">
        <v>0</v>
      </c>
      <c r="AB32" s="188">
        <v>0</v>
      </c>
      <c r="AC32" s="188">
        <f t="shared" si="8"/>
        <v>7</v>
      </c>
      <c r="AD32" s="188">
        <v>7</v>
      </c>
      <c r="AE32" s="188">
        <v>0</v>
      </c>
      <c r="AF32" s="188">
        <v>0</v>
      </c>
      <c r="AG32" s="188">
        <v>565</v>
      </c>
      <c r="AH32" s="188">
        <v>8</v>
      </c>
    </row>
    <row r="33" spans="1:34" ht="13.5">
      <c r="A33" s="182" t="s">
        <v>149</v>
      </c>
      <c r="B33" s="182" t="s">
        <v>278</v>
      </c>
      <c r="C33" s="184" t="s">
        <v>279</v>
      </c>
      <c r="D33" s="188">
        <f t="shared" si="0"/>
        <v>1728</v>
      </c>
      <c r="E33" s="188">
        <v>1423</v>
      </c>
      <c r="F33" s="188">
        <v>305</v>
      </c>
      <c r="G33" s="188">
        <f t="shared" si="1"/>
        <v>1728</v>
      </c>
      <c r="H33" s="188">
        <f t="shared" si="2"/>
        <v>1067</v>
      </c>
      <c r="I33" s="188">
        <f t="shared" si="3"/>
        <v>0</v>
      </c>
      <c r="J33" s="188">
        <v>0</v>
      </c>
      <c r="K33" s="188">
        <v>0</v>
      </c>
      <c r="L33" s="188">
        <v>0</v>
      </c>
      <c r="M33" s="188">
        <f t="shared" si="4"/>
        <v>976</v>
      </c>
      <c r="N33" s="188">
        <v>976</v>
      </c>
      <c r="O33" s="188">
        <v>0</v>
      </c>
      <c r="P33" s="188">
        <v>0</v>
      </c>
      <c r="Q33" s="188">
        <f t="shared" si="5"/>
        <v>49</v>
      </c>
      <c r="R33" s="188">
        <v>49</v>
      </c>
      <c r="S33" s="188">
        <v>0</v>
      </c>
      <c r="T33" s="188">
        <v>0</v>
      </c>
      <c r="U33" s="188">
        <f t="shared" si="6"/>
        <v>21</v>
      </c>
      <c r="V33" s="188">
        <v>21</v>
      </c>
      <c r="W33" s="188">
        <v>0</v>
      </c>
      <c r="X33" s="188">
        <v>0</v>
      </c>
      <c r="Y33" s="188">
        <f t="shared" si="7"/>
        <v>0</v>
      </c>
      <c r="Z33" s="188">
        <v>0</v>
      </c>
      <c r="AA33" s="188">
        <v>0</v>
      </c>
      <c r="AB33" s="188">
        <v>0</v>
      </c>
      <c r="AC33" s="188">
        <f t="shared" si="8"/>
        <v>21</v>
      </c>
      <c r="AD33" s="188">
        <v>21</v>
      </c>
      <c r="AE33" s="188">
        <v>0</v>
      </c>
      <c r="AF33" s="188">
        <v>0</v>
      </c>
      <c r="AG33" s="188">
        <v>661</v>
      </c>
      <c r="AH33" s="188">
        <v>0</v>
      </c>
    </row>
    <row r="34" spans="1:34" ht="13.5">
      <c r="A34" s="182" t="s">
        <v>149</v>
      </c>
      <c r="B34" s="182" t="s">
        <v>280</v>
      </c>
      <c r="C34" s="184" t="s">
        <v>281</v>
      </c>
      <c r="D34" s="188">
        <f t="shared" si="0"/>
        <v>189</v>
      </c>
      <c r="E34" s="188">
        <v>189</v>
      </c>
      <c r="F34" s="188">
        <v>0</v>
      </c>
      <c r="G34" s="188">
        <f t="shared" si="1"/>
        <v>189</v>
      </c>
      <c r="H34" s="188">
        <f t="shared" si="2"/>
        <v>189</v>
      </c>
      <c r="I34" s="188">
        <f t="shared" si="3"/>
        <v>0</v>
      </c>
      <c r="J34" s="188">
        <v>0</v>
      </c>
      <c r="K34" s="188">
        <v>0</v>
      </c>
      <c r="L34" s="188">
        <v>0</v>
      </c>
      <c r="M34" s="188">
        <f t="shared" si="4"/>
        <v>118</v>
      </c>
      <c r="N34" s="188">
        <v>118</v>
      </c>
      <c r="O34" s="188">
        <v>0</v>
      </c>
      <c r="P34" s="188">
        <v>0</v>
      </c>
      <c r="Q34" s="188">
        <f t="shared" si="5"/>
        <v>38</v>
      </c>
      <c r="R34" s="188">
        <v>38</v>
      </c>
      <c r="S34" s="188">
        <v>0</v>
      </c>
      <c r="T34" s="188">
        <v>0</v>
      </c>
      <c r="U34" s="188">
        <f t="shared" si="6"/>
        <v>13</v>
      </c>
      <c r="V34" s="188">
        <v>13</v>
      </c>
      <c r="W34" s="188">
        <v>0</v>
      </c>
      <c r="X34" s="188">
        <v>0</v>
      </c>
      <c r="Y34" s="188">
        <f t="shared" si="7"/>
        <v>0</v>
      </c>
      <c r="Z34" s="188">
        <v>0</v>
      </c>
      <c r="AA34" s="188">
        <v>0</v>
      </c>
      <c r="AB34" s="188">
        <v>0</v>
      </c>
      <c r="AC34" s="188">
        <f t="shared" si="8"/>
        <v>20</v>
      </c>
      <c r="AD34" s="188">
        <v>20</v>
      </c>
      <c r="AE34" s="188">
        <v>0</v>
      </c>
      <c r="AF34" s="188">
        <v>0</v>
      </c>
      <c r="AG34" s="188">
        <v>0</v>
      </c>
      <c r="AH34" s="188">
        <v>0</v>
      </c>
    </row>
    <row r="35" spans="1:34" ht="13.5">
      <c r="A35" s="182" t="s">
        <v>149</v>
      </c>
      <c r="B35" s="182" t="s">
        <v>27</v>
      </c>
      <c r="C35" s="184" t="s">
        <v>28</v>
      </c>
      <c r="D35" s="188">
        <f t="shared" si="0"/>
        <v>8430</v>
      </c>
      <c r="E35" s="188">
        <v>5825</v>
      </c>
      <c r="F35" s="188">
        <v>2605</v>
      </c>
      <c r="G35" s="188">
        <f>H35+AG35</f>
        <v>8430</v>
      </c>
      <c r="H35" s="188">
        <f>I35+M35+Q35+U35+Y35+AC35</f>
        <v>3402</v>
      </c>
      <c r="I35" s="188">
        <f>SUM(J35:L35)</f>
        <v>0</v>
      </c>
      <c r="J35" s="188">
        <v>0</v>
      </c>
      <c r="K35" s="188">
        <v>0</v>
      </c>
      <c r="L35" s="188">
        <v>0</v>
      </c>
      <c r="M35" s="188">
        <f>SUM(N35:P35)</f>
        <v>3043</v>
      </c>
      <c r="N35" s="188">
        <v>3043</v>
      </c>
      <c r="O35" s="188">
        <v>0</v>
      </c>
      <c r="P35" s="188">
        <v>0</v>
      </c>
      <c r="Q35" s="188">
        <f>SUM(R35:T35)</f>
        <v>187</v>
      </c>
      <c r="R35" s="188">
        <v>187</v>
      </c>
      <c r="S35" s="188">
        <v>0</v>
      </c>
      <c r="T35" s="188">
        <v>0</v>
      </c>
      <c r="U35" s="188">
        <f>SUM(V35:X35)</f>
        <v>150</v>
      </c>
      <c r="V35" s="188">
        <v>150</v>
      </c>
      <c r="W35" s="188">
        <v>0</v>
      </c>
      <c r="X35" s="188">
        <v>0</v>
      </c>
      <c r="Y35" s="188">
        <f>SUM(Z35:AB35)</f>
        <v>0</v>
      </c>
      <c r="Z35" s="188">
        <v>0</v>
      </c>
      <c r="AA35" s="188">
        <v>0</v>
      </c>
      <c r="AB35" s="188">
        <v>0</v>
      </c>
      <c r="AC35" s="188">
        <f>SUM(AD35:AF35)</f>
        <v>22</v>
      </c>
      <c r="AD35" s="188">
        <v>0</v>
      </c>
      <c r="AE35" s="188">
        <v>22</v>
      </c>
      <c r="AF35" s="188">
        <v>0</v>
      </c>
      <c r="AG35" s="188">
        <v>5028</v>
      </c>
      <c r="AH35" s="188">
        <v>0</v>
      </c>
    </row>
    <row r="36" spans="1:34" ht="13.5">
      <c r="A36" s="201" t="s">
        <v>29</v>
      </c>
      <c r="B36" s="202"/>
      <c r="C36" s="202"/>
      <c r="D36" s="188">
        <f aca="true" t="shared" si="9" ref="D36:AH36">SUM(D7:D35)</f>
        <v>262515</v>
      </c>
      <c r="E36" s="188">
        <f t="shared" si="9"/>
        <v>185889</v>
      </c>
      <c r="F36" s="188">
        <f t="shared" si="9"/>
        <v>76626</v>
      </c>
      <c r="G36" s="188">
        <f t="shared" si="9"/>
        <v>262515</v>
      </c>
      <c r="H36" s="188">
        <f t="shared" si="9"/>
        <v>230612</v>
      </c>
      <c r="I36" s="188">
        <f t="shared" si="9"/>
        <v>14</v>
      </c>
      <c r="J36" s="188">
        <f t="shared" si="9"/>
        <v>0</v>
      </c>
      <c r="K36" s="188">
        <f t="shared" si="9"/>
        <v>14</v>
      </c>
      <c r="L36" s="188">
        <f t="shared" si="9"/>
        <v>0</v>
      </c>
      <c r="M36" s="188">
        <f t="shared" si="9"/>
        <v>161519</v>
      </c>
      <c r="N36" s="188">
        <f t="shared" si="9"/>
        <v>43815</v>
      </c>
      <c r="O36" s="188">
        <f t="shared" si="9"/>
        <v>77295</v>
      </c>
      <c r="P36" s="188">
        <f t="shared" si="9"/>
        <v>40409</v>
      </c>
      <c r="Q36" s="188">
        <f t="shared" si="9"/>
        <v>21506</v>
      </c>
      <c r="R36" s="188">
        <f t="shared" si="9"/>
        <v>7657</v>
      </c>
      <c r="S36" s="188">
        <f t="shared" si="9"/>
        <v>7349</v>
      </c>
      <c r="T36" s="188">
        <f t="shared" si="9"/>
        <v>6500</v>
      </c>
      <c r="U36" s="188">
        <f t="shared" si="9"/>
        <v>41724</v>
      </c>
      <c r="V36" s="188">
        <f t="shared" si="9"/>
        <v>6272</v>
      </c>
      <c r="W36" s="188">
        <f t="shared" si="9"/>
        <v>33195</v>
      </c>
      <c r="X36" s="188">
        <f t="shared" si="9"/>
        <v>2257</v>
      </c>
      <c r="Y36" s="188">
        <f t="shared" si="9"/>
        <v>3777</v>
      </c>
      <c r="Z36" s="188">
        <f t="shared" si="9"/>
        <v>0</v>
      </c>
      <c r="AA36" s="188">
        <f t="shared" si="9"/>
        <v>2253</v>
      </c>
      <c r="AB36" s="188">
        <f t="shared" si="9"/>
        <v>1524</v>
      </c>
      <c r="AC36" s="188">
        <f t="shared" si="9"/>
        <v>2072</v>
      </c>
      <c r="AD36" s="188">
        <f t="shared" si="9"/>
        <v>302</v>
      </c>
      <c r="AE36" s="188">
        <f t="shared" si="9"/>
        <v>1769</v>
      </c>
      <c r="AF36" s="188">
        <f t="shared" si="9"/>
        <v>1</v>
      </c>
      <c r="AG36" s="188">
        <f t="shared" si="9"/>
        <v>31903</v>
      </c>
      <c r="AH36" s="188">
        <f t="shared" si="9"/>
        <v>4647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116</v>
      </c>
      <c r="B2" s="200" t="s">
        <v>199</v>
      </c>
      <c r="C2" s="203" t="s">
        <v>202</v>
      </c>
      <c r="D2" s="26" t="s">
        <v>194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195</v>
      </c>
      <c r="V2" s="29"/>
      <c r="W2" s="29"/>
      <c r="X2" s="29"/>
      <c r="Y2" s="29"/>
      <c r="Z2" s="29"/>
      <c r="AA2" s="30"/>
      <c r="AB2" s="26" t="s">
        <v>196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131</v>
      </c>
      <c r="E3" s="31" t="s">
        <v>125</v>
      </c>
      <c r="F3" s="205" t="s">
        <v>203</v>
      </c>
      <c r="G3" s="206"/>
      <c r="H3" s="206"/>
      <c r="I3" s="206"/>
      <c r="J3" s="206"/>
      <c r="K3" s="207"/>
      <c r="L3" s="203" t="s">
        <v>204</v>
      </c>
      <c r="M3" s="14" t="s">
        <v>133</v>
      </c>
      <c r="N3" s="32"/>
      <c r="O3" s="32"/>
      <c r="P3" s="32"/>
      <c r="Q3" s="32"/>
      <c r="R3" s="32"/>
      <c r="S3" s="32"/>
      <c r="T3" s="33"/>
      <c r="U3" s="10" t="s">
        <v>131</v>
      </c>
      <c r="V3" s="203" t="s">
        <v>125</v>
      </c>
      <c r="W3" s="229" t="s">
        <v>126</v>
      </c>
      <c r="X3" s="230"/>
      <c r="Y3" s="230"/>
      <c r="Z3" s="230"/>
      <c r="AA3" s="231"/>
      <c r="AB3" s="10" t="s">
        <v>131</v>
      </c>
      <c r="AC3" s="203" t="s">
        <v>205</v>
      </c>
      <c r="AD3" s="203" t="s">
        <v>206</v>
      </c>
      <c r="AE3" s="14" t="s">
        <v>127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141</v>
      </c>
      <c r="H4" s="203" t="s">
        <v>142</v>
      </c>
      <c r="I4" s="203" t="s">
        <v>143</v>
      </c>
      <c r="J4" s="203" t="s">
        <v>144</v>
      </c>
      <c r="K4" s="203" t="s">
        <v>145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141</v>
      </c>
      <c r="X4" s="203" t="s">
        <v>142</v>
      </c>
      <c r="Y4" s="203" t="s">
        <v>143</v>
      </c>
      <c r="Z4" s="203" t="s">
        <v>144</v>
      </c>
      <c r="AA4" s="203" t="s">
        <v>145</v>
      </c>
      <c r="AB4" s="10"/>
      <c r="AC4" s="193"/>
      <c r="AD4" s="193"/>
      <c r="AE4" s="36"/>
      <c r="AF4" s="226" t="s">
        <v>141</v>
      </c>
      <c r="AG4" s="203" t="s">
        <v>142</v>
      </c>
      <c r="AH4" s="203" t="s">
        <v>143</v>
      </c>
      <c r="AI4" s="203" t="s">
        <v>144</v>
      </c>
      <c r="AJ4" s="203" t="s">
        <v>145</v>
      </c>
    </row>
    <row r="5" spans="1:36" s="27" customFormat="1" ht="22.5" customHeight="1">
      <c r="A5" s="222"/>
      <c r="B5" s="224"/>
      <c r="C5" s="191"/>
      <c r="D5" s="16"/>
      <c r="E5" s="39"/>
      <c r="F5" s="10" t="s">
        <v>131</v>
      </c>
      <c r="G5" s="193"/>
      <c r="H5" s="193"/>
      <c r="I5" s="193"/>
      <c r="J5" s="193"/>
      <c r="K5" s="193"/>
      <c r="L5" s="228"/>
      <c r="M5" s="10" t="s">
        <v>131</v>
      </c>
      <c r="N5" s="6" t="s">
        <v>135</v>
      </c>
      <c r="O5" s="6" t="s">
        <v>200</v>
      </c>
      <c r="P5" s="6" t="s">
        <v>136</v>
      </c>
      <c r="Q5" s="18" t="s">
        <v>207</v>
      </c>
      <c r="R5" s="6" t="s">
        <v>137</v>
      </c>
      <c r="S5" s="18" t="s">
        <v>238</v>
      </c>
      <c r="T5" s="6" t="s">
        <v>201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131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208</v>
      </c>
      <c r="E6" s="21" t="s">
        <v>124</v>
      </c>
      <c r="F6" s="21" t="s">
        <v>124</v>
      </c>
      <c r="G6" s="23" t="s">
        <v>124</v>
      </c>
      <c r="H6" s="23" t="s">
        <v>124</v>
      </c>
      <c r="I6" s="23" t="s">
        <v>124</v>
      </c>
      <c r="J6" s="23" t="s">
        <v>124</v>
      </c>
      <c r="K6" s="23" t="s">
        <v>124</v>
      </c>
      <c r="L6" s="40" t="s">
        <v>124</v>
      </c>
      <c r="M6" s="21" t="s">
        <v>124</v>
      </c>
      <c r="N6" s="23" t="s">
        <v>124</v>
      </c>
      <c r="O6" s="23" t="s">
        <v>124</v>
      </c>
      <c r="P6" s="23" t="s">
        <v>124</v>
      </c>
      <c r="Q6" s="23" t="s">
        <v>124</v>
      </c>
      <c r="R6" s="23" t="s">
        <v>124</v>
      </c>
      <c r="S6" s="23" t="s">
        <v>124</v>
      </c>
      <c r="T6" s="23" t="s">
        <v>124</v>
      </c>
      <c r="U6" s="21" t="s">
        <v>124</v>
      </c>
      <c r="V6" s="40" t="s">
        <v>124</v>
      </c>
      <c r="W6" s="41" t="s">
        <v>124</v>
      </c>
      <c r="X6" s="23" t="s">
        <v>124</v>
      </c>
      <c r="Y6" s="23" t="s">
        <v>124</v>
      </c>
      <c r="Z6" s="23" t="s">
        <v>124</v>
      </c>
      <c r="AA6" s="23" t="s">
        <v>124</v>
      </c>
      <c r="AB6" s="21" t="s">
        <v>124</v>
      </c>
      <c r="AC6" s="40" t="s">
        <v>124</v>
      </c>
      <c r="AD6" s="40" t="s">
        <v>124</v>
      </c>
      <c r="AE6" s="21" t="s">
        <v>124</v>
      </c>
      <c r="AF6" s="22" t="s">
        <v>124</v>
      </c>
      <c r="AG6" s="22" t="s">
        <v>124</v>
      </c>
      <c r="AH6" s="22" t="s">
        <v>124</v>
      </c>
      <c r="AI6" s="22" t="s">
        <v>124</v>
      </c>
      <c r="AJ6" s="22" t="s">
        <v>124</v>
      </c>
    </row>
    <row r="7" spans="1:36" ht="13.5">
      <c r="A7" s="182" t="s">
        <v>149</v>
      </c>
      <c r="B7" s="182" t="s">
        <v>150</v>
      </c>
      <c r="C7" s="184" t="s">
        <v>151</v>
      </c>
      <c r="D7" s="188">
        <f aca="true" t="shared" si="0" ref="D7:D35">E7+F7+L7+M7</f>
        <v>69671</v>
      </c>
      <c r="E7" s="188">
        <v>43342</v>
      </c>
      <c r="F7" s="188">
        <f aca="true" t="shared" si="1" ref="F7:F34">SUM(G7:K7)</f>
        <v>22944</v>
      </c>
      <c r="G7" s="188">
        <v>9941</v>
      </c>
      <c r="H7" s="188">
        <v>13003</v>
      </c>
      <c r="I7" s="188">
        <v>0</v>
      </c>
      <c r="J7" s="188">
        <v>0</v>
      </c>
      <c r="K7" s="188">
        <v>0</v>
      </c>
      <c r="L7" s="188">
        <v>1455</v>
      </c>
      <c r="M7" s="188">
        <f aca="true" t="shared" si="2" ref="M7:M34">SUM(N7:T7)</f>
        <v>1930</v>
      </c>
      <c r="N7" s="188">
        <v>1112</v>
      </c>
      <c r="O7" s="188">
        <v>41</v>
      </c>
      <c r="P7" s="188">
        <v>277</v>
      </c>
      <c r="Q7" s="188">
        <v>14</v>
      </c>
      <c r="R7" s="188">
        <v>101</v>
      </c>
      <c r="S7" s="188">
        <v>94</v>
      </c>
      <c r="T7" s="188">
        <v>291</v>
      </c>
      <c r="U7" s="188">
        <f aca="true" t="shared" si="3" ref="U7:U34">SUM(V7:AA7)</f>
        <v>43535</v>
      </c>
      <c r="V7" s="188">
        <v>43342</v>
      </c>
      <c r="W7" s="188">
        <v>193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34">SUM(AC7:AE7)</f>
        <v>15708</v>
      </c>
      <c r="AC7" s="188">
        <v>1455</v>
      </c>
      <c r="AD7" s="188">
        <v>5851</v>
      </c>
      <c r="AE7" s="188">
        <f aca="true" t="shared" si="5" ref="AE7:AE34">SUM(AF7:AJ7)</f>
        <v>8402</v>
      </c>
      <c r="AF7" s="188">
        <v>8368</v>
      </c>
      <c r="AG7" s="188">
        <v>34</v>
      </c>
      <c r="AH7" s="188">
        <v>0</v>
      </c>
      <c r="AI7" s="188">
        <v>0</v>
      </c>
      <c r="AJ7" s="188">
        <v>0</v>
      </c>
    </row>
    <row r="8" spans="1:36" ht="13.5">
      <c r="A8" s="182" t="s">
        <v>149</v>
      </c>
      <c r="B8" s="182" t="s">
        <v>152</v>
      </c>
      <c r="C8" s="184" t="s">
        <v>153</v>
      </c>
      <c r="D8" s="188">
        <f t="shared" si="0"/>
        <v>20265</v>
      </c>
      <c r="E8" s="188">
        <v>13934</v>
      </c>
      <c r="F8" s="188">
        <f t="shared" si="1"/>
        <v>3846</v>
      </c>
      <c r="G8" s="188">
        <v>2566</v>
      </c>
      <c r="H8" s="188">
        <v>1280</v>
      </c>
      <c r="I8" s="188">
        <v>0</v>
      </c>
      <c r="J8" s="188">
        <v>0</v>
      </c>
      <c r="K8" s="188">
        <v>0</v>
      </c>
      <c r="L8" s="188">
        <v>22</v>
      </c>
      <c r="M8" s="188">
        <f t="shared" si="2"/>
        <v>2463</v>
      </c>
      <c r="N8" s="188">
        <v>2412</v>
      </c>
      <c r="O8" s="188">
        <v>0</v>
      </c>
      <c r="P8" s="188">
        <v>0</v>
      </c>
      <c r="Q8" s="188">
        <v>0</v>
      </c>
      <c r="R8" s="188">
        <v>0</v>
      </c>
      <c r="S8" s="188">
        <v>51</v>
      </c>
      <c r="T8" s="188">
        <v>0</v>
      </c>
      <c r="U8" s="188">
        <f t="shared" si="3"/>
        <v>13934</v>
      </c>
      <c r="V8" s="188">
        <v>13934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3697</v>
      </c>
      <c r="AC8" s="188">
        <v>22</v>
      </c>
      <c r="AD8" s="188">
        <v>1761</v>
      </c>
      <c r="AE8" s="188">
        <f t="shared" si="5"/>
        <v>1914</v>
      </c>
      <c r="AF8" s="188">
        <v>1914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149</v>
      </c>
      <c r="B9" s="182" t="s">
        <v>154</v>
      </c>
      <c r="C9" s="184" t="s">
        <v>155</v>
      </c>
      <c r="D9" s="188">
        <f t="shared" si="0"/>
        <v>57094</v>
      </c>
      <c r="E9" s="188">
        <v>40838</v>
      </c>
      <c r="F9" s="188">
        <f t="shared" si="1"/>
        <v>11245</v>
      </c>
      <c r="G9" s="188">
        <v>4194</v>
      </c>
      <c r="H9" s="188">
        <v>7051</v>
      </c>
      <c r="I9" s="188">
        <v>0</v>
      </c>
      <c r="J9" s="188">
        <v>0</v>
      </c>
      <c r="K9" s="188">
        <v>0</v>
      </c>
      <c r="L9" s="188">
        <v>3120</v>
      </c>
      <c r="M9" s="188">
        <f t="shared" si="2"/>
        <v>1891</v>
      </c>
      <c r="N9" s="188">
        <v>1225</v>
      </c>
      <c r="O9" s="188">
        <v>16</v>
      </c>
      <c r="P9" s="188">
        <v>35</v>
      </c>
      <c r="Q9" s="188">
        <v>60</v>
      </c>
      <c r="R9" s="188">
        <v>0</v>
      </c>
      <c r="S9" s="188">
        <v>16</v>
      </c>
      <c r="T9" s="188">
        <v>539</v>
      </c>
      <c r="U9" s="188">
        <f t="shared" si="3"/>
        <v>41077</v>
      </c>
      <c r="V9" s="188">
        <v>40838</v>
      </c>
      <c r="W9" s="188">
        <v>220</v>
      </c>
      <c r="X9" s="188">
        <v>19</v>
      </c>
      <c r="Y9" s="188">
        <v>0</v>
      </c>
      <c r="Z9" s="188">
        <v>0</v>
      </c>
      <c r="AA9" s="188">
        <v>0</v>
      </c>
      <c r="AB9" s="188">
        <f t="shared" si="4"/>
        <v>10045</v>
      </c>
      <c r="AC9" s="188">
        <v>3120</v>
      </c>
      <c r="AD9" s="188">
        <v>4394</v>
      </c>
      <c r="AE9" s="188">
        <f t="shared" si="5"/>
        <v>2531</v>
      </c>
      <c r="AF9" s="188">
        <v>2384</v>
      </c>
      <c r="AG9" s="188">
        <v>147</v>
      </c>
      <c r="AH9" s="188">
        <v>0</v>
      </c>
      <c r="AI9" s="188">
        <v>0</v>
      </c>
      <c r="AJ9" s="188">
        <v>0</v>
      </c>
    </row>
    <row r="10" spans="1:36" ht="13.5">
      <c r="A10" s="182" t="s">
        <v>149</v>
      </c>
      <c r="B10" s="182" t="s">
        <v>156</v>
      </c>
      <c r="C10" s="184" t="s">
        <v>157</v>
      </c>
      <c r="D10" s="188">
        <f t="shared" si="0"/>
        <v>16864</v>
      </c>
      <c r="E10" s="188">
        <v>12841</v>
      </c>
      <c r="F10" s="188">
        <f t="shared" si="1"/>
        <v>2921</v>
      </c>
      <c r="G10" s="188">
        <v>0</v>
      </c>
      <c r="H10" s="188">
        <v>2921</v>
      </c>
      <c r="I10" s="188">
        <v>0</v>
      </c>
      <c r="J10" s="188">
        <v>0</v>
      </c>
      <c r="K10" s="188">
        <v>0</v>
      </c>
      <c r="L10" s="188">
        <v>1102</v>
      </c>
      <c r="M10" s="188">
        <f t="shared" si="2"/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f t="shared" si="3"/>
        <v>12841</v>
      </c>
      <c r="V10" s="188">
        <v>12841</v>
      </c>
      <c r="W10" s="188">
        <v>0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1928</v>
      </c>
      <c r="AC10" s="188">
        <v>1102</v>
      </c>
      <c r="AD10" s="188">
        <v>826</v>
      </c>
      <c r="AE10" s="188">
        <f t="shared" si="5"/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v>0</v>
      </c>
    </row>
    <row r="11" spans="1:36" ht="13.5">
      <c r="A11" s="182" t="s">
        <v>149</v>
      </c>
      <c r="B11" s="182" t="s">
        <v>158</v>
      </c>
      <c r="C11" s="184" t="s">
        <v>159</v>
      </c>
      <c r="D11" s="188">
        <f t="shared" si="0"/>
        <v>11156</v>
      </c>
      <c r="E11" s="188">
        <v>7854</v>
      </c>
      <c r="F11" s="188">
        <f t="shared" si="1"/>
        <v>3302</v>
      </c>
      <c r="G11" s="188">
        <v>2183</v>
      </c>
      <c r="H11" s="188">
        <v>1119</v>
      </c>
      <c r="I11" s="188">
        <v>0</v>
      </c>
      <c r="J11" s="188">
        <v>0</v>
      </c>
      <c r="K11" s="188">
        <v>0</v>
      </c>
      <c r="L11" s="188">
        <v>0</v>
      </c>
      <c r="M11" s="188">
        <f t="shared" si="2"/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f t="shared" si="3"/>
        <v>7854</v>
      </c>
      <c r="V11" s="188">
        <v>7854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2530</v>
      </c>
      <c r="AC11" s="188">
        <v>0</v>
      </c>
      <c r="AD11" s="188">
        <v>733</v>
      </c>
      <c r="AE11" s="188">
        <f t="shared" si="5"/>
        <v>1797</v>
      </c>
      <c r="AF11" s="188">
        <v>1797</v>
      </c>
      <c r="AG11" s="188">
        <v>0</v>
      </c>
      <c r="AH11" s="188">
        <v>0</v>
      </c>
      <c r="AI11" s="188">
        <v>0</v>
      </c>
      <c r="AJ11" s="188">
        <v>0</v>
      </c>
    </row>
    <row r="12" spans="1:36" ht="13.5">
      <c r="A12" s="182" t="s">
        <v>149</v>
      </c>
      <c r="B12" s="182" t="s">
        <v>160</v>
      </c>
      <c r="C12" s="184" t="s">
        <v>161</v>
      </c>
      <c r="D12" s="188">
        <f t="shared" si="0"/>
        <v>12963</v>
      </c>
      <c r="E12" s="188">
        <v>9277</v>
      </c>
      <c r="F12" s="188">
        <f t="shared" si="1"/>
        <v>1526</v>
      </c>
      <c r="G12" s="188">
        <v>1526</v>
      </c>
      <c r="H12" s="188">
        <v>0</v>
      </c>
      <c r="I12" s="188">
        <v>0</v>
      </c>
      <c r="J12" s="188">
        <v>0</v>
      </c>
      <c r="K12" s="188">
        <v>0</v>
      </c>
      <c r="L12" s="188">
        <v>382</v>
      </c>
      <c r="M12" s="188">
        <f t="shared" si="2"/>
        <v>1778</v>
      </c>
      <c r="N12" s="188">
        <v>1397</v>
      </c>
      <c r="O12" s="188">
        <v>38</v>
      </c>
      <c r="P12" s="188">
        <v>241</v>
      </c>
      <c r="Q12" s="188">
        <v>42</v>
      </c>
      <c r="R12" s="188">
        <v>13</v>
      </c>
      <c r="S12" s="188">
        <v>47</v>
      </c>
      <c r="T12" s="188">
        <v>0</v>
      </c>
      <c r="U12" s="188">
        <f t="shared" si="3"/>
        <v>9435</v>
      </c>
      <c r="V12" s="188">
        <v>9277</v>
      </c>
      <c r="W12" s="188">
        <v>158</v>
      </c>
      <c r="X12" s="188">
        <v>0</v>
      </c>
      <c r="Y12" s="188">
        <v>0</v>
      </c>
      <c r="Z12" s="188">
        <v>0</v>
      </c>
      <c r="AA12" s="188">
        <v>0</v>
      </c>
      <c r="AB12" s="188">
        <f t="shared" si="4"/>
        <v>1401</v>
      </c>
      <c r="AC12" s="188">
        <v>382</v>
      </c>
      <c r="AD12" s="188">
        <v>818</v>
      </c>
      <c r="AE12" s="188">
        <f t="shared" si="5"/>
        <v>201</v>
      </c>
      <c r="AF12" s="188">
        <v>201</v>
      </c>
      <c r="AG12" s="188">
        <v>0</v>
      </c>
      <c r="AH12" s="188">
        <v>0</v>
      </c>
      <c r="AI12" s="188">
        <v>0</v>
      </c>
      <c r="AJ12" s="188">
        <v>0</v>
      </c>
    </row>
    <row r="13" spans="1:36" ht="13.5">
      <c r="A13" s="182" t="s">
        <v>149</v>
      </c>
      <c r="B13" s="182" t="s">
        <v>162</v>
      </c>
      <c r="C13" s="184" t="s">
        <v>163</v>
      </c>
      <c r="D13" s="188">
        <f t="shared" si="0"/>
        <v>8052</v>
      </c>
      <c r="E13" s="188">
        <v>5523</v>
      </c>
      <c r="F13" s="188">
        <f t="shared" si="1"/>
        <v>2529</v>
      </c>
      <c r="G13" s="188">
        <v>1307</v>
      </c>
      <c r="H13" s="188">
        <v>1222</v>
      </c>
      <c r="I13" s="188">
        <v>0</v>
      </c>
      <c r="J13" s="188">
        <v>0</v>
      </c>
      <c r="K13" s="188">
        <v>0</v>
      </c>
      <c r="L13" s="188">
        <v>0</v>
      </c>
      <c r="M13" s="188">
        <f t="shared" si="2"/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f t="shared" si="3"/>
        <v>5578</v>
      </c>
      <c r="V13" s="188">
        <v>5523</v>
      </c>
      <c r="W13" s="188">
        <v>55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1658</v>
      </c>
      <c r="AC13" s="188">
        <v>0</v>
      </c>
      <c r="AD13" s="188">
        <v>698</v>
      </c>
      <c r="AE13" s="188">
        <f t="shared" si="5"/>
        <v>960</v>
      </c>
      <c r="AF13" s="188">
        <v>960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149</v>
      </c>
      <c r="B14" s="182" t="s">
        <v>19</v>
      </c>
      <c r="C14" s="184" t="s">
        <v>20</v>
      </c>
      <c r="D14" s="188">
        <f t="shared" si="0"/>
        <v>12149</v>
      </c>
      <c r="E14" s="188">
        <v>1115</v>
      </c>
      <c r="F14" s="188">
        <f t="shared" si="1"/>
        <v>9166</v>
      </c>
      <c r="G14" s="188">
        <v>0</v>
      </c>
      <c r="H14" s="188">
        <v>1345</v>
      </c>
      <c r="I14" s="188">
        <v>0</v>
      </c>
      <c r="J14" s="188">
        <v>7821</v>
      </c>
      <c r="K14" s="188">
        <v>0</v>
      </c>
      <c r="L14" s="188">
        <v>0</v>
      </c>
      <c r="M14" s="188">
        <f t="shared" si="2"/>
        <v>1868</v>
      </c>
      <c r="N14" s="188">
        <v>1836</v>
      </c>
      <c r="O14" s="188">
        <v>0</v>
      </c>
      <c r="P14" s="188">
        <v>0</v>
      </c>
      <c r="Q14" s="188">
        <v>0</v>
      </c>
      <c r="R14" s="188">
        <v>0</v>
      </c>
      <c r="S14" s="188">
        <v>8</v>
      </c>
      <c r="T14" s="188">
        <v>24</v>
      </c>
      <c r="U14" s="188">
        <f t="shared" si="3"/>
        <v>1115</v>
      </c>
      <c r="V14" s="188">
        <v>1115</v>
      </c>
      <c r="W14" s="188">
        <v>0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986</v>
      </c>
      <c r="AC14" s="188">
        <v>0</v>
      </c>
      <c r="AD14" s="188">
        <v>98</v>
      </c>
      <c r="AE14" s="188">
        <f t="shared" si="5"/>
        <v>888</v>
      </c>
      <c r="AF14" s="188">
        <v>0</v>
      </c>
      <c r="AG14" s="188">
        <v>597</v>
      </c>
      <c r="AH14" s="188">
        <v>0</v>
      </c>
      <c r="AI14" s="188">
        <v>291</v>
      </c>
      <c r="AJ14" s="188">
        <v>0</v>
      </c>
    </row>
    <row r="15" spans="1:36" ht="13.5">
      <c r="A15" s="182" t="s">
        <v>149</v>
      </c>
      <c r="B15" s="182" t="s">
        <v>164</v>
      </c>
      <c r="C15" s="184" t="s">
        <v>165</v>
      </c>
      <c r="D15" s="188">
        <f t="shared" si="0"/>
        <v>3903</v>
      </c>
      <c r="E15" s="188">
        <v>2686</v>
      </c>
      <c r="F15" s="188">
        <f t="shared" si="1"/>
        <v>964</v>
      </c>
      <c r="G15" s="188">
        <v>0</v>
      </c>
      <c r="H15" s="188">
        <v>964</v>
      </c>
      <c r="I15" s="188">
        <v>0</v>
      </c>
      <c r="J15" s="188">
        <v>0</v>
      </c>
      <c r="K15" s="188">
        <v>0</v>
      </c>
      <c r="L15" s="188">
        <v>253</v>
      </c>
      <c r="M15" s="188">
        <f t="shared" si="2"/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f t="shared" si="3"/>
        <v>2686</v>
      </c>
      <c r="V15" s="188">
        <v>2686</v>
      </c>
      <c r="W15" s="188">
        <v>0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599</v>
      </c>
      <c r="AC15" s="188">
        <v>253</v>
      </c>
      <c r="AD15" s="188">
        <v>346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149</v>
      </c>
      <c r="B16" s="182" t="s">
        <v>21</v>
      </c>
      <c r="C16" s="184" t="s">
        <v>22</v>
      </c>
      <c r="D16" s="188">
        <f t="shared" si="0"/>
        <v>5535</v>
      </c>
      <c r="E16" s="188">
        <v>3475</v>
      </c>
      <c r="F16" s="188">
        <f t="shared" si="1"/>
        <v>1553</v>
      </c>
      <c r="G16" s="188">
        <v>1553</v>
      </c>
      <c r="H16" s="188">
        <v>0</v>
      </c>
      <c r="I16" s="188">
        <v>0</v>
      </c>
      <c r="J16" s="188">
        <v>0</v>
      </c>
      <c r="K16" s="188">
        <v>0</v>
      </c>
      <c r="L16" s="188">
        <v>27</v>
      </c>
      <c r="M16" s="188">
        <f t="shared" si="2"/>
        <v>480</v>
      </c>
      <c r="N16" s="188">
        <v>464</v>
      </c>
      <c r="O16" s="188">
        <v>0</v>
      </c>
      <c r="P16" s="188">
        <v>0</v>
      </c>
      <c r="Q16" s="188">
        <v>0</v>
      </c>
      <c r="R16" s="188">
        <v>0</v>
      </c>
      <c r="S16" s="188">
        <v>16</v>
      </c>
      <c r="T16" s="188">
        <v>0</v>
      </c>
      <c r="U16" s="188">
        <f t="shared" si="3"/>
        <v>3475</v>
      </c>
      <c r="V16" s="188">
        <v>3475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1912</v>
      </c>
      <c r="AC16" s="188">
        <v>27</v>
      </c>
      <c r="AD16" s="188">
        <v>537</v>
      </c>
      <c r="AE16" s="188">
        <f t="shared" si="5"/>
        <v>1348</v>
      </c>
      <c r="AF16" s="188">
        <v>1348</v>
      </c>
      <c r="AG16" s="188">
        <v>0</v>
      </c>
      <c r="AH16" s="188">
        <v>0</v>
      </c>
      <c r="AI16" s="188">
        <v>0</v>
      </c>
      <c r="AJ16" s="188">
        <v>0</v>
      </c>
    </row>
    <row r="17" spans="1:36" ht="13.5">
      <c r="A17" s="182" t="s">
        <v>149</v>
      </c>
      <c r="B17" s="182" t="s">
        <v>23</v>
      </c>
      <c r="C17" s="184" t="s">
        <v>275</v>
      </c>
      <c r="D17" s="188">
        <f t="shared" si="0"/>
        <v>1672</v>
      </c>
      <c r="E17" s="188">
        <v>1311</v>
      </c>
      <c r="F17" s="188">
        <f t="shared" si="1"/>
        <v>361</v>
      </c>
      <c r="G17" s="188">
        <v>0</v>
      </c>
      <c r="H17" s="188">
        <v>361</v>
      </c>
      <c r="I17" s="188">
        <v>0</v>
      </c>
      <c r="J17" s="188">
        <v>0</v>
      </c>
      <c r="K17" s="188">
        <v>0</v>
      </c>
      <c r="L17" s="188">
        <v>0</v>
      </c>
      <c r="M17" s="188">
        <f t="shared" si="2"/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f t="shared" si="3"/>
        <v>1311</v>
      </c>
      <c r="V17" s="188">
        <v>1311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140</v>
      </c>
      <c r="AC17" s="188">
        <v>0</v>
      </c>
      <c r="AD17" s="188">
        <v>115</v>
      </c>
      <c r="AE17" s="188">
        <f t="shared" si="5"/>
        <v>25</v>
      </c>
      <c r="AF17" s="188">
        <v>0</v>
      </c>
      <c r="AG17" s="188">
        <v>25</v>
      </c>
      <c r="AH17" s="188">
        <v>0</v>
      </c>
      <c r="AI17" s="188">
        <v>0</v>
      </c>
      <c r="AJ17" s="188">
        <v>0</v>
      </c>
    </row>
    <row r="18" spans="1:36" ht="13.5">
      <c r="A18" s="182" t="s">
        <v>149</v>
      </c>
      <c r="B18" s="182" t="s">
        <v>166</v>
      </c>
      <c r="C18" s="184" t="s">
        <v>167</v>
      </c>
      <c r="D18" s="188">
        <f t="shared" si="0"/>
        <v>6977</v>
      </c>
      <c r="E18" s="188">
        <v>5628</v>
      </c>
      <c r="F18" s="188">
        <f t="shared" si="1"/>
        <v>319</v>
      </c>
      <c r="G18" s="188">
        <v>319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f t="shared" si="2"/>
        <v>1030</v>
      </c>
      <c r="N18" s="188">
        <v>900</v>
      </c>
      <c r="O18" s="188">
        <v>89</v>
      </c>
      <c r="P18" s="188">
        <v>0</v>
      </c>
      <c r="Q18" s="188">
        <v>0</v>
      </c>
      <c r="R18" s="188">
        <v>0</v>
      </c>
      <c r="S18" s="188">
        <v>27</v>
      </c>
      <c r="T18" s="188">
        <v>14</v>
      </c>
      <c r="U18" s="188">
        <f t="shared" si="3"/>
        <v>5628</v>
      </c>
      <c r="V18" s="188">
        <v>5628</v>
      </c>
      <c r="W18" s="188">
        <v>0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623</v>
      </c>
      <c r="AC18" s="188">
        <v>0</v>
      </c>
      <c r="AD18" s="188">
        <v>504</v>
      </c>
      <c r="AE18" s="188">
        <f t="shared" si="5"/>
        <v>119</v>
      </c>
      <c r="AF18" s="188">
        <v>119</v>
      </c>
      <c r="AG18" s="188">
        <v>0</v>
      </c>
      <c r="AH18" s="188">
        <v>0</v>
      </c>
      <c r="AI18" s="188">
        <v>0</v>
      </c>
      <c r="AJ18" s="188">
        <v>0</v>
      </c>
    </row>
    <row r="19" spans="1:36" ht="13.5">
      <c r="A19" s="182" t="s">
        <v>149</v>
      </c>
      <c r="B19" s="182" t="s">
        <v>168</v>
      </c>
      <c r="C19" s="184" t="s">
        <v>169</v>
      </c>
      <c r="D19" s="188">
        <f t="shared" si="0"/>
        <v>944</v>
      </c>
      <c r="E19" s="188">
        <v>734</v>
      </c>
      <c r="F19" s="188">
        <f t="shared" si="1"/>
        <v>156</v>
      </c>
      <c r="G19" s="188">
        <v>0</v>
      </c>
      <c r="H19" s="188">
        <v>156</v>
      </c>
      <c r="I19" s="188">
        <v>0</v>
      </c>
      <c r="J19" s="188">
        <v>0</v>
      </c>
      <c r="K19" s="188">
        <v>0</v>
      </c>
      <c r="L19" s="188">
        <v>54</v>
      </c>
      <c r="M19" s="188">
        <f t="shared" si="2"/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f t="shared" si="3"/>
        <v>742</v>
      </c>
      <c r="V19" s="188">
        <v>734</v>
      </c>
      <c r="W19" s="188">
        <v>0</v>
      </c>
      <c r="X19" s="188">
        <v>8</v>
      </c>
      <c r="Y19" s="188">
        <v>0</v>
      </c>
      <c r="Z19" s="188">
        <v>0</v>
      </c>
      <c r="AA19" s="188">
        <v>0</v>
      </c>
      <c r="AB19" s="188">
        <f t="shared" si="4"/>
        <v>156</v>
      </c>
      <c r="AC19" s="188">
        <v>54</v>
      </c>
      <c r="AD19" s="188">
        <v>102</v>
      </c>
      <c r="AE19" s="188">
        <f t="shared" si="5"/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v>0</v>
      </c>
    </row>
    <row r="20" spans="1:36" ht="13.5">
      <c r="A20" s="182" t="s">
        <v>149</v>
      </c>
      <c r="B20" s="182" t="s">
        <v>170</v>
      </c>
      <c r="C20" s="184" t="s">
        <v>171</v>
      </c>
      <c r="D20" s="188">
        <f t="shared" si="0"/>
        <v>1375</v>
      </c>
      <c r="E20" s="188">
        <v>1141</v>
      </c>
      <c r="F20" s="188">
        <f t="shared" si="1"/>
        <v>165</v>
      </c>
      <c r="G20" s="188">
        <v>12</v>
      </c>
      <c r="H20" s="188">
        <v>153</v>
      </c>
      <c r="I20" s="188">
        <v>0</v>
      </c>
      <c r="J20" s="188">
        <v>0</v>
      </c>
      <c r="K20" s="188">
        <v>0</v>
      </c>
      <c r="L20" s="188">
        <v>0</v>
      </c>
      <c r="M20" s="188">
        <f t="shared" si="2"/>
        <v>69</v>
      </c>
      <c r="N20" s="188">
        <v>63</v>
      </c>
      <c r="O20" s="188">
        <v>0</v>
      </c>
      <c r="P20" s="188">
        <v>0</v>
      </c>
      <c r="Q20" s="188">
        <v>0</v>
      </c>
      <c r="R20" s="188">
        <v>0</v>
      </c>
      <c r="S20" s="188">
        <v>6</v>
      </c>
      <c r="T20" s="188">
        <v>0</v>
      </c>
      <c r="U20" s="188">
        <f t="shared" si="3"/>
        <v>1141</v>
      </c>
      <c r="V20" s="188">
        <v>1141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245</v>
      </c>
      <c r="AC20" s="188">
        <v>0</v>
      </c>
      <c r="AD20" s="188">
        <v>108</v>
      </c>
      <c r="AE20" s="188">
        <f t="shared" si="5"/>
        <v>137</v>
      </c>
      <c r="AF20" s="188">
        <v>12</v>
      </c>
      <c r="AG20" s="188">
        <v>125</v>
      </c>
      <c r="AH20" s="188">
        <v>0</v>
      </c>
      <c r="AI20" s="188">
        <v>0</v>
      </c>
      <c r="AJ20" s="188">
        <v>0</v>
      </c>
    </row>
    <row r="21" spans="1:36" ht="13.5">
      <c r="A21" s="182" t="s">
        <v>149</v>
      </c>
      <c r="B21" s="182" t="s">
        <v>172</v>
      </c>
      <c r="C21" s="184" t="s">
        <v>239</v>
      </c>
      <c r="D21" s="188">
        <f t="shared" si="0"/>
        <v>1318</v>
      </c>
      <c r="E21" s="188">
        <v>861</v>
      </c>
      <c r="F21" s="188">
        <f t="shared" si="1"/>
        <v>432</v>
      </c>
      <c r="G21" s="188">
        <v>0</v>
      </c>
      <c r="H21" s="188">
        <v>432</v>
      </c>
      <c r="I21" s="188">
        <v>0</v>
      </c>
      <c r="J21" s="188">
        <v>0</v>
      </c>
      <c r="K21" s="188">
        <v>0</v>
      </c>
      <c r="L21" s="188">
        <v>25</v>
      </c>
      <c r="M21" s="188">
        <f t="shared" si="2"/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f t="shared" si="3"/>
        <v>861</v>
      </c>
      <c r="V21" s="188">
        <v>861</v>
      </c>
      <c r="W21" s="188">
        <v>0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147</v>
      </c>
      <c r="AC21" s="188">
        <v>25</v>
      </c>
      <c r="AD21" s="188">
        <v>96</v>
      </c>
      <c r="AE21" s="188">
        <f t="shared" si="5"/>
        <v>26</v>
      </c>
      <c r="AF21" s="188">
        <v>0</v>
      </c>
      <c r="AG21" s="188">
        <v>26</v>
      </c>
      <c r="AH21" s="188">
        <v>0</v>
      </c>
      <c r="AI21" s="188">
        <v>0</v>
      </c>
      <c r="AJ21" s="188">
        <v>0</v>
      </c>
    </row>
    <row r="22" spans="1:36" ht="13.5">
      <c r="A22" s="182" t="s">
        <v>149</v>
      </c>
      <c r="B22" s="182" t="s">
        <v>24</v>
      </c>
      <c r="C22" s="184" t="s">
        <v>18</v>
      </c>
      <c r="D22" s="188">
        <f t="shared" si="0"/>
        <v>1275</v>
      </c>
      <c r="E22" s="188">
        <v>700</v>
      </c>
      <c r="F22" s="188">
        <f t="shared" si="1"/>
        <v>575</v>
      </c>
      <c r="G22" s="188">
        <v>0</v>
      </c>
      <c r="H22" s="188">
        <v>575</v>
      </c>
      <c r="I22" s="188">
        <v>0</v>
      </c>
      <c r="J22" s="188">
        <v>0</v>
      </c>
      <c r="K22" s="188">
        <v>0</v>
      </c>
      <c r="L22" s="188">
        <v>0</v>
      </c>
      <c r="M22" s="188">
        <f t="shared" si="2"/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f t="shared" si="3"/>
        <v>726</v>
      </c>
      <c r="V22" s="188">
        <v>700</v>
      </c>
      <c r="W22" s="188">
        <v>0</v>
      </c>
      <c r="X22" s="188">
        <v>26</v>
      </c>
      <c r="Y22" s="188">
        <v>0</v>
      </c>
      <c r="Z22" s="188">
        <v>0</v>
      </c>
      <c r="AA22" s="188">
        <v>0</v>
      </c>
      <c r="AB22" s="188">
        <f t="shared" si="4"/>
        <v>114</v>
      </c>
      <c r="AC22" s="188">
        <v>0</v>
      </c>
      <c r="AD22" s="188">
        <v>80</v>
      </c>
      <c r="AE22" s="188">
        <f t="shared" si="5"/>
        <v>34</v>
      </c>
      <c r="AF22" s="188">
        <v>0</v>
      </c>
      <c r="AG22" s="188">
        <v>34</v>
      </c>
      <c r="AH22" s="188">
        <v>0</v>
      </c>
      <c r="AI22" s="188">
        <v>0</v>
      </c>
      <c r="AJ22" s="188">
        <v>0</v>
      </c>
    </row>
    <row r="23" spans="1:36" ht="13.5">
      <c r="A23" s="182" t="s">
        <v>149</v>
      </c>
      <c r="B23" s="182" t="s">
        <v>25</v>
      </c>
      <c r="C23" s="184" t="s">
        <v>26</v>
      </c>
      <c r="D23" s="188">
        <f t="shared" si="0"/>
        <v>2718</v>
      </c>
      <c r="E23" s="188">
        <v>1431</v>
      </c>
      <c r="F23" s="188">
        <f t="shared" si="1"/>
        <v>1287</v>
      </c>
      <c r="G23" s="188">
        <v>0</v>
      </c>
      <c r="H23" s="188">
        <v>1287</v>
      </c>
      <c r="I23" s="188">
        <v>0</v>
      </c>
      <c r="J23" s="188">
        <v>0</v>
      </c>
      <c r="K23" s="188">
        <v>0</v>
      </c>
      <c r="L23" s="188">
        <v>0</v>
      </c>
      <c r="M23" s="188">
        <f t="shared" si="2"/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f t="shared" si="3"/>
        <v>1492</v>
      </c>
      <c r="V23" s="188">
        <v>1431</v>
      </c>
      <c r="W23" s="188">
        <v>0</v>
      </c>
      <c r="X23" s="188">
        <v>61</v>
      </c>
      <c r="Y23" s="188">
        <v>0</v>
      </c>
      <c r="Z23" s="188">
        <v>0</v>
      </c>
      <c r="AA23" s="188">
        <v>0</v>
      </c>
      <c r="AB23" s="188">
        <f t="shared" si="4"/>
        <v>239</v>
      </c>
      <c r="AC23" s="188">
        <v>0</v>
      </c>
      <c r="AD23" s="188">
        <v>163</v>
      </c>
      <c r="AE23" s="188">
        <f t="shared" si="5"/>
        <v>76</v>
      </c>
      <c r="AF23" s="188">
        <v>0</v>
      </c>
      <c r="AG23" s="188">
        <v>76</v>
      </c>
      <c r="AH23" s="188">
        <v>0</v>
      </c>
      <c r="AI23" s="188">
        <v>0</v>
      </c>
      <c r="AJ23" s="188">
        <v>0</v>
      </c>
    </row>
    <row r="24" spans="1:36" ht="13.5">
      <c r="A24" s="182" t="s">
        <v>149</v>
      </c>
      <c r="B24" s="182" t="s">
        <v>173</v>
      </c>
      <c r="C24" s="184" t="s">
        <v>174</v>
      </c>
      <c r="D24" s="188">
        <f t="shared" si="0"/>
        <v>1296</v>
      </c>
      <c r="E24" s="188">
        <v>823</v>
      </c>
      <c r="F24" s="188">
        <f t="shared" si="1"/>
        <v>264</v>
      </c>
      <c r="G24" s="188">
        <v>167</v>
      </c>
      <c r="H24" s="188">
        <v>97</v>
      </c>
      <c r="I24" s="188">
        <v>0</v>
      </c>
      <c r="J24" s="188">
        <v>0</v>
      </c>
      <c r="K24" s="188">
        <v>0</v>
      </c>
      <c r="L24" s="188">
        <v>0</v>
      </c>
      <c r="M24" s="188">
        <f t="shared" si="2"/>
        <v>209</v>
      </c>
      <c r="N24" s="188">
        <v>209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v>0</v>
      </c>
      <c r="U24" s="188">
        <f t="shared" si="3"/>
        <v>823</v>
      </c>
      <c r="V24" s="188">
        <v>823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229</v>
      </c>
      <c r="AC24" s="188">
        <v>0</v>
      </c>
      <c r="AD24" s="188">
        <v>104</v>
      </c>
      <c r="AE24" s="188">
        <f t="shared" si="5"/>
        <v>125</v>
      </c>
      <c r="AF24" s="188">
        <v>125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149</v>
      </c>
      <c r="B25" s="182" t="s">
        <v>175</v>
      </c>
      <c r="C25" s="184" t="s">
        <v>147</v>
      </c>
      <c r="D25" s="188">
        <f t="shared" si="0"/>
        <v>680</v>
      </c>
      <c r="E25" s="188">
        <v>429</v>
      </c>
      <c r="F25" s="188">
        <f t="shared" si="1"/>
        <v>251</v>
      </c>
      <c r="G25" s="188">
        <v>90</v>
      </c>
      <c r="H25" s="188">
        <v>161</v>
      </c>
      <c r="I25" s="188">
        <v>0</v>
      </c>
      <c r="J25" s="188">
        <v>0</v>
      </c>
      <c r="K25" s="188">
        <v>0</v>
      </c>
      <c r="L25" s="188">
        <v>0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429</v>
      </c>
      <c r="V25" s="188">
        <v>429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121</v>
      </c>
      <c r="AC25" s="188">
        <v>0</v>
      </c>
      <c r="AD25" s="188">
        <v>54</v>
      </c>
      <c r="AE25" s="188">
        <f t="shared" si="5"/>
        <v>67</v>
      </c>
      <c r="AF25" s="188">
        <v>67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149</v>
      </c>
      <c r="B26" s="182" t="s">
        <v>176</v>
      </c>
      <c r="C26" s="184" t="s">
        <v>177</v>
      </c>
      <c r="D26" s="188">
        <f t="shared" si="0"/>
        <v>236</v>
      </c>
      <c r="E26" s="188">
        <v>115</v>
      </c>
      <c r="F26" s="188">
        <f t="shared" si="1"/>
        <v>75</v>
      </c>
      <c r="G26" s="188">
        <v>43</v>
      </c>
      <c r="H26" s="188">
        <v>32</v>
      </c>
      <c r="I26" s="188">
        <v>0</v>
      </c>
      <c r="J26" s="188">
        <v>0</v>
      </c>
      <c r="K26" s="188">
        <v>0</v>
      </c>
      <c r="L26" s="188">
        <v>0</v>
      </c>
      <c r="M26" s="188">
        <f t="shared" si="2"/>
        <v>46</v>
      </c>
      <c r="N26" s="188">
        <v>46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t="shared" si="3"/>
        <v>115</v>
      </c>
      <c r="V26" s="188">
        <v>115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t="shared" si="4"/>
        <v>47</v>
      </c>
      <c r="AC26" s="188">
        <v>0</v>
      </c>
      <c r="AD26" s="188">
        <v>15</v>
      </c>
      <c r="AE26" s="188">
        <f t="shared" si="5"/>
        <v>32</v>
      </c>
      <c r="AF26" s="188">
        <v>32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149</v>
      </c>
      <c r="B27" s="182" t="s">
        <v>178</v>
      </c>
      <c r="C27" s="184" t="s">
        <v>179</v>
      </c>
      <c r="D27" s="188">
        <f t="shared" si="0"/>
        <v>1521</v>
      </c>
      <c r="E27" s="188">
        <v>896</v>
      </c>
      <c r="F27" s="188">
        <f t="shared" si="1"/>
        <v>625</v>
      </c>
      <c r="G27" s="188">
        <v>0</v>
      </c>
      <c r="H27" s="188">
        <v>625</v>
      </c>
      <c r="I27" s="188">
        <v>0</v>
      </c>
      <c r="J27" s="188">
        <v>0</v>
      </c>
      <c r="K27" s="188">
        <v>0</v>
      </c>
      <c r="L27" s="188">
        <v>0</v>
      </c>
      <c r="M27" s="188">
        <f t="shared" si="2"/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f t="shared" si="3"/>
        <v>896</v>
      </c>
      <c r="V27" s="188">
        <v>896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4"/>
        <v>283</v>
      </c>
      <c r="AC27" s="188">
        <v>0</v>
      </c>
      <c r="AD27" s="188">
        <v>113</v>
      </c>
      <c r="AE27" s="188">
        <f t="shared" si="5"/>
        <v>170</v>
      </c>
      <c r="AF27" s="188">
        <v>0</v>
      </c>
      <c r="AG27" s="188">
        <v>170</v>
      </c>
      <c r="AH27" s="188">
        <v>0</v>
      </c>
      <c r="AI27" s="188">
        <v>0</v>
      </c>
      <c r="AJ27" s="188">
        <v>0</v>
      </c>
    </row>
    <row r="28" spans="1:36" ht="13.5">
      <c r="A28" s="182" t="s">
        <v>149</v>
      </c>
      <c r="B28" s="182" t="s">
        <v>180</v>
      </c>
      <c r="C28" s="184" t="s">
        <v>181</v>
      </c>
      <c r="D28" s="188">
        <f t="shared" si="0"/>
        <v>1657</v>
      </c>
      <c r="E28" s="188">
        <v>952</v>
      </c>
      <c r="F28" s="188">
        <f t="shared" si="1"/>
        <v>457</v>
      </c>
      <c r="G28" s="188">
        <v>0</v>
      </c>
      <c r="H28" s="188">
        <v>457</v>
      </c>
      <c r="I28" s="188">
        <v>0</v>
      </c>
      <c r="J28" s="188">
        <v>0</v>
      </c>
      <c r="K28" s="188">
        <v>0</v>
      </c>
      <c r="L28" s="188">
        <v>0</v>
      </c>
      <c r="M28" s="188">
        <f t="shared" si="2"/>
        <v>248</v>
      </c>
      <c r="N28" s="188">
        <v>229</v>
      </c>
      <c r="O28" s="188">
        <v>10</v>
      </c>
      <c r="P28" s="188">
        <v>0</v>
      </c>
      <c r="Q28" s="188">
        <v>0</v>
      </c>
      <c r="R28" s="188">
        <v>0</v>
      </c>
      <c r="S28" s="188">
        <v>9</v>
      </c>
      <c r="T28" s="188">
        <v>0</v>
      </c>
      <c r="U28" s="188">
        <f t="shared" si="3"/>
        <v>952</v>
      </c>
      <c r="V28" s="188">
        <v>952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4"/>
        <v>115</v>
      </c>
      <c r="AC28" s="188">
        <v>0</v>
      </c>
      <c r="AD28" s="188">
        <v>62</v>
      </c>
      <c r="AE28" s="188">
        <f t="shared" si="5"/>
        <v>53</v>
      </c>
      <c r="AF28" s="188">
        <v>0</v>
      </c>
      <c r="AG28" s="188">
        <v>53</v>
      </c>
      <c r="AH28" s="188">
        <v>0</v>
      </c>
      <c r="AI28" s="188">
        <v>0</v>
      </c>
      <c r="AJ28" s="188">
        <v>0</v>
      </c>
    </row>
    <row r="29" spans="1:36" ht="13.5">
      <c r="A29" s="182" t="s">
        <v>149</v>
      </c>
      <c r="B29" s="182" t="s">
        <v>182</v>
      </c>
      <c r="C29" s="184" t="s">
        <v>183</v>
      </c>
      <c r="D29" s="188">
        <f t="shared" si="0"/>
        <v>949</v>
      </c>
      <c r="E29" s="188">
        <v>678</v>
      </c>
      <c r="F29" s="188">
        <f t="shared" si="1"/>
        <v>271</v>
      </c>
      <c r="G29" s="188">
        <v>0</v>
      </c>
      <c r="H29" s="188">
        <v>271</v>
      </c>
      <c r="I29" s="188">
        <v>0</v>
      </c>
      <c r="J29" s="188">
        <v>0</v>
      </c>
      <c r="K29" s="188">
        <v>0</v>
      </c>
      <c r="L29" s="188">
        <v>0</v>
      </c>
      <c r="M29" s="188">
        <f t="shared" si="2"/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f t="shared" si="3"/>
        <v>678</v>
      </c>
      <c r="V29" s="188">
        <v>678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4"/>
        <v>75</v>
      </c>
      <c r="AC29" s="188">
        <v>0</v>
      </c>
      <c r="AD29" s="188">
        <v>43</v>
      </c>
      <c r="AE29" s="188">
        <f t="shared" si="5"/>
        <v>32</v>
      </c>
      <c r="AF29" s="188">
        <v>0</v>
      </c>
      <c r="AG29" s="188">
        <v>32</v>
      </c>
      <c r="AH29" s="188">
        <v>0</v>
      </c>
      <c r="AI29" s="188">
        <v>0</v>
      </c>
      <c r="AJ29" s="188">
        <v>0</v>
      </c>
    </row>
    <row r="30" spans="1:36" ht="13.5">
      <c r="A30" s="182" t="s">
        <v>149</v>
      </c>
      <c r="B30" s="182" t="s">
        <v>184</v>
      </c>
      <c r="C30" s="184" t="s">
        <v>185</v>
      </c>
      <c r="D30" s="188">
        <f t="shared" si="0"/>
        <v>412</v>
      </c>
      <c r="E30" s="188">
        <v>222</v>
      </c>
      <c r="F30" s="188">
        <f t="shared" si="1"/>
        <v>129</v>
      </c>
      <c r="G30" s="188">
        <v>0</v>
      </c>
      <c r="H30" s="188">
        <v>129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si="2"/>
        <v>61</v>
      </c>
      <c r="N30" s="188">
        <v>55</v>
      </c>
      <c r="O30" s="188">
        <v>0</v>
      </c>
      <c r="P30" s="188">
        <v>0</v>
      </c>
      <c r="Q30" s="188">
        <v>0</v>
      </c>
      <c r="R30" s="188">
        <v>0</v>
      </c>
      <c r="S30" s="188">
        <v>6</v>
      </c>
      <c r="T30" s="188">
        <v>0</v>
      </c>
      <c r="U30" s="188">
        <f t="shared" si="3"/>
        <v>222</v>
      </c>
      <c r="V30" s="188">
        <v>222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4"/>
        <v>29</v>
      </c>
      <c r="AC30" s="188">
        <v>0</v>
      </c>
      <c r="AD30" s="188">
        <v>14</v>
      </c>
      <c r="AE30" s="188">
        <f t="shared" si="5"/>
        <v>15</v>
      </c>
      <c r="AF30" s="188">
        <v>0</v>
      </c>
      <c r="AG30" s="188">
        <v>15</v>
      </c>
      <c r="AH30" s="188">
        <v>0</v>
      </c>
      <c r="AI30" s="188">
        <v>0</v>
      </c>
      <c r="AJ30" s="188">
        <v>0</v>
      </c>
    </row>
    <row r="31" spans="1:36" ht="13.5">
      <c r="A31" s="182" t="s">
        <v>149</v>
      </c>
      <c r="B31" s="182" t="s">
        <v>186</v>
      </c>
      <c r="C31" s="184" t="s">
        <v>187</v>
      </c>
      <c r="D31" s="188">
        <f t="shared" si="0"/>
        <v>1258</v>
      </c>
      <c r="E31" s="188">
        <v>549</v>
      </c>
      <c r="F31" s="188">
        <f t="shared" si="1"/>
        <v>492</v>
      </c>
      <c r="G31" s="188">
        <v>0</v>
      </c>
      <c r="H31" s="188">
        <v>492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"/>
        <v>217</v>
      </c>
      <c r="N31" s="188">
        <v>205</v>
      </c>
      <c r="O31" s="188">
        <v>0</v>
      </c>
      <c r="P31" s="188">
        <v>0</v>
      </c>
      <c r="Q31" s="188">
        <v>0</v>
      </c>
      <c r="R31" s="188">
        <v>0</v>
      </c>
      <c r="S31" s="188">
        <v>12</v>
      </c>
      <c r="T31" s="188">
        <v>0</v>
      </c>
      <c r="U31" s="188">
        <f t="shared" si="3"/>
        <v>549</v>
      </c>
      <c r="V31" s="188">
        <v>549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4"/>
        <v>92</v>
      </c>
      <c r="AC31" s="188">
        <v>0</v>
      </c>
      <c r="AD31" s="188">
        <v>35</v>
      </c>
      <c r="AE31" s="188">
        <f t="shared" si="5"/>
        <v>57</v>
      </c>
      <c r="AF31" s="188">
        <v>0</v>
      </c>
      <c r="AG31" s="188">
        <v>57</v>
      </c>
      <c r="AH31" s="188">
        <v>0</v>
      </c>
      <c r="AI31" s="188">
        <v>0</v>
      </c>
      <c r="AJ31" s="188">
        <v>0</v>
      </c>
    </row>
    <row r="32" spans="1:36" ht="13.5">
      <c r="A32" s="182" t="s">
        <v>149</v>
      </c>
      <c r="B32" s="182" t="s">
        <v>276</v>
      </c>
      <c r="C32" s="184" t="s">
        <v>277</v>
      </c>
      <c r="D32" s="188">
        <f t="shared" si="0"/>
        <v>1038</v>
      </c>
      <c r="E32" s="188">
        <v>764</v>
      </c>
      <c r="F32" s="188">
        <f t="shared" si="1"/>
        <v>137</v>
      </c>
      <c r="G32" s="188">
        <v>111</v>
      </c>
      <c r="H32" s="188">
        <v>26</v>
      </c>
      <c r="I32" s="188">
        <v>0</v>
      </c>
      <c r="J32" s="188">
        <v>0</v>
      </c>
      <c r="K32" s="188">
        <v>0</v>
      </c>
      <c r="L32" s="188">
        <v>137</v>
      </c>
      <c r="M32" s="188">
        <f t="shared" si="2"/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3"/>
        <v>764</v>
      </c>
      <c r="V32" s="188">
        <v>764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4"/>
        <v>298</v>
      </c>
      <c r="AC32" s="188">
        <v>137</v>
      </c>
      <c r="AD32" s="188">
        <v>125</v>
      </c>
      <c r="AE32" s="188">
        <f t="shared" si="5"/>
        <v>36</v>
      </c>
      <c r="AF32" s="188">
        <v>36</v>
      </c>
      <c r="AG32" s="188">
        <v>0</v>
      </c>
      <c r="AH32" s="188">
        <v>0</v>
      </c>
      <c r="AI32" s="188">
        <v>0</v>
      </c>
      <c r="AJ32" s="188">
        <v>0</v>
      </c>
    </row>
    <row r="33" spans="1:36" ht="13.5">
      <c r="A33" s="182" t="s">
        <v>149</v>
      </c>
      <c r="B33" s="182" t="s">
        <v>278</v>
      </c>
      <c r="C33" s="184" t="s">
        <v>279</v>
      </c>
      <c r="D33" s="188">
        <f t="shared" si="0"/>
        <v>1718</v>
      </c>
      <c r="E33" s="188">
        <v>1357</v>
      </c>
      <c r="F33" s="188">
        <f t="shared" si="1"/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340</v>
      </c>
      <c r="M33" s="188">
        <f t="shared" si="2"/>
        <v>21</v>
      </c>
      <c r="N33" s="188">
        <v>0</v>
      </c>
      <c r="O33" s="188">
        <v>6</v>
      </c>
      <c r="P33" s="188">
        <v>13</v>
      </c>
      <c r="Q33" s="188">
        <v>2</v>
      </c>
      <c r="R33" s="188">
        <v>0</v>
      </c>
      <c r="S33" s="188">
        <v>0</v>
      </c>
      <c r="T33" s="188">
        <v>0</v>
      </c>
      <c r="U33" s="188">
        <f t="shared" si="3"/>
        <v>1357</v>
      </c>
      <c r="V33" s="188">
        <v>1357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4"/>
        <v>503</v>
      </c>
      <c r="AC33" s="188">
        <v>340</v>
      </c>
      <c r="AD33" s="188">
        <v>163</v>
      </c>
      <c r="AE33" s="188">
        <f t="shared" si="5"/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v>0</v>
      </c>
    </row>
    <row r="34" spans="1:36" ht="13.5">
      <c r="A34" s="182" t="s">
        <v>149</v>
      </c>
      <c r="B34" s="182" t="s">
        <v>280</v>
      </c>
      <c r="C34" s="184" t="s">
        <v>281</v>
      </c>
      <c r="D34" s="188">
        <f t="shared" si="0"/>
        <v>189</v>
      </c>
      <c r="E34" s="188">
        <v>118</v>
      </c>
      <c r="F34" s="188">
        <f t="shared" si="1"/>
        <v>71</v>
      </c>
      <c r="G34" s="188">
        <v>58</v>
      </c>
      <c r="H34" s="188">
        <v>13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"/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f t="shared" si="3"/>
        <v>118</v>
      </c>
      <c r="V34" s="188">
        <v>118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4"/>
        <v>66</v>
      </c>
      <c r="AC34" s="188">
        <v>0</v>
      </c>
      <c r="AD34" s="188">
        <v>8</v>
      </c>
      <c r="AE34" s="188">
        <f t="shared" si="5"/>
        <v>58</v>
      </c>
      <c r="AF34" s="188">
        <v>58</v>
      </c>
      <c r="AG34" s="188">
        <v>0</v>
      </c>
      <c r="AH34" s="188">
        <v>0</v>
      </c>
      <c r="AI34" s="188">
        <v>0</v>
      </c>
      <c r="AJ34" s="188">
        <v>0</v>
      </c>
    </row>
    <row r="35" spans="1:36" ht="13.5">
      <c r="A35" s="182" t="s">
        <v>149</v>
      </c>
      <c r="B35" s="182" t="s">
        <v>27</v>
      </c>
      <c r="C35" s="184" t="s">
        <v>28</v>
      </c>
      <c r="D35" s="188">
        <f t="shared" si="0"/>
        <v>8430</v>
      </c>
      <c r="E35" s="188">
        <v>6961</v>
      </c>
      <c r="F35" s="188">
        <f>SUM(G35:K35)</f>
        <v>1022</v>
      </c>
      <c r="G35" s="188">
        <v>0</v>
      </c>
      <c r="H35" s="188">
        <v>1022</v>
      </c>
      <c r="I35" s="188">
        <v>0</v>
      </c>
      <c r="J35" s="188">
        <v>0</v>
      </c>
      <c r="K35" s="188">
        <v>0</v>
      </c>
      <c r="L35" s="188">
        <v>447</v>
      </c>
      <c r="M35" s="188">
        <f>SUM(N35:T35)</f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v>0</v>
      </c>
      <c r="U35" s="188">
        <f>SUM(V35:AA35)</f>
        <v>7106</v>
      </c>
      <c r="V35" s="188">
        <v>6961</v>
      </c>
      <c r="W35" s="188">
        <v>0</v>
      </c>
      <c r="X35" s="188">
        <v>145</v>
      </c>
      <c r="Y35" s="188">
        <v>0</v>
      </c>
      <c r="Z35" s="188">
        <v>0</v>
      </c>
      <c r="AA35" s="188">
        <v>0</v>
      </c>
      <c r="AB35" s="188">
        <f>SUM(AC35:AE35)</f>
        <v>1970</v>
      </c>
      <c r="AC35" s="188">
        <v>447</v>
      </c>
      <c r="AD35" s="188">
        <v>1092</v>
      </c>
      <c r="AE35" s="188">
        <f>SUM(AF35:AJ35)</f>
        <v>431</v>
      </c>
      <c r="AF35" s="188">
        <v>0</v>
      </c>
      <c r="AG35" s="188">
        <v>431</v>
      </c>
      <c r="AH35" s="188">
        <v>0</v>
      </c>
      <c r="AI35" s="188">
        <v>0</v>
      </c>
      <c r="AJ35" s="188">
        <v>0</v>
      </c>
    </row>
    <row r="36" spans="1:36" ht="13.5">
      <c r="A36" s="201" t="s">
        <v>29</v>
      </c>
      <c r="B36" s="202"/>
      <c r="C36" s="202"/>
      <c r="D36" s="188">
        <f aca="true" t="shared" si="6" ref="D36:AJ36">SUM(D7:D35)</f>
        <v>253315</v>
      </c>
      <c r="E36" s="188">
        <f t="shared" si="6"/>
        <v>166555</v>
      </c>
      <c r="F36" s="188">
        <f t="shared" si="6"/>
        <v>67085</v>
      </c>
      <c r="G36" s="188">
        <f t="shared" si="6"/>
        <v>24070</v>
      </c>
      <c r="H36" s="188">
        <f t="shared" si="6"/>
        <v>35194</v>
      </c>
      <c r="I36" s="188">
        <f t="shared" si="6"/>
        <v>0</v>
      </c>
      <c r="J36" s="188">
        <f t="shared" si="6"/>
        <v>7821</v>
      </c>
      <c r="K36" s="188">
        <f t="shared" si="6"/>
        <v>0</v>
      </c>
      <c r="L36" s="188">
        <f t="shared" si="6"/>
        <v>7364</v>
      </c>
      <c r="M36" s="188">
        <f t="shared" si="6"/>
        <v>12311</v>
      </c>
      <c r="N36" s="188">
        <f t="shared" si="6"/>
        <v>10153</v>
      </c>
      <c r="O36" s="188">
        <f t="shared" si="6"/>
        <v>200</v>
      </c>
      <c r="P36" s="188">
        <f t="shared" si="6"/>
        <v>566</v>
      </c>
      <c r="Q36" s="188">
        <f t="shared" si="6"/>
        <v>118</v>
      </c>
      <c r="R36" s="188">
        <f t="shared" si="6"/>
        <v>114</v>
      </c>
      <c r="S36" s="188">
        <f t="shared" si="6"/>
        <v>292</v>
      </c>
      <c r="T36" s="188">
        <f t="shared" si="6"/>
        <v>868</v>
      </c>
      <c r="U36" s="188">
        <f t="shared" si="6"/>
        <v>167440</v>
      </c>
      <c r="V36" s="188">
        <f t="shared" si="6"/>
        <v>166555</v>
      </c>
      <c r="W36" s="188">
        <f t="shared" si="6"/>
        <v>626</v>
      </c>
      <c r="X36" s="188">
        <f t="shared" si="6"/>
        <v>259</v>
      </c>
      <c r="Y36" s="188">
        <f t="shared" si="6"/>
        <v>0</v>
      </c>
      <c r="Z36" s="188">
        <f t="shared" si="6"/>
        <v>0</v>
      </c>
      <c r="AA36" s="188">
        <f t="shared" si="6"/>
        <v>0</v>
      </c>
      <c r="AB36" s="188">
        <f t="shared" si="6"/>
        <v>45956</v>
      </c>
      <c r="AC36" s="188">
        <f t="shared" si="6"/>
        <v>7364</v>
      </c>
      <c r="AD36" s="188">
        <f t="shared" si="6"/>
        <v>19058</v>
      </c>
      <c r="AE36" s="188">
        <f t="shared" si="6"/>
        <v>19534</v>
      </c>
      <c r="AF36" s="188">
        <f t="shared" si="6"/>
        <v>17421</v>
      </c>
      <c r="AG36" s="188">
        <f t="shared" si="6"/>
        <v>1822</v>
      </c>
      <c r="AH36" s="188">
        <f t="shared" si="6"/>
        <v>0</v>
      </c>
      <c r="AI36" s="188">
        <f t="shared" si="6"/>
        <v>291</v>
      </c>
      <c r="AJ36" s="188">
        <f t="shared" si="6"/>
        <v>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3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116</v>
      </c>
      <c r="B2" s="200" t="s">
        <v>199</v>
      </c>
      <c r="C2" s="200" t="s">
        <v>128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188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131</v>
      </c>
      <c r="E3" s="203" t="s">
        <v>135</v>
      </c>
      <c r="F3" s="203" t="s">
        <v>200</v>
      </c>
      <c r="G3" s="203" t="s">
        <v>136</v>
      </c>
      <c r="H3" s="203" t="s">
        <v>273</v>
      </c>
      <c r="I3" s="203" t="s">
        <v>274</v>
      </c>
      <c r="J3" s="244" t="s">
        <v>238</v>
      </c>
      <c r="K3" s="203" t="s">
        <v>201</v>
      </c>
      <c r="L3" s="195" t="s">
        <v>131</v>
      </c>
      <c r="M3" s="203" t="s">
        <v>135</v>
      </c>
      <c r="N3" s="203" t="s">
        <v>200</v>
      </c>
      <c r="O3" s="203" t="s">
        <v>136</v>
      </c>
      <c r="P3" s="203" t="s">
        <v>273</v>
      </c>
      <c r="Q3" s="203" t="s">
        <v>274</v>
      </c>
      <c r="R3" s="244" t="s">
        <v>238</v>
      </c>
      <c r="S3" s="203" t="s">
        <v>201</v>
      </c>
      <c r="T3" s="195" t="s">
        <v>131</v>
      </c>
      <c r="U3" s="203" t="s">
        <v>135</v>
      </c>
      <c r="V3" s="203" t="s">
        <v>200</v>
      </c>
      <c r="W3" s="203" t="s">
        <v>136</v>
      </c>
      <c r="X3" s="203" t="s">
        <v>273</v>
      </c>
      <c r="Y3" s="203" t="s">
        <v>274</v>
      </c>
      <c r="Z3" s="244" t="s">
        <v>238</v>
      </c>
      <c r="AA3" s="203" t="s">
        <v>201</v>
      </c>
      <c r="AB3" s="208" t="s">
        <v>189</v>
      </c>
      <c r="AC3" s="234"/>
      <c r="AD3" s="234"/>
      <c r="AE3" s="234"/>
      <c r="AF3" s="234"/>
      <c r="AG3" s="234"/>
      <c r="AH3" s="234"/>
      <c r="AI3" s="235"/>
      <c r="AJ3" s="208" t="s">
        <v>190</v>
      </c>
      <c r="AK3" s="206"/>
      <c r="AL3" s="206"/>
      <c r="AM3" s="206"/>
      <c r="AN3" s="206"/>
      <c r="AO3" s="206"/>
      <c r="AP3" s="206"/>
      <c r="AQ3" s="207"/>
      <c r="AR3" s="208" t="s">
        <v>191</v>
      </c>
      <c r="AS3" s="232"/>
      <c r="AT3" s="232"/>
      <c r="AU3" s="232"/>
      <c r="AV3" s="232"/>
      <c r="AW3" s="232"/>
      <c r="AX3" s="232"/>
      <c r="AY3" s="233"/>
      <c r="AZ3" s="208" t="s">
        <v>192</v>
      </c>
      <c r="BA3" s="234"/>
      <c r="BB3" s="234"/>
      <c r="BC3" s="234"/>
      <c r="BD3" s="234"/>
      <c r="BE3" s="234"/>
      <c r="BF3" s="234"/>
      <c r="BG3" s="235"/>
      <c r="BH3" s="208" t="s">
        <v>193</v>
      </c>
      <c r="BI3" s="234"/>
      <c r="BJ3" s="234"/>
      <c r="BK3" s="234"/>
      <c r="BL3" s="234"/>
      <c r="BM3" s="234"/>
      <c r="BN3" s="234"/>
      <c r="BO3" s="235"/>
      <c r="BP3" s="195" t="s">
        <v>131</v>
      </c>
      <c r="BQ3" s="203" t="s">
        <v>135</v>
      </c>
      <c r="BR3" s="203" t="s">
        <v>200</v>
      </c>
      <c r="BS3" s="203" t="s">
        <v>136</v>
      </c>
      <c r="BT3" s="203" t="s">
        <v>273</v>
      </c>
      <c r="BU3" s="203" t="s">
        <v>274</v>
      </c>
      <c r="BV3" s="244" t="s">
        <v>238</v>
      </c>
      <c r="BW3" s="203" t="s">
        <v>201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131</v>
      </c>
      <c r="AC4" s="203" t="s">
        <v>135</v>
      </c>
      <c r="AD4" s="203" t="s">
        <v>200</v>
      </c>
      <c r="AE4" s="203" t="s">
        <v>136</v>
      </c>
      <c r="AF4" s="203" t="s">
        <v>273</v>
      </c>
      <c r="AG4" s="203" t="s">
        <v>274</v>
      </c>
      <c r="AH4" s="244" t="s">
        <v>238</v>
      </c>
      <c r="AI4" s="203" t="s">
        <v>201</v>
      </c>
      <c r="AJ4" s="195" t="s">
        <v>131</v>
      </c>
      <c r="AK4" s="203" t="s">
        <v>135</v>
      </c>
      <c r="AL4" s="203" t="s">
        <v>200</v>
      </c>
      <c r="AM4" s="203" t="s">
        <v>136</v>
      </c>
      <c r="AN4" s="203" t="s">
        <v>273</v>
      </c>
      <c r="AO4" s="203" t="s">
        <v>274</v>
      </c>
      <c r="AP4" s="244" t="s">
        <v>238</v>
      </c>
      <c r="AQ4" s="203" t="s">
        <v>201</v>
      </c>
      <c r="AR4" s="195" t="s">
        <v>131</v>
      </c>
      <c r="AS4" s="203" t="s">
        <v>135</v>
      </c>
      <c r="AT4" s="203" t="s">
        <v>200</v>
      </c>
      <c r="AU4" s="203" t="s">
        <v>136</v>
      </c>
      <c r="AV4" s="203" t="s">
        <v>273</v>
      </c>
      <c r="AW4" s="203" t="s">
        <v>274</v>
      </c>
      <c r="AX4" s="244" t="s">
        <v>238</v>
      </c>
      <c r="AY4" s="203" t="s">
        <v>201</v>
      </c>
      <c r="AZ4" s="195" t="s">
        <v>131</v>
      </c>
      <c r="BA4" s="203" t="s">
        <v>135</v>
      </c>
      <c r="BB4" s="203" t="s">
        <v>200</v>
      </c>
      <c r="BC4" s="203" t="s">
        <v>136</v>
      </c>
      <c r="BD4" s="203" t="s">
        <v>273</v>
      </c>
      <c r="BE4" s="203" t="s">
        <v>274</v>
      </c>
      <c r="BF4" s="244" t="s">
        <v>238</v>
      </c>
      <c r="BG4" s="203" t="s">
        <v>201</v>
      </c>
      <c r="BH4" s="195" t="s">
        <v>131</v>
      </c>
      <c r="BI4" s="203" t="s">
        <v>135</v>
      </c>
      <c r="BJ4" s="203" t="s">
        <v>200</v>
      </c>
      <c r="BK4" s="203" t="s">
        <v>136</v>
      </c>
      <c r="BL4" s="203" t="s">
        <v>273</v>
      </c>
      <c r="BM4" s="203" t="s">
        <v>274</v>
      </c>
      <c r="BN4" s="244" t="s">
        <v>238</v>
      </c>
      <c r="BO4" s="203" t="s">
        <v>201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124</v>
      </c>
      <c r="E6" s="28" t="s">
        <v>124</v>
      </c>
      <c r="F6" s="28" t="s">
        <v>124</v>
      </c>
      <c r="G6" s="28" t="s">
        <v>124</v>
      </c>
      <c r="H6" s="28" t="s">
        <v>124</v>
      </c>
      <c r="I6" s="28" t="s">
        <v>124</v>
      </c>
      <c r="J6" s="28" t="s">
        <v>124</v>
      </c>
      <c r="K6" s="28" t="s">
        <v>124</v>
      </c>
      <c r="L6" s="21" t="s">
        <v>124</v>
      </c>
      <c r="M6" s="28" t="s">
        <v>124</v>
      </c>
      <c r="N6" s="28" t="s">
        <v>124</v>
      </c>
      <c r="O6" s="28" t="s">
        <v>124</v>
      </c>
      <c r="P6" s="28" t="s">
        <v>124</v>
      </c>
      <c r="Q6" s="28" t="s">
        <v>124</v>
      </c>
      <c r="R6" s="28" t="s">
        <v>124</v>
      </c>
      <c r="S6" s="28" t="s">
        <v>124</v>
      </c>
      <c r="T6" s="21" t="s">
        <v>124</v>
      </c>
      <c r="U6" s="28" t="s">
        <v>124</v>
      </c>
      <c r="V6" s="28" t="s">
        <v>124</v>
      </c>
      <c r="W6" s="28" t="s">
        <v>124</v>
      </c>
      <c r="X6" s="28" t="s">
        <v>124</v>
      </c>
      <c r="Y6" s="28" t="s">
        <v>124</v>
      </c>
      <c r="Z6" s="28" t="s">
        <v>124</v>
      </c>
      <c r="AA6" s="28" t="s">
        <v>124</v>
      </c>
      <c r="AB6" s="21" t="s">
        <v>124</v>
      </c>
      <c r="AC6" s="28" t="s">
        <v>124</v>
      </c>
      <c r="AD6" s="28" t="s">
        <v>124</v>
      </c>
      <c r="AE6" s="28" t="s">
        <v>124</v>
      </c>
      <c r="AF6" s="28" t="s">
        <v>124</v>
      </c>
      <c r="AG6" s="28" t="s">
        <v>124</v>
      </c>
      <c r="AH6" s="28" t="s">
        <v>124</v>
      </c>
      <c r="AI6" s="28" t="s">
        <v>124</v>
      </c>
      <c r="AJ6" s="21" t="s">
        <v>124</v>
      </c>
      <c r="AK6" s="28" t="s">
        <v>124</v>
      </c>
      <c r="AL6" s="28" t="s">
        <v>124</v>
      </c>
      <c r="AM6" s="28" t="s">
        <v>124</v>
      </c>
      <c r="AN6" s="28" t="s">
        <v>124</v>
      </c>
      <c r="AO6" s="28" t="s">
        <v>124</v>
      </c>
      <c r="AP6" s="28" t="s">
        <v>124</v>
      </c>
      <c r="AQ6" s="28" t="s">
        <v>124</v>
      </c>
      <c r="AR6" s="21" t="s">
        <v>124</v>
      </c>
      <c r="AS6" s="28" t="s">
        <v>124</v>
      </c>
      <c r="AT6" s="28" t="s">
        <v>124</v>
      </c>
      <c r="AU6" s="28" t="s">
        <v>124</v>
      </c>
      <c r="AV6" s="28" t="s">
        <v>124</v>
      </c>
      <c r="AW6" s="28" t="s">
        <v>124</v>
      </c>
      <c r="AX6" s="28" t="s">
        <v>124</v>
      </c>
      <c r="AY6" s="28" t="s">
        <v>124</v>
      </c>
      <c r="AZ6" s="21" t="s">
        <v>124</v>
      </c>
      <c r="BA6" s="28" t="s">
        <v>124</v>
      </c>
      <c r="BB6" s="28" t="s">
        <v>124</v>
      </c>
      <c r="BC6" s="28" t="s">
        <v>124</v>
      </c>
      <c r="BD6" s="28" t="s">
        <v>124</v>
      </c>
      <c r="BE6" s="28" t="s">
        <v>124</v>
      </c>
      <c r="BF6" s="28" t="s">
        <v>124</v>
      </c>
      <c r="BG6" s="28" t="s">
        <v>124</v>
      </c>
      <c r="BH6" s="21" t="s">
        <v>124</v>
      </c>
      <c r="BI6" s="28" t="s">
        <v>124</v>
      </c>
      <c r="BJ6" s="28" t="s">
        <v>124</v>
      </c>
      <c r="BK6" s="28" t="s">
        <v>124</v>
      </c>
      <c r="BL6" s="28" t="s">
        <v>124</v>
      </c>
      <c r="BM6" s="28" t="s">
        <v>124</v>
      </c>
      <c r="BN6" s="28" t="s">
        <v>124</v>
      </c>
      <c r="BO6" s="28" t="s">
        <v>124</v>
      </c>
      <c r="BP6" s="21" t="s">
        <v>124</v>
      </c>
      <c r="BQ6" s="28" t="s">
        <v>124</v>
      </c>
      <c r="BR6" s="28" t="s">
        <v>124</v>
      </c>
      <c r="BS6" s="28" t="s">
        <v>124</v>
      </c>
      <c r="BT6" s="28" t="s">
        <v>124</v>
      </c>
      <c r="BU6" s="28" t="s">
        <v>124</v>
      </c>
      <c r="BV6" s="28" t="s">
        <v>124</v>
      </c>
      <c r="BW6" s="28" t="s">
        <v>124</v>
      </c>
    </row>
    <row r="7" spans="1:75" ht="13.5">
      <c r="A7" s="182" t="s">
        <v>149</v>
      </c>
      <c r="B7" s="182" t="s">
        <v>150</v>
      </c>
      <c r="C7" s="184" t="s">
        <v>151</v>
      </c>
      <c r="D7" s="188">
        <f aca="true" t="shared" si="0" ref="D7:D35">SUM(E7:K7)</f>
        <v>16758</v>
      </c>
      <c r="E7" s="188">
        <f aca="true" t="shared" si="1" ref="E7:E34">M7+U7+BQ7</f>
        <v>10006</v>
      </c>
      <c r="F7" s="188">
        <f aca="true" t="shared" si="2" ref="F7:F34">N7+V7+BR7</f>
        <v>2021</v>
      </c>
      <c r="G7" s="188">
        <f aca="true" t="shared" si="3" ref="G7:G34">O7+W7+BS7</f>
        <v>841</v>
      </c>
      <c r="H7" s="188">
        <f aca="true" t="shared" si="4" ref="H7:H34">P7+X7+BT7</f>
        <v>364</v>
      </c>
      <c r="I7" s="188">
        <f aca="true" t="shared" si="5" ref="I7:I34">Q7+Y7+BU7</f>
        <v>1924</v>
      </c>
      <c r="J7" s="188">
        <f aca="true" t="shared" si="6" ref="J7:J34">R7+Z7+BV7</f>
        <v>599</v>
      </c>
      <c r="K7" s="188">
        <f aca="true" t="shared" si="7" ref="K7:K34">S7+AA7+BW7</f>
        <v>1003</v>
      </c>
      <c r="L7" s="188">
        <f aca="true" t="shared" si="8" ref="L7:L34">SUM(M7:S7)</f>
        <v>1930</v>
      </c>
      <c r="M7" s="188">
        <v>1112</v>
      </c>
      <c r="N7" s="188">
        <v>41</v>
      </c>
      <c r="O7" s="188">
        <v>277</v>
      </c>
      <c r="P7" s="188">
        <v>14</v>
      </c>
      <c r="Q7" s="188">
        <v>101</v>
      </c>
      <c r="R7" s="188">
        <v>94</v>
      </c>
      <c r="S7" s="188">
        <v>291</v>
      </c>
      <c r="T7" s="188">
        <f aca="true" t="shared" si="9" ref="T7:T34">SUM(U7:AA7)</f>
        <v>14338</v>
      </c>
      <c r="U7" s="188">
        <f aca="true" t="shared" si="10" ref="U7:U34">AC7+AK7+AS7+BA7+BI7</f>
        <v>8428</v>
      </c>
      <c r="V7" s="188">
        <f aca="true" t="shared" si="11" ref="V7:V34">AD7+AL7+AT7+BB7+BJ7</f>
        <v>1975</v>
      </c>
      <c r="W7" s="188">
        <f aca="true" t="shared" si="12" ref="W7:W34">AE7+AM7+AU7+BC7+BK7</f>
        <v>546</v>
      </c>
      <c r="X7" s="188">
        <f aca="true" t="shared" si="13" ref="X7:X34">AF7+AN7+AV7+BD7+BL7</f>
        <v>350</v>
      </c>
      <c r="Y7" s="188">
        <f aca="true" t="shared" si="14" ref="Y7:Y34">AG7+AO7+AW7+BE7+BM7</f>
        <v>1823</v>
      </c>
      <c r="Z7" s="188">
        <f aca="true" t="shared" si="15" ref="Z7:Z34">AH7+AP7+AX7+BF7+BN7</f>
        <v>504</v>
      </c>
      <c r="AA7" s="188">
        <f aca="true" t="shared" si="16" ref="AA7:AA34">AI7+AQ7+AY7+BG7+BO7</f>
        <v>712</v>
      </c>
      <c r="AB7" s="188">
        <f aca="true" t="shared" si="17" ref="AB7:AB34">SUM(AC7:AI7)</f>
        <v>0</v>
      </c>
      <c r="AC7" s="188">
        <v>0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0</v>
      </c>
      <c r="AJ7" s="188">
        <f aca="true" t="shared" si="18" ref="AJ7:AJ34">SUM(AK7:AQ7)</f>
        <v>1380</v>
      </c>
      <c r="AK7" s="188">
        <v>0</v>
      </c>
      <c r="AL7" s="188">
        <v>1224</v>
      </c>
      <c r="AM7" s="188">
        <v>0</v>
      </c>
      <c r="AN7" s="188">
        <v>0</v>
      </c>
      <c r="AO7" s="188">
        <v>0</v>
      </c>
      <c r="AP7" s="188">
        <v>0</v>
      </c>
      <c r="AQ7" s="188">
        <v>156</v>
      </c>
      <c r="AR7" s="188">
        <f aca="true" t="shared" si="19" ref="AR7:AR34">SUM(AS7:AY7)</f>
        <v>12958</v>
      </c>
      <c r="AS7" s="188">
        <v>8428</v>
      </c>
      <c r="AT7" s="188">
        <v>751</v>
      </c>
      <c r="AU7" s="188">
        <v>546</v>
      </c>
      <c r="AV7" s="188">
        <v>350</v>
      </c>
      <c r="AW7" s="188">
        <v>1823</v>
      </c>
      <c r="AX7" s="188">
        <v>504</v>
      </c>
      <c r="AY7" s="188">
        <v>556</v>
      </c>
      <c r="AZ7" s="188">
        <f aca="true" t="shared" si="20" ref="AZ7:AZ34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34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34">SUM(BQ7:BW7)</f>
        <v>490</v>
      </c>
      <c r="BQ7" s="188">
        <v>466</v>
      </c>
      <c r="BR7" s="188">
        <v>5</v>
      </c>
      <c r="BS7" s="188">
        <v>18</v>
      </c>
      <c r="BT7" s="188">
        <v>0</v>
      </c>
      <c r="BU7" s="188">
        <v>0</v>
      </c>
      <c r="BV7" s="188">
        <v>1</v>
      </c>
      <c r="BW7" s="188">
        <v>0</v>
      </c>
    </row>
    <row r="8" spans="1:75" ht="13.5">
      <c r="A8" s="182" t="s">
        <v>149</v>
      </c>
      <c r="B8" s="182" t="s">
        <v>152</v>
      </c>
      <c r="C8" s="184" t="s">
        <v>153</v>
      </c>
      <c r="D8" s="188">
        <f t="shared" si="0"/>
        <v>4395</v>
      </c>
      <c r="E8" s="188">
        <f t="shared" si="1"/>
        <v>2412</v>
      </c>
      <c r="F8" s="188">
        <f t="shared" si="2"/>
        <v>894</v>
      </c>
      <c r="G8" s="188">
        <f t="shared" si="3"/>
        <v>470</v>
      </c>
      <c r="H8" s="188">
        <f t="shared" si="4"/>
        <v>2</v>
      </c>
      <c r="I8" s="188">
        <f t="shared" si="5"/>
        <v>566</v>
      </c>
      <c r="J8" s="188">
        <f t="shared" si="6"/>
        <v>51</v>
      </c>
      <c r="K8" s="188">
        <f t="shared" si="7"/>
        <v>0</v>
      </c>
      <c r="L8" s="188">
        <f t="shared" si="8"/>
        <v>2463</v>
      </c>
      <c r="M8" s="188">
        <v>2412</v>
      </c>
      <c r="N8" s="188">
        <v>0</v>
      </c>
      <c r="O8" s="188">
        <v>0</v>
      </c>
      <c r="P8" s="188">
        <v>0</v>
      </c>
      <c r="Q8" s="188">
        <v>0</v>
      </c>
      <c r="R8" s="188">
        <v>51</v>
      </c>
      <c r="S8" s="188">
        <v>0</v>
      </c>
      <c r="T8" s="188">
        <f t="shared" si="9"/>
        <v>1932</v>
      </c>
      <c r="U8" s="188">
        <f t="shared" si="10"/>
        <v>0</v>
      </c>
      <c r="V8" s="188">
        <f t="shared" si="11"/>
        <v>894</v>
      </c>
      <c r="W8" s="188">
        <f t="shared" si="12"/>
        <v>470</v>
      </c>
      <c r="X8" s="188">
        <f t="shared" si="13"/>
        <v>2</v>
      </c>
      <c r="Y8" s="188">
        <f t="shared" si="14"/>
        <v>566</v>
      </c>
      <c r="Z8" s="188">
        <f t="shared" si="15"/>
        <v>0</v>
      </c>
      <c r="AA8" s="188">
        <f t="shared" si="16"/>
        <v>0</v>
      </c>
      <c r="AB8" s="188">
        <f t="shared" si="17"/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f t="shared" si="18"/>
        <v>652</v>
      </c>
      <c r="AK8" s="188">
        <v>0</v>
      </c>
      <c r="AL8" s="188">
        <v>652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1280</v>
      </c>
      <c r="AS8" s="188">
        <v>0</v>
      </c>
      <c r="AT8" s="188">
        <v>242</v>
      </c>
      <c r="AU8" s="188">
        <v>470</v>
      </c>
      <c r="AV8" s="188">
        <v>2</v>
      </c>
      <c r="AW8" s="188">
        <v>566</v>
      </c>
      <c r="AX8" s="188">
        <v>0</v>
      </c>
      <c r="AY8" s="188">
        <v>0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0</v>
      </c>
      <c r="BQ8" s="188">
        <v>0</v>
      </c>
      <c r="BR8" s="188">
        <v>0</v>
      </c>
      <c r="BS8" s="188">
        <v>0</v>
      </c>
      <c r="BT8" s="188">
        <v>0</v>
      </c>
      <c r="BU8" s="188">
        <v>0</v>
      </c>
      <c r="BV8" s="188">
        <v>0</v>
      </c>
      <c r="BW8" s="188">
        <v>0</v>
      </c>
    </row>
    <row r="9" spans="1:75" ht="13.5">
      <c r="A9" s="182" t="s">
        <v>149</v>
      </c>
      <c r="B9" s="182" t="s">
        <v>154</v>
      </c>
      <c r="C9" s="184" t="s">
        <v>155</v>
      </c>
      <c r="D9" s="188">
        <f t="shared" si="0"/>
        <v>12190</v>
      </c>
      <c r="E9" s="188">
        <f t="shared" si="1"/>
        <v>8094</v>
      </c>
      <c r="F9" s="188">
        <f t="shared" si="2"/>
        <v>1856</v>
      </c>
      <c r="G9" s="188">
        <f t="shared" si="3"/>
        <v>653</v>
      </c>
      <c r="H9" s="188">
        <f t="shared" si="4"/>
        <v>60</v>
      </c>
      <c r="I9" s="188">
        <f t="shared" si="5"/>
        <v>0</v>
      </c>
      <c r="J9" s="188">
        <f t="shared" si="6"/>
        <v>16</v>
      </c>
      <c r="K9" s="188">
        <f t="shared" si="7"/>
        <v>1511</v>
      </c>
      <c r="L9" s="188">
        <f t="shared" si="8"/>
        <v>1891</v>
      </c>
      <c r="M9" s="188">
        <v>1225</v>
      </c>
      <c r="N9" s="188">
        <v>16</v>
      </c>
      <c r="O9" s="188">
        <v>35</v>
      </c>
      <c r="P9" s="188">
        <v>60</v>
      </c>
      <c r="Q9" s="188">
        <v>0</v>
      </c>
      <c r="R9" s="188">
        <v>16</v>
      </c>
      <c r="S9" s="188">
        <v>539</v>
      </c>
      <c r="T9" s="188">
        <f t="shared" si="9"/>
        <v>9773</v>
      </c>
      <c r="U9" s="188">
        <f t="shared" si="10"/>
        <v>6374</v>
      </c>
      <c r="V9" s="188">
        <f t="shared" si="11"/>
        <v>1816</v>
      </c>
      <c r="W9" s="188">
        <f t="shared" si="12"/>
        <v>611</v>
      </c>
      <c r="X9" s="188">
        <f t="shared" si="13"/>
        <v>0</v>
      </c>
      <c r="Y9" s="188">
        <f t="shared" si="14"/>
        <v>0</v>
      </c>
      <c r="Z9" s="188">
        <f t="shared" si="15"/>
        <v>0</v>
      </c>
      <c r="AA9" s="188">
        <f t="shared" si="16"/>
        <v>972</v>
      </c>
      <c r="AB9" s="188">
        <f t="shared" si="17"/>
        <v>1298</v>
      </c>
      <c r="AC9" s="188">
        <v>107</v>
      </c>
      <c r="AD9" s="188">
        <v>238</v>
      </c>
      <c r="AE9" s="188">
        <v>0</v>
      </c>
      <c r="AF9" s="188">
        <v>0</v>
      </c>
      <c r="AG9" s="188">
        <v>0</v>
      </c>
      <c r="AH9" s="188">
        <v>0</v>
      </c>
      <c r="AI9" s="188">
        <v>953</v>
      </c>
      <c r="AJ9" s="188">
        <f t="shared" si="18"/>
        <v>1590</v>
      </c>
      <c r="AK9" s="188">
        <v>12</v>
      </c>
      <c r="AL9" s="188">
        <v>1578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6885</v>
      </c>
      <c r="AS9" s="188">
        <v>6255</v>
      </c>
      <c r="AT9" s="188">
        <v>0</v>
      </c>
      <c r="AU9" s="188">
        <v>611</v>
      </c>
      <c r="AV9" s="188">
        <v>0</v>
      </c>
      <c r="AW9" s="188">
        <v>0</v>
      </c>
      <c r="AX9" s="188">
        <v>0</v>
      </c>
      <c r="AY9" s="188">
        <v>19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526</v>
      </c>
      <c r="BQ9" s="188">
        <v>495</v>
      </c>
      <c r="BR9" s="188">
        <v>24</v>
      </c>
      <c r="BS9" s="188">
        <v>7</v>
      </c>
      <c r="BT9" s="188">
        <v>0</v>
      </c>
      <c r="BU9" s="188">
        <v>0</v>
      </c>
      <c r="BV9" s="188">
        <v>0</v>
      </c>
      <c r="BW9" s="188">
        <v>0</v>
      </c>
    </row>
    <row r="10" spans="1:75" ht="13.5">
      <c r="A10" s="182" t="s">
        <v>149</v>
      </c>
      <c r="B10" s="182" t="s">
        <v>156</v>
      </c>
      <c r="C10" s="184" t="s">
        <v>157</v>
      </c>
      <c r="D10" s="188">
        <f t="shared" si="0"/>
        <v>3377</v>
      </c>
      <c r="E10" s="188">
        <f t="shared" si="1"/>
        <v>1994</v>
      </c>
      <c r="F10" s="188">
        <f t="shared" si="2"/>
        <v>167</v>
      </c>
      <c r="G10" s="188">
        <f t="shared" si="3"/>
        <v>576</v>
      </c>
      <c r="H10" s="188">
        <f t="shared" si="4"/>
        <v>132</v>
      </c>
      <c r="I10" s="188">
        <f t="shared" si="5"/>
        <v>475</v>
      </c>
      <c r="J10" s="188">
        <f t="shared" si="6"/>
        <v>1</v>
      </c>
      <c r="K10" s="188">
        <f t="shared" si="7"/>
        <v>32</v>
      </c>
      <c r="L10" s="188">
        <f t="shared" si="8"/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f t="shared" si="9"/>
        <v>2921</v>
      </c>
      <c r="U10" s="188">
        <f t="shared" si="10"/>
        <v>1619</v>
      </c>
      <c r="V10" s="188">
        <f t="shared" si="11"/>
        <v>150</v>
      </c>
      <c r="W10" s="188">
        <f t="shared" si="12"/>
        <v>512</v>
      </c>
      <c r="X10" s="188">
        <f t="shared" si="13"/>
        <v>132</v>
      </c>
      <c r="Y10" s="188">
        <f t="shared" si="14"/>
        <v>475</v>
      </c>
      <c r="Z10" s="188">
        <f t="shared" si="15"/>
        <v>1</v>
      </c>
      <c r="AA10" s="188">
        <f t="shared" si="16"/>
        <v>32</v>
      </c>
      <c r="AB10" s="188">
        <f t="shared" si="17"/>
        <v>0</v>
      </c>
      <c r="AC10" s="188">
        <v>0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0</v>
      </c>
      <c r="AJ10" s="188">
        <f t="shared" si="18"/>
        <v>0</v>
      </c>
      <c r="AK10" s="188">
        <v>0</v>
      </c>
      <c r="AL10" s="188">
        <v>0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2921</v>
      </c>
      <c r="AS10" s="188">
        <v>1619</v>
      </c>
      <c r="AT10" s="188">
        <v>150</v>
      </c>
      <c r="AU10" s="188">
        <v>512</v>
      </c>
      <c r="AV10" s="188">
        <v>132</v>
      </c>
      <c r="AW10" s="188">
        <v>475</v>
      </c>
      <c r="AX10" s="188">
        <v>1</v>
      </c>
      <c r="AY10" s="188">
        <v>32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0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0</v>
      </c>
      <c r="BP10" s="188">
        <f t="shared" si="22"/>
        <v>456</v>
      </c>
      <c r="BQ10" s="188">
        <v>375</v>
      </c>
      <c r="BR10" s="188">
        <v>17</v>
      </c>
      <c r="BS10" s="188">
        <v>64</v>
      </c>
      <c r="BT10" s="188">
        <v>0</v>
      </c>
      <c r="BU10" s="188">
        <v>0</v>
      </c>
      <c r="BV10" s="188">
        <v>0</v>
      </c>
      <c r="BW10" s="188">
        <v>0</v>
      </c>
    </row>
    <row r="11" spans="1:75" ht="13.5">
      <c r="A11" s="182" t="s">
        <v>149</v>
      </c>
      <c r="B11" s="182" t="s">
        <v>158</v>
      </c>
      <c r="C11" s="184" t="s">
        <v>159</v>
      </c>
      <c r="D11" s="188">
        <f t="shared" si="0"/>
        <v>1504</v>
      </c>
      <c r="E11" s="188">
        <f t="shared" si="1"/>
        <v>873</v>
      </c>
      <c r="F11" s="188">
        <f t="shared" si="2"/>
        <v>440</v>
      </c>
      <c r="G11" s="188">
        <f t="shared" si="3"/>
        <v>107</v>
      </c>
      <c r="H11" s="188">
        <f t="shared" si="4"/>
        <v>23</v>
      </c>
      <c r="I11" s="188">
        <f t="shared" si="5"/>
        <v>0</v>
      </c>
      <c r="J11" s="188">
        <f t="shared" si="6"/>
        <v>52</v>
      </c>
      <c r="K11" s="188">
        <f t="shared" si="7"/>
        <v>9</v>
      </c>
      <c r="L11" s="188">
        <f t="shared" si="8"/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f t="shared" si="9"/>
        <v>1504</v>
      </c>
      <c r="U11" s="188">
        <f t="shared" si="10"/>
        <v>873</v>
      </c>
      <c r="V11" s="188">
        <f t="shared" si="11"/>
        <v>440</v>
      </c>
      <c r="W11" s="188">
        <f t="shared" si="12"/>
        <v>107</v>
      </c>
      <c r="X11" s="188">
        <f t="shared" si="13"/>
        <v>23</v>
      </c>
      <c r="Y11" s="188">
        <f t="shared" si="14"/>
        <v>0</v>
      </c>
      <c r="Z11" s="188">
        <f t="shared" si="15"/>
        <v>52</v>
      </c>
      <c r="AA11" s="188">
        <f t="shared" si="16"/>
        <v>9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386</v>
      </c>
      <c r="AK11" s="188">
        <v>0</v>
      </c>
      <c r="AL11" s="188">
        <v>386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1118</v>
      </c>
      <c r="AS11" s="188">
        <v>873</v>
      </c>
      <c r="AT11" s="188">
        <v>54</v>
      </c>
      <c r="AU11" s="188">
        <v>107</v>
      </c>
      <c r="AV11" s="188">
        <v>23</v>
      </c>
      <c r="AW11" s="188">
        <v>0</v>
      </c>
      <c r="AX11" s="188">
        <v>52</v>
      </c>
      <c r="AY11" s="188">
        <v>9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0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0</v>
      </c>
      <c r="BP11" s="188">
        <f t="shared" si="22"/>
        <v>0</v>
      </c>
      <c r="BQ11" s="188">
        <v>0</v>
      </c>
      <c r="BR11" s="188">
        <v>0</v>
      </c>
      <c r="BS11" s="188">
        <v>0</v>
      </c>
      <c r="BT11" s="188">
        <v>0</v>
      </c>
      <c r="BU11" s="188">
        <v>0</v>
      </c>
      <c r="BV11" s="188">
        <v>0</v>
      </c>
      <c r="BW11" s="188">
        <v>0</v>
      </c>
    </row>
    <row r="12" spans="1:75" ht="13.5">
      <c r="A12" s="182" t="s">
        <v>149</v>
      </c>
      <c r="B12" s="182" t="s">
        <v>160</v>
      </c>
      <c r="C12" s="184" t="s">
        <v>161</v>
      </c>
      <c r="D12" s="188">
        <f t="shared" si="0"/>
        <v>2940</v>
      </c>
      <c r="E12" s="188">
        <f t="shared" si="1"/>
        <v>1397</v>
      </c>
      <c r="F12" s="188">
        <f t="shared" si="2"/>
        <v>427</v>
      </c>
      <c r="G12" s="188">
        <f t="shared" si="3"/>
        <v>338</v>
      </c>
      <c r="H12" s="188">
        <f t="shared" si="4"/>
        <v>53</v>
      </c>
      <c r="I12" s="188">
        <f t="shared" si="5"/>
        <v>579</v>
      </c>
      <c r="J12" s="188">
        <f t="shared" si="6"/>
        <v>47</v>
      </c>
      <c r="K12" s="188">
        <f t="shared" si="7"/>
        <v>99</v>
      </c>
      <c r="L12" s="188">
        <f t="shared" si="8"/>
        <v>1778</v>
      </c>
      <c r="M12" s="188">
        <v>1397</v>
      </c>
      <c r="N12" s="188">
        <v>38</v>
      </c>
      <c r="O12" s="188">
        <v>241</v>
      </c>
      <c r="P12" s="188">
        <v>42</v>
      </c>
      <c r="Q12" s="188">
        <v>13</v>
      </c>
      <c r="R12" s="188">
        <v>47</v>
      </c>
      <c r="S12" s="188">
        <v>0</v>
      </c>
      <c r="T12" s="188">
        <f t="shared" si="9"/>
        <v>1162</v>
      </c>
      <c r="U12" s="188">
        <f t="shared" si="10"/>
        <v>0</v>
      </c>
      <c r="V12" s="188">
        <f t="shared" si="11"/>
        <v>389</v>
      </c>
      <c r="W12" s="188">
        <f t="shared" si="12"/>
        <v>97</v>
      </c>
      <c r="X12" s="188">
        <f t="shared" si="13"/>
        <v>11</v>
      </c>
      <c r="Y12" s="188">
        <f t="shared" si="14"/>
        <v>566</v>
      </c>
      <c r="Z12" s="188">
        <f t="shared" si="15"/>
        <v>0</v>
      </c>
      <c r="AA12" s="188">
        <f t="shared" si="16"/>
        <v>99</v>
      </c>
      <c r="AB12" s="188">
        <f t="shared" si="17"/>
        <v>0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0</v>
      </c>
      <c r="AJ12" s="188">
        <f t="shared" si="18"/>
        <v>1162</v>
      </c>
      <c r="AK12" s="188">
        <v>0</v>
      </c>
      <c r="AL12" s="188">
        <v>389</v>
      </c>
      <c r="AM12" s="188">
        <v>97</v>
      </c>
      <c r="AN12" s="188">
        <v>11</v>
      </c>
      <c r="AO12" s="188">
        <v>566</v>
      </c>
      <c r="AP12" s="188">
        <v>0</v>
      </c>
      <c r="AQ12" s="188">
        <v>99</v>
      </c>
      <c r="AR12" s="188">
        <f t="shared" si="19"/>
        <v>0</v>
      </c>
      <c r="AS12" s="188">
        <v>0</v>
      </c>
      <c r="AT12" s="188">
        <v>0</v>
      </c>
      <c r="AU12" s="188">
        <v>0</v>
      </c>
      <c r="AV12" s="188">
        <v>0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0</v>
      </c>
      <c r="BQ12" s="188">
        <v>0</v>
      </c>
      <c r="BR12" s="188">
        <v>0</v>
      </c>
      <c r="BS12" s="188">
        <v>0</v>
      </c>
      <c r="BT12" s="188">
        <v>0</v>
      </c>
      <c r="BU12" s="188">
        <v>0</v>
      </c>
      <c r="BV12" s="188">
        <v>0</v>
      </c>
      <c r="BW12" s="188">
        <v>0</v>
      </c>
    </row>
    <row r="13" spans="1:75" ht="13.5">
      <c r="A13" s="182" t="s">
        <v>149</v>
      </c>
      <c r="B13" s="182" t="s">
        <v>162</v>
      </c>
      <c r="C13" s="184" t="s">
        <v>163</v>
      </c>
      <c r="D13" s="188">
        <f t="shared" si="0"/>
        <v>1514</v>
      </c>
      <c r="E13" s="188">
        <f t="shared" si="1"/>
        <v>844</v>
      </c>
      <c r="F13" s="188">
        <f t="shared" si="2"/>
        <v>344</v>
      </c>
      <c r="G13" s="188">
        <f t="shared" si="3"/>
        <v>133</v>
      </c>
      <c r="H13" s="188">
        <f t="shared" si="4"/>
        <v>41</v>
      </c>
      <c r="I13" s="188">
        <f t="shared" si="5"/>
        <v>152</v>
      </c>
      <c r="J13" s="188">
        <f t="shared" si="6"/>
        <v>0</v>
      </c>
      <c r="K13" s="188">
        <f t="shared" si="7"/>
        <v>0</v>
      </c>
      <c r="L13" s="188">
        <f t="shared" si="8"/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f t="shared" si="9"/>
        <v>1514</v>
      </c>
      <c r="U13" s="188">
        <f t="shared" si="10"/>
        <v>844</v>
      </c>
      <c r="V13" s="188">
        <f t="shared" si="11"/>
        <v>344</v>
      </c>
      <c r="W13" s="188">
        <f t="shared" si="12"/>
        <v>133</v>
      </c>
      <c r="X13" s="188">
        <f t="shared" si="13"/>
        <v>41</v>
      </c>
      <c r="Y13" s="188">
        <f t="shared" si="14"/>
        <v>152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292</v>
      </c>
      <c r="AK13" s="188">
        <v>0</v>
      </c>
      <c r="AL13" s="188">
        <v>292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1222</v>
      </c>
      <c r="AS13" s="188">
        <v>844</v>
      </c>
      <c r="AT13" s="188">
        <v>52</v>
      </c>
      <c r="AU13" s="188">
        <v>133</v>
      </c>
      <c r="AV13" s="188">
        <v>41</v>
      </c>
      <c r="AW13" s="188">
        <v>152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0</v>
      </c>
      <c r="BQ13" s="188">
        <v>0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149</v>
      </c>
      <c r="B14" s="182" t="s">
        <v>19</v>
      </c>
      <c r="C14" s="184" t="s">
        <v>20</v>
      </c>
      <c r="D14" s="188">
        <f t="shared" si="0"/>
        <v>7088</v>
      </c>
      <c r="E14" s="188">
        <f t="shared" si="1"/>
        <v>1941</v>
      </c>
      <c r="F14" s="188">
        <f t="shared" si="2"/>
        <v>386</v>
      </c>
      <c r="G14" s="188">
        <f t="shared" si="3"/>
        <v>238</v>
      </c>
      <c r="H14" s="188">
        <f t="shared" si="4"/>
        <v>0</v>
      </c>
      <c r="I14" s="188">
        <f t="shared" si="5"/>
        <v>0</v>
      </c>
      <c r="J14" s="188">
        <f t="shared" si="6"/>
        <v>13</v>
      </c>
      <c r="K14" s="188">
        <f t="shared" si="7"/>
        <v>4510</v>
      </c>
      <c r="L14" s="188">
        <f t="shared" si="8"/>
        <v>1868</v>
      </c>
      <c r="M14" s="188">
        <v>1836</v>
      </c>
      <c r="N14" s="188">
        <v>0</v>
      </c>
      <c r="O14" s="188">
        <v>0</v>
      </c>
      <c r="P14" s="188">
        <v>0</v>
      </c>
      <c r="Q14" s="188">
        <v>0</v>
      </c>
      <c r="R14" s="188">
        <v>8</v>
      </c>
      <c r="S14" s="188">
        <v>24</v>
      </c>
      <c r="T14" s="188">
        <f t="shared" si="9"/>
        <v>5220</v>
      </c>
      <c r="U14" s="188">
        <f t="shared" si="10"/>
        <v>105</v>
      </c>
      <c r="V14" s="188">
        <f t="shared" si="11"/>
        <v>386</v>
      </c>
      <c r="W14" s="188">
        <f t="shared" si="12"/>
        <v>238</v>
      </c>
      <c r="X14" s="188">
        <f t="shared" si="13"/>
        <v>0</v>
      </c>
      <c r="Y14" s="188">
        <f t="shared" si="14"/>
        <v>0</v>
      </c>
      <c r="Z14" s="188">
        <f t="shared" si="15"/>
        <v>5</v>
      </c>
      <c r="AA14" s="188">
        <f t="shared" si="16"/>
        <v>4486</v>
      </c>
      <c r="AB14" s="188">
        <f t="shared" si="17"/>
        <v>0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f t="shared" si="18"/>
        <v>0</v>
      </c>
      <c r="AK14" s="188">
        <v>0</v>
      </c>
      <c r="AL14" s="188">
        <v>0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734</v>
      </c>
      <c r="AS14" s="188">
        <v>105</v>
      </c>
      <c r="AT14" s="188">
        <v>386</v>
      </c>
      <c r="AU14" s="188">
        <v>238</v>
      </c>
      <c r="AV14" s="188">
        <v>0</v>
      </c>
      <c r="AW14" s="188">
        <v>0</v>
      </c>
      <c r="AX14" s="188">
        <v>5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4486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4486</v>
      </c>
      <c r="BP14" s="188">
        <f t="shared" si="22"/>
        <v>0</v>
      </c>
      <c r="BQ14" s="188">
        <v>0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149</v>
      </c>
      <c r="B15" s="182" t="s">
        <v>164</v>
      </c>
      <c r="C15" s="184" t="s">
        <v>165</v>
      </c>
      <c r="D15" s="188">
        <f t="shared" si="0"/>
        <v>964</v>
      </c>
      <c r="E15" s="188">
        <f t="shared" si="1"/>
        <v>570</v>
      </c>
      <c r="F15" s="188">
        <f t="shared" si="2"/>
        <v>61</v>
      </c>
      <c r="G15" s="188">
        <f t="shared" si="3"/>
        <v>55</v>
      </c>
      <c r="H15" s="188">
        <f t="shared" si="4"/>
        <v>14</v>
      </c>
      <c r="I15" s="188">
        <f t="shared" si="5"/>
        <v>160</v>
      </c>
      <c r="J15" s="188">
        <f t="shared" si="6"/>
        <v>23</v>
      </c>
      <c r="K15" s="188">
        <f t="shared" si="7"/>
        <v>81</v>
      </c>
      <c r="L15" s="188">
        <f t="shared" si="8"/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f t="shared" si="9"/>
        <v>964</v>
      </c>
      <c r="U15" s="188">
        <f t="shared" si="10"/>
        <v>570</v>
      </c>
      <c r="V15" s="188">
        <f t="shared" si="11"/>
        <v>61</v>
      </c>
      <c r="W15" s="188">
        <f t="shared" si="12"/>
        <v>55</v>
      </c>
      <c r="X15" s="188">
        <f t="shared" si="13"/>
        <v>14</v>
      </c>
      <c r="Y15" s="188">
        <f t="shared" si="14"/>
        <v>160</v>
      </c>
      <c r="Z15" s="188">
        <f t="shared" si="15"/>
        <v>23</v>
      </c>
      <c r="AA15" s="188">
        <f t="shared" si="16"/>
        <v>81</v>
      </c>
      <c r="AB15" s="188">
        <f t="shared" si="17"/>
        <v>0</v>
      </c>
      <c r="AC15" s="188">
        <v>0</v>
      </c>
      <c r="AD15" s="188">
        <v>0</v>
      </c>
      <c r="AE15" s="188"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f t="shared" si="18"/>
        <v>0</v>
      </c>
      <c r="AK15" s="188">
        <v>0</v>
      </c>
      <c r="AL15" s="188">
        <v>0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964</v>
      </c>
      <c r="AS15" s="188">
        <v>570</v>
      </c>
      <c r="AT15" s="188">
        <v>61</v>
      </c>
      <c r="AU15" s="188">
        <v>55</v>
      </c>
      <c r="AV15" s="188">
        <v>14</v>
      </c>
      <c r="AW15" s="188">
        <v>160</v>
      </c>
      <c r="AX15" s="188">
        <v>23</v>
      </c>
      <c r="AY15" s="188">
        <v>81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0</v>
      </c>
      <c r="BQ15" s="188">
        <v>0</v>
      </c>
      <c r="BR15" s="188">
        <v>0</v>
      </c>
      <c r="BS15" s="188">
        <v>0</v>
      </c>
      <c r="BT15" s="188">
        <v>0</v>
      </c>
      <c r="BU15" s="188">
        <v>0</v>
      </c>
      <c r="BV15" s="188">
        <v>0</v>
      </c>
      <c r="BW15" s="188">
        <v>0</v>
      </c>
    </row>
    <row r="16" spans="1:75" ht="13.5">
      <c r="A16" s="182" t="s">
        <v>149</v>
      </c>
      <c r="B16" s="182" t="s">
        <v>21</v>
      </c>
      <c r="C16" s="184" t="s">
        <v>22</v>
      </c>
      <c r="D16" s="188">
        <f t="shared" si="0"/>
        <v>683</v>
      </c>
      <c r="E16" s="188">
        <f t="shared" si="1"/>
        <v>464</v>
      </c>
      <c r="F16" s="188">
        <f t="shared" si="2"/>
        <v>203</v>
      </c>
      <c r="G16" s="188">
        <f t="shared" si="3"/>
        <v>0</v>
      </c>
      <c r="H16" s="188">
        <f t="shared" si="4"/>
        <v>0</v>
      </c>
      <c r="I16" s="188">
        <f t="shared" si="5"/>
        <v>0</v>
      </c>
      <c r="J16" s="188">
        <f t="shared" si="6"/>
        <v>16</v>
      </c>
      <c r="K16" s="188">
        <f t="shared" si="7"/>
        <v>0</v>
      </c>
      <c r="L16" s="188">
        <f t="shared" si="8"/>
        <v>480</v>
      </c>
      <c r="M16" s="188">
        <v>464</v>
      </c>
      <c r="N16" s="188">
        <v>0</v>
      </c>
      <c r="O16" s="188">
        <v>0</v>
      </c>
      <c r="P16" s="188">
        <v>0</v>
      </c>
      <c r="Q16" s="188">
        <v>0</v>
      </c>
      <c r="R16" s="188">
        <v>16</v>
      </c>
      <c r="S16" s="188">
        <v>0</v>
      </c>
      <c r="T16" s="188">
        <f t="shared" si="9"/>
        <v>203</v>
      </c>
      <c r="U16" s="188">
        <f t="shared" si="10"/>
        <v>0</v>
      </c>
      <c r="V16" s="188">
        <f t="shared" si="11"/>
        <v>203</v>
      </c>
      <c r="W16" s="188">
        <f t="shared" si="12"/>
        <v>0</v>
      </c>
      <c r="X16" s="188">
        <f t="shared" si="13"/>
        <v>0</v>
      </c>
      <c r="Y16" s="188">
        <f t="shared" si="14"/>
        <v>0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203</v>
      </c>
      <c r="AK16" s="188">
        <v>0</v>
      </c>
      <c r="AL16" s="188">
        <v>203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0</v>
      </c>
      <c r="AS16" s="188">
        <v>0</v>
      </c>
      <c r="AT16" s="188">
        <v>0</v>
      </c>
      <c r="AU16" s="188">
        <v>0</v>
      </c>
      <c r="AV16" s="188">
        <v>0</v>
      </c>
      <c r="AW16" s="188">
        <v>0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0</v>
      </c>
      <c r="BQ16" s="188">
        <v>0</v>
      </c>
      <c r="BR16" s="188">
        <v>0</v>
      </c>
      <c r="BS16" s="188">
        <v>0</v>
      </c>
      <c r="BT16" s="188">
        <v>0</v>
      </c>
      <c r="BU16" s="188">
        <v>0</v>
      </c>
      <c r="BV16" s="188">
        <v>0</v>
      </c>
      <c r="BW16" s="188">
        <v>0</v>
      </c>
    </row>
    <row r="17" spans="1:75" ht="13.5">
      <c r="A17" s="182" t="s">
        <v>149</v>
      </c>
      <c r="B17" s="182" t="s">
        <v>23</v>
      </c>
      <c r="C17" s="184" t="s">
        <v>275</v>
      </c>
      <c r="D17" s="188">
        <f t="shared" si="0"/>
        <v>336</v>
      </c>
      <c r="E17" s="188">
        <f t="shared" si="1"/>
        <v>192</v>
      </c>
      <c r="F17" s="188">
        <f t="shared" si="2"/>
        <v>66</v>
      </c>
      <c r="G17" s="188">
        <f t="shared" si="3"/>
        <v>70</v>
      </c>
      <c r="H17" s="188">
        <f t="shared" si="4"/>
        <v>0</v>
      </c>
      <c r="I17" s="188">
        <f t="shared" si="5"/>
        <v>0</v>
      </c>
      <c r="J17" s="188">
        <f t="shared" si="6"/>
        <v>5</v>
      </c>
      <c r="K17" s="188">
        <f t="shared" si="7"/>
        <v>3</v>
      </c>
      <c r="L17" s="188">
        <f t="shared" si="8"/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f t="shared" si="9"/>
        <v>336</v>
      </c>
      <c r="U17" s="188">
        <f t="shared" si="10"/>
        <v>192</v>
      </c>
      <c r="V17" s="188">
        <f t="shared" si="11"/>
        <v>66</v>
      </c>
      <c r="W17" s="188">
        <f t="shared" si="12"/>
        <v>70</v>
      </c>
      <c r="X17" s="188">
        <f t="shared" si="13"/>
        <v>0</v>
      </c>
      <c r="Y17" s="188">
        <f t="shared" si="14"/>
        <v>0</v>
      </c>
      <c r="Z17" s="188">
        <f t="shared" si="15"/>
        <v>5</v>
      </c>
      <c r="AA17" s="188">
        <f t="shared" si="16"/>
        <v>3</v>
      </c>
      <c r="AB17" s="188">
        <f t="shared" si="17"/>
        <v>0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336</v>
      </c>
      <c r="AS17" s="188">
        <v>192</v>
      </c>
      <c r="AT17" s="188">
        <v>66</v>
      </c>
      <c r="AU17" s="188">
        <v>70</v>
      </c>
      <c r="AV17" s="188">
        <v>0</v>
      </c>
      <c r="AW17" s="188">
        <v>0</v>
      </c>
      <c r="AX17" s="188">
        <v>5</v>
      </c>
      <c r="AY17" s="188">
        <v>3</v>
      </c>
      <c r="AZ17" s="188">
        <f t="shared" si="20"/>
        <v>0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0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149</v>
      </c>
      <c r="B18" s="182" t="s">
        <v>166</v>
      </c>
      <c r="C18" s="184" t="s">
        <v>167</v>
      </c>
      <c r="D18" s="188">
        <f t="shared" si="0"/>
        <v>1235</v>
      </c>
      <c r="E18" s="188">
        <f t="shared" si="1"/>
        <v>900</v>
      </c>
      <c r="F18" s="188">
        <f t="shared" si="2"/>
        <v>294</v>
      </c>
      <c r="G18" s="188">
        <f t="shared" si="3"/>
        <v>0</v>
      </c>
      <c r="H18" s="188">
        <f t="shared" si="4"/>
        <v>0</v>
      </c>
      <c r="I18" s="188">
        <f t="shared" si="5"/>
        <v>0</v>
      </c>
      <c r="J18" s="188">
        <f t="shared" si="6"/>
        <v>27</v>
      </c>
      <c r="K18" s="188">
        <f t="shared" si="7"/>
        <v>14</v>
      </c>
      <c r="L18" s="188">
        <f t="shared" si="8"/>
        <v>1030</v>
      </c>
      <c r="M18" s="188">
        <v>900</v>
      </c>
      <c r="N18" s="188">
        <v>89</v>
      </c>
      <c r="O18" s="188">
        <v>0</v>
      </c>
      <c r="P18" s="188">
        <v>0</v>
      </c>
      <c r="Q18" s="188">
        <v>0</v>
      </c>
      <c r="R18" s="188">
        <v>27</v>
      </c>
      <c r="S18" s="188">
        <v>14</v>
      </c>
      <c r="T18" s="188">
        <f t="shared" si="9"/>
        <v>205</v>
      </c>
      <c r="U18" s="188">
        <f t="shared" si="10"/>
        <v>0</v>
      </c>
      <c r="V18" s="188">
        <f t="shared" si="11"/>
        <v>205</v>
      </c>
      <c r="W18" s="188">
        <f t="shared" si="12"/>
        <v>0</v>
      </c>
      <c r="X18" s="188">
        <f t="shared" si="13"/>
        <v>0</v>
      </c>
      <c r="Y18" s="188">
        <f t="shared" si="14"/>
        <v>0</v>
      </c>
      <c r="Z18" s="188">
        <f t="shared" si="15"/>
        <v>0</v>
      </c>
      <c r="AA18" s="188">
        <f t="shared" si="16"/>
        <v>0</v>
      </c>
      <c r="AB18" s="188">
        <f t="shared" si="17"/>
        <v>25</v>
      </c>
      <c r="AC18" s="188">
        <v>0</v>
      </c>
      <c r="AD18" s="188">
        <v>25</v>
      </c>
      <c r="AE18" s="188">
        <v>0</v>
      </c>
      <c r="AF18" s="188">
        <v>0</v>
      </c>
      <c r="AG18" s="188">
        <v>0</v>
      </c>
      <c r="AH18" s="188">
        <v>0</v>
      </c>
      <c r="AI18" s="188">
        <v>0</v>
      </c>
      <c r="AJ18" s="188">
        <f t="shared" si="18"/>
        <v>180</v>
      </c>
      <c r="AK18" s="188">
        <v>0</v>
      </c>
      <c r="AL18" s="188">
        <v>180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0</v>
      </c>
      <c r="AS18" s="188">
        <v>0</v>
      </c>
      <c r="AT18" s="188">
        <v>0</v>
      </c>
      <c r="AU18" s="188">
        <v>0</v>
      </c>
      <c r="AV18" s="188">
        <v>0</v>
      </c>
      <c r="AW18" s="188">
        <v>0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0</v>
      </c>
      <c r="BQ18" s="188">
        <v>0</v>
      </c>
      <c r="BR18" s="188">
        <v>0</v>
      </c>
      <c r="BS18" s="188">
        <v>0</v>
      </c>
      <c r="BT18" s="188">
        <v>0</v>
      </c>
      <c r="BU18" s="188">
        <v>0</v>
      </c>
      <c r="BV18" s="188">
        <v>0</v>
      </c>
      <c r="BW18" s="188">
        <v>0</v>
      </c>
    </row>
    <row r="19" spans="1:75" ht="13.5">
      <c r="A19" s="182" t="s">
        <v>149</v>
      </c>
      <c r="B19" s="182" t="s">
        <v>168</v>
      </c>
      <c r="C19" s="184" t="s">
        <v>169</v>
      </c>
      <c r="D19" s="188">
        <f t="shared" si="0"/>
        <v>148</v>
      </c>
      <c r="E19" s="188">
        <f t="shared" si="1"/>
        <v>61</v>
      </c>
      <c r="F19" s="188">
        <f t="shared" si="2"/>
        <v>38</v>
      </c>
      <c r="G19" s="188">
        <f t="shared" si="3"/>
        <v>22</v>
      </c>
      <c r="H19" s="188">
        <f t="shared" si="4"/>
        <v>3</v>
      </c>
      <c r="I19" s="188">
        <f t="shared" si="5"/>
        <v>20</v>
      </c>
      <c r="J19" s="188">
        <f t="shared" si="6"/>
        <v>4</v>
      </c>
      <c r="K19" s="188">
        <f t="shared" si="7"/>
        <v>0</v>
      </c>
      <c r="L19" s="188">
        <f t="shared" si="8"/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f t="shared" si="9"/>
        <v>148</v>
      </c>
      <c r="U19" s="188">
        <f t="shared" si="10"/>
        <v>61</v>
      </c>
      <c r="V19" s="188">
        <f t="shared" si="11"/>
        <v>38</v>
      </c>
      <c r="W19" s="188">
        <f t="shared" si="12"/>
        <v>22</v>
      </c>
      <c r="X19" s="188">
        <f t="shared" si="13"/>
        <v>3</v>
      </c>
      <c r="Y19" s="188">
        <f t="shared" si="14"/>
        <v>20</v>
      </c>
      <c r="Z19" s="188">
        <f t="shared" si="15"/>
        <v>4</v>
      </c>
      <c r="AA19" s="188">
        <f t="shared" si="16"/>
        <v>0</v>
      </c>
      <c r="AB19" s="188">
        <f t="shared" si="17"/>
        <v>0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0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148</v>
      </c>
      <c r="AS19" s="188">
        <v>61</v>
      </c>
      <c r="AT19" s="188">
        <v>38</v>
      </c>
      <c r="AU19" s="188">
        <v>22</v>
      </c>
      <c r="AV19" s="188">
        <v>3</v>
      </c>
      <c r="AW19" s="188">
        <v>20</v>
      </c>
      <c r="AX19" s="188">
        <v>4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0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0</v>
      </c>
      <c r="BP19" s="188">
        <f t="shared" si="22"/>
        <v>0</v>
      </c>
      <c r="BQ19" s="188">
        <v>0</v>
      </c>
      <c r="BR19" s="188">
        <v>0</v>
      </c>
      <c r="BS19" s="188">
        <v>0</v>
      </c>
      <c r="BT19" s="188">
        <v>0</v>
      </c>
      <c r="BU19" s="188">
        <v>0</v>
      </c>
      <c r="BV19" s="188">
        <v>0</v>
      </c>
      <c r="BW19" s="188">
        <v>0</v>
      </c>
    </row>
    <row r="20" spans="1:75" ht="13.5">
      <c r="A20" s="182" t="s">
        <v>149</v>
      </c>
      <c r="B20" s="182" t="s">
        <v>170</v>
      </c>
      <c r="C20" s="184" t="s">
        <v>171</v>
      </c>
      <c r="D20" s="188">
        <f t="shared" si="0"/>
        <v>97</v>
      </c>
      <c r="E20" s="188">
        <f t="shared" si="1"/>
        <v>63</v>
      </c>
      <c r="F20" s="188">
        <f t="shared" si="2"/>
        <v>17</v>
      </c>
      <c r="G20" s="188">
        <f t="shared" si="3"/>
        <v>7</v>
      </c>
      <c r="H20" s="188">
        <f t="shared" si="4"/>
        <v>4</v>
      </c>
      <c r="I20" s="188">
        <f t="shared" si="5"/>
        <v>0</v>
      </c>
      <c r="J20" s="188">
        <f t="shared" si="6"/>
        <v>6</v>
      </c>
      <c r="K20" s="188">
        <f t="shared" si="7"/>
        <v>0</v>
      </c>
      <c r="L20" s="188">
        <f t="shared" si="8"/>
        <v>69</v>
      </c>
      <c r="M20" s="188">
        <v>63</v>
      </c>
      <c r="N20" s="188">
        <v>0</v>
      </c>
      <c r="O20" s="188">
        <v>0</v>
      </c>
      <c r="P20" s="188">
        <v>0</v>
      </c>
      <c r="Q20" s="188">
        <v>0</v>
      </c>
      <c r="R20" s="188">
        <v>6</v>
      </c>
      <c r="S20" s="188">
        <v>0</v>
      </c>
      <c r="T20" s="188">
        <f t="shared" si="9"/>
        <v>28</v>
      </c>
      <c r="U20" s="188">
        <f t="shared" si="10"/>
        <v>0</v>
      </c>
      <c r="V20" s="188">
        <f t="shared" si="11"/>
        <v>17</v>
      </c>
      <c r="W20" s="188">
        <f t="shared" si="12"/>
        <v>7</v>
      </c>
      <c r="X20" s="188">
        <f t="shared" si="13"/>
        <v>4</v>
      </c>
      <c r="Y20" s="188">
        <f t="shared" si="14"/>
        <v>0</v>
      </c>
      <c r="Z20" s="188">
        <f t="shared" si="15"/>
        <v>0</v>
      </c>
      <c r="AA20" s="188">
        <f t="shared" si="16"/>
        <v>0</v>
      </c>
      <c r="AB20" s="188">
        <f t="shared" si="17"/>
        <v>0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0</v>
      </c>
      <c r="AJ20" s="188">
        <f t="shared" si="18"/>
        <v>0</v>
      </c>
      <c r="AK20" s="188">
        <v>0</v>
      </c>
      <c r="AL20" s="188">
        <v>0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28</v>
      </c>
      <c r="AS20" s="188">
        <v>0</v>
      </c>
      <c r="AT20" s="188">
        <v>17</v>
      </c>
      <c r="AU20" s="188">
        <v>7</v>
      </c>
      <c r="AV20" s="188">
        <v>4</v>
      </c>
      <c r="AW20" s="188">
        <v>0</v>
      </c>
      <c r="AX20" s="188">
        <v>0</v>
      </c>
      <c r="AY20" s="188">
        <v>0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0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0</v>
      </c>
      <c r="BP20" s="188">
        <f t="shared" si="22"/>
        <v>0</v>
      </c>
      <c r="BQ20" s="188">
        <v>0</v>
      </c>
      <c r="BR20" s="188">
        <v>0</v>
      </c>
      <c r="BS20" s="188">
        <v>0</v>
      </c>
      <c r="BT20" s="188">
        <v>0</v>
      </c>
      <c r="BU20" s="188">
        <v>0</v>
      </c>
      <c r="BV20" s="188">
        <v>0</v>
      </c>
      <c r="BW20" s="188">
        <v>0</v>
      </c>
    </row>
    <row r="21" spans="1:75" ht="13.5">
      <c r="A21" s="182" t="s">
        <v>149</v>
      </c>
      <c r="B21" s="182" t="s">
        <v>172</v>
      </c>
      <c r="C21" s="184" t="s">
        <v>239</v>
      </c>
      <c r="D21" s="188">
        <f t="shared" si="0"/>
        <v>386</v>
      </c>
      <c r="E21" s="188">
        <f t="shared" si="1"/>
        <v>249</v>
      </c>
      <c r="F21" s="188">
        <f t="shared" si="2"/>
        <v>57</v>
      </c>
      <c r="G21" s="188">
        <f t="shared" si="3"/>
        <v>35</v>
      </c>
      <c r="H21" s="188">
        <f t="shared" si="4"/>
        <v>5</v>
      </c>
      <c r="I21" s="188">
        <f t="shared" si="5"/>
        <v>38</v>
      </c>
      <c r="J21" s="188">
        <f t="shared" si="6"/>
        <v>0</v>
      </c>
      <c r="K21" s="188">
        <f t="shared" si="7"/>
        <v>2</v>
      </c>
      <c r="L21" s="188">
        <f t="shared" si="8"/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f t="shared" si="9"/>
        <v>386</v>
      </c>
      <c r="U21" s="188">
        <f t="shared" si="10"/>
        <v>249</v>
      </c>
      <c r="V21" s="188">
        <f t="shared" si="11"/>
        <v>57</v>
      </c>
      <c r="W21" s="188">
        <f t="shared" si="12"/>
        <v>35</v>
      </c>
      <c r="X21" s="188">
        <f t="shared" si="13"/>
        <v>5</v>
      </c>
      <c r="Y21" s="188">
        <f t="shared" si="14"/>
        <v>38</v>
      </c>
      <c r="Z21" s="188">
        <f t="shared" si="15"/>
        <v>0</v>
      </c>
      <c r="AA21" s="188">
        <f t="shared" si="16"/>
        <v>2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0</v>
      </c>
      <c r="AK21" s="188">
        <v>0</v>
      </c>
      <c r="AL21" s="188">
        <v>0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386</v>
      </c>
      <c r="AS21" s="188">
        <v>249</v>
      </c>
      <c r="AT21" s="188">
        <v>57</v>
      </c>
      <c r="AU21" s="188">
        <v>35</v>
      </c>
      <c r="AV21" s="188">
        <v>5</v>
      </c>
      <c r="AW21" s="188">
        <v>38</v>
      </c>
      <c r="AX21" s="188">
        <v>0</v>
      </c>
      <c r="AY21" s="188">
        <v>2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0</v>
      </c>
      <c r="BI21" s="188">
        <v>0</v>
      </c>
      <c r="BJ21" s="188">
        <v>0</v>
      </c>
      <c r="BK21" s="188">
        <v>0</v>
      </c>
      <c r="BL21" s="188">
        <v>0</v>
      </c>
      <c r="BM21" s="188">
        <v>0</v>
      </c>
      <c r="BN21" s="188">
        <v>0</v>
      </c>
      <c r="BO21" s="188">
        <v>0</v>
      </c>
      <c r="BP21" s="188">
        <f t="shared" si="22"/>
        <v>0</v>
      </c>
      <c r="BQ21" s="188">
        <v>0</v>
      </c>
      <c r="BR21" s="188">
        <v>0</v>
      </c>
      <c r="BS21" s="188">
        <v>0</v>
      </c>
      <c r="BT21" s="188">
        <v>0</v>
      </c>
      <c r="BU21" s="188">
        <v>0</v>
      </c>
      <c r="BV21" s="188">
        <v>0</v>
      </c>
      <c r="BW21" s="188">
        <v>0</v>
      </c>
    </row>
    <row r="22" spans="1:75" ht="13.5">
      <c r="A22" s="182" t="s">
        <v>149</v>
      </c>
      <c r="B22" s="182" t="s">
        <v>24</v>
      </c>
      <c r="C22" s="184" t="s">
        <v>18</v>
      </c>
      <c r="D22" s="188">
        <f t="shared" si="0"/>
        <v>515</v>
      </c>
      <c r="E22" s="188">
        <f t="shared" si="1"/>
        <v>332</v>
      </c>
      <c r="F22" s="188">
        <f t="shared" si="2"/>
        <v>76</v>
      </c>
      <c r="G22" s="188">
        <f t="shared" si="3"/>
        <v>48</v>
      </c>
      <c r="H22" s="188">
        <f t="shared" si="4"/>
        <v>6</v>
      </c>
      <c r="I22" s="188">
        <f t="shared" si="5"/>
        <v>51</v>
      </c>
      <c r="J22" s="188">
        <f t="shared" si="6"/>
        <v>0</v>
      </c>
      <c r="K22" s="188">
        <f t="shared" si="7"/>
        <v>2</v>
      </c>
      <c r="L22" s="188">
        <f t="shared" si="8"/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f t="shared" si="9"/>
        <v>515</v>
      </c>
      <c r="U22" s="188">
        <f t="shared" si="10"/>
        <v>332</v>
      </c>
      <c r="V22" s="188">
        <f t="shared" si="11"/>
        <v>76</v>
      </c>
      <c r="W22" s="188">
        <f t="shared" si="12"/>
        <v>48</v>
      </c>
      <c r="X22" s="188">
        <f t="shared" si="13"/>
        <v>6</v>
      </c>
      <c r="Y22" s="188">
        <f t="shared" si="14"/>
        <v>51</v>
      </c>
      <c r="Z22" s="188">
        <f t="shared" si="15"/>
        <v>0</v>
      </c>
      <c r="AA22" s="188">
        <f t="shared" si="16"/>
        <v>2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515</v>
      </c>
      <c r="AS22" s="188">
        <v>332</v>
      </c>
      <c r="AT22" s="188">
        <v>76</v>
      </c>
      <c r="AU22" s="188">
        <v>48</v>
      </c>
      <c r="AV22" s="188">
        <v>6</v>
      </c>
      <c r="AW22" s="188">
        <v>51</v>
      </c>
      <c r="AX22" s="188">
        <v>0</v>
      </c>
      <c r="AY22" s="188">
        <v>2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0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0</v>
      </c>
      <c r="BP22" s="188">
        <f t="shared" si="22"/>
        <v>0</v>
      </c>
      <c r="BQ22" s="188">
        <v>0</v>
      </c>
      <c r="BR22" s="188">
        <v>0</v>
      </c>
      <c r="BS22" s="188">
        <v>0</v>
      </c>
      <c r="BT22" s="188">
        <v>0</v>
      </c>
      <c r="BU22" s="188">
        <v>0</v>
      </c>
      <c r="BV22" s="188">
        <v>0</v>
      </c>
      <c r="BW22" s="188">
        <v>0</v>
      </c>
    </row>
    <row r="23" spans="1:75" ht="13.5">
      <c r="A23" s="182" t="s">
        <v>149</v>
      </c>
      <c r="B23" s="182" t="s">
        <v>25</v>
      </c>
      <c r="C23" s="184" t="s">
        <v>26</v>
      </c>
      <c r="D23" s="188">
        <f t="shared" si="0"/>
        <v>1150</v>
      </c>
      <c r="E23" s="188">
        <f t="shared" si="1"/>
        <v>741</v>
      </c>
      <c r="F23" s="188">
        <f t="shared" si="2"/>
        <v>171</v>
      </c>
      <c r="G23" s="188">
        <f t="shared" si="3"/>
        <v>106</v>
      </c>
      <c r="H23" s="188">
        <f t="shared" si="4"/>
        <v>13</v>
      </c>
      <c r="I23" s="188">
        <f t="shared" si="5"/>
        <v>114</v>
      </c>
      <c r="J23" s="188">
        <f t="shared" si="6"/>
        <v>0</v>
      </c>
      <c r="K23" s="188">
        <f t="shared" si="7"/>
        <v>5</v>
      </c>
      <c r="L23" s="188">
        <f t="shared" si="8"/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f t="shared" si="9"/>
        <v>1150</v>
      </c>
      <c r="U23" s="188">
        <f t="shared" si="10"/>
        <v>741</v>
      </c>
      <c r="V23" s="188">
        <f t="shared" si="11"/>
        <v>171</v>
      </c>
      <c r="W23" s="188">
        <f t="shared" si="12"/>
        <v>106</v>
      </c>
      <c r="X23" s="188">
        <f t="shared" si="13"/>
        <v>13</v>
      </c>
      <c r="Y23" s="188">
        <f t="shared" si="14"/>
        <v>114</v>
      </c>
      <c r="Z23" s="188">
        <f t="shared" si="15"/>
        <v>0</v>
      </c>
      <c r="AA23" s="188">
        <f t="shared" si="16"/>
        <v>5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1150</v>
      </c>
      <c r="AS23" s="188">
        <v>741</v>
      </c>
      <c r="AT23" s="188">
        <v>171</v>
      </c>
      <c r="AU23" s="188">
        <v>106</v>
      </c>
      <c r="AV23" s="188">
        <v>13</v>
      </c>
      <c r="AW23" s="188">
        <v>114</v>
      </c>
      <c r="AX23" s="188">
        <v>0</v>
      </c>
      <c r="AY23" s="188">
        <v>5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0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0</v>
      </c>
      <c r="BP23" s="188">
        <f t="shared" si="22"/>
        <v>0</v>
      </c>
      <c r="BQ23" s="188">
        <v>0</v>
      </c>
      <c r="BR23" s="188">
        <v>0</v>
      </c>
      <c r="BS23" s="188">
        <v>0</v>
      </c>
      <c r="BT23" s="188">
        <v>0</v>
      </c>
      <c r="BU23" s="188">
        <v>0</v>
      </c>
      <c r="BV23" s="188">
        <v>0</v>
      </c>
      <c r="BW23" s="188">
        <v>0</v>
      </c>
    </row>
    <row r="24" spans="1:75" ht="13.5">
      <c r="A24" s="182" t="s">
        <v>149</v>
      </c>
      <c r="B24" s="182" t="s">
        <v>173</v>
      </c>
      <c r="C24" s="184" t="s">
        <v>174</v>
      </c>
      <c r="D24" s="188">
        <f t="shared" si="0"/>
        <v>348</v>
      </c>
      <c r="E24" s="188">
        <f t="shared" si="1"/>
        <v>209</v>
      </c>
      <c r="F24" s="188">
        <f t="shared" si="2"/>
        <v>68</v>
      </c>
      <c r="G24" s="188">
        <f t="shared" si="3"/>
        <v>38</v>
      </c>
      <c r="H24" s="188">
        <f t="shared" si="4"/>
        <v>0</v>
      </c>
      <c r="I24" s="188">
        <f t="shared" si="5"/>
        <v>33</v>
      </c>
      <c r="J24" s="188">
        <f t="shared" si="6"/>
        <v>0</v>
      </c>
      <c r="K24" s="188">
        <f t="shared" si="7"/>
        <v>0</v>
      </c>
      <c r="L24" s="188">
        <f t="shared" si="8"/>
        <v>209</v>
      </c>
      <c r="M24" s="188">
        <v>209</v>
      </c>
      <c r="N24" s="188">
        <v>0</v>
      </c>
      <c r="O24" s="188">
        <v>0</v>
      </c>
      <c r="P24" s="188">
        <v>0</v>
      </c>
      <c r="Q24" s="188">
        <v>0</v>
      </c>
      <c r="R24" s="188">
        <v>0</v>
      </c>
      <c r="S24" s="188">
        <v>0</v>
      </c>
      <c r="T24" s="188">
        <f t="shared" si="9"/>
        <v>139</v>
      </c>
      <c r="U24" s="188">
        <f t="shared" si="10"/>
        <v>0</v>
      </c>
      <c r="V24" s="188">
        <f t="shared" si="11"/>
        <v>68</v>
      </c>
      <c r="W24" s="188">
        <f t="shared" si="12"/>
        <v>38</v>
      </c>
      <c r="X24" s="188">
        <f t="shared" si="13"/>
        <v>0</v>
      </c>
      <c r="Y24" s="188">
        <f t="shared" si="14"/>
        <v>33</v>
      </c>
      <c r="Z24" s="188">
        <f t="shared" si="15"/>
        <v>0</v>
      </c>
      <c r="AA24" s="188">
        <f t="shared" si="16"/>
        <v>0</v>
      </c>
      <c r="AB24" s="188">
        <f t="shared" si="17"/>
        <v>0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f t="shared" si="18"/>
        <v>42</v>
      </c>
      <c r="AK24" s="188">
        <v>0</v>
      </c>
      <c r="AL24" s="188">
        <v>42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97</v>
      </c>
      <c r="AS24" s="188">
        <v>0</v>
      </c>
      <c r="AT24" s="188">
        <v>26</v>
      </c>
      <c r="AU24" s="188">
        <v>38</v>
      </c>
      <c r="AV24" s="188">
        <v>0</v>
      </c>
      <c r="AW24" s="188">
        <v>33</v>
      </c>
      <c r="AX24" s="188">
        <v>0</v>
      </c>
      <c r="AY24" s="188">
        <v>0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0</v>
      </c>
      <c r="BQ24" s="188">
        <v>0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149</v>
      </c>
      <c r="B25" s="182" t="s">
        <v>175</v>
      </c>
      <c r="C25" s="184" t="s">
        <v>147</v>
      </c>
      <c r="D25" s="188">
        <f t="shared" si="0"/>
        <v>184</v>
      </c>
      <c r="E25" s="188">
        <f t="shared" si="1"/>
        <v>107</v>
      </c>
      <c r="F25" s="188">
        <f t="shared" si="2"/>
        <v>39</v>
      </c>
      <c r="G25" s="188">
        <f t="shared" si="3"/>
        <v>18</v>
      </c>
      <c r="H25" s="188">
        <f t="shared" si="4"/>
        <v>1</v>
      </c>
      <c r="I25" s="188">
        <f t="shared" si="5"/>
        <v>17</v>
      </c>
      <c r="J25" s="188">
        <f t="shared" si="6"/>
        <v>0</v>
      </c>
      <c r="K25" s="188">
        <f t="shared" si="7"/>
        <v>2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184</v>
      </c>
      <c r="U25" s="188">
        <f t="shared" si="10"/>
        <v>107</v>
      </c>
      <c r="V25" s="188">
        <f t="shared" si="11"/>
        <v>39</v>
      </c>
      <c r="W25" s="188">
        <f t="shared" si="12"/>
        <v>18</v>
      </c>
      <c r="X25" s="188">
        <f t="shared" si="13"/>
        <v>1</v>
      </c>
      <c r="Y25" s="188">
        <f t="shared" si="14"/>
        <v>17</v>
      </c>
      <c r="Z25" s="188">
        <f t="shared" si="15"/>
        <v>0</v>
      </c>
      <c r="AA25" s="188">
        <f t="shared" si="16"/>
        <v>2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23</v>
      </c>
      <c r="AK25" s="188">
        <v>0</v>
      </c>
      <c r="AL25" s="188">
        <v>23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161</v>
      </c>
      <c r="AS25" s="188">
        <v>107</v>
      </c>
      <c r="AT25" s="188">
        <v>16</v>
      </c>
      <c r="AU25" s="188">
        <v>18</v>
      </c>
      <c r="AV25" s="188">
        <v>1</v>
      </c>
      <c r="AW25" s="188">
        <v>17</v>
      </c>
      <c r="AX25" s="188">
        <v>0</v>
      </c>
      <c r="AY25" s="188">
        <v>2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0</v>
      </c>
      <c r="BQ25" s="188">
        <v>0</v>
      </c>
      <c r="BR25" s="188">
        <v>0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149</v>
      </c>
      <c r="B26" s="182" t="s">
        <v>176</v>
      </c>
      <c r="C26" s="184" t="s">
        <v>177</v>
      </c>
      <c r="D26" s="188">
        <f t="shared" si="0"/>
        <v>88</v>
      </c>
      <c r="E26" s="188">
        <f t="shared" si="1"/>
        <v>46</v>
      </c>
      <c r="F26" s="188">
        <f t="shared" si="2"/>
        <v>16</v>
      </c>
      <c r="G26" s="188">
        <f t="shared" si="3"/>
        <v>15</v>
      </c>
      <c r="H26" s="188">
        <f t="shared" si="4"/>
        <v>0</v>
      </c>
      <c r="I26" s="188">
        <f t="shared" si="5"/>
        <v>11</v>
      </c>
      <c r="J26" s="188">
        <f t="shared" si="6"/>
        <v>0</v>
      </c>
      <c r="K26" s="188">
        <f t="shared" si="7"/>
        <v>0</v>
      </c>
      <c r="L26" s="188">
        <f t="shared" si="8"/>
        <v>46</v>
      </c>
      <c r="M26" s="188">
        <v>46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t="shared" si="9"/>
        <v>42</v>
      </c>
      <c r="U26" s="188">
        <f t="shared" si="10"/>
        <v>0</v>
      </c>
      <c r="V26" s="188">
        <f t="shared" si="11"/>
        <v>16</v>
      </c>
      <c r="W26" s="188">
        <f t="shared" si="12"/>
        <v>15</v>
      </c>
      <c r="X26" s="188">
        <f t="shared" si="13"/>
        <v>0</v>
      </c>
      <c r="Y26" s="188">
        <f t="shared" si="14"/>
        <v>11</v>
      </c>
      <c r="Z26" s="188">
        <f t="shared" si="15"/>
        <v>0</v>
      </c>
      <c r="AA26" s="188">
        <f t="shared" si="16"/>
        <v>0</v>
      </c>
      <c r="AB26" s="188">
        <f t="shared" si="17"/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t="shared" si="18"/>
        <v>11</v>
      </c>
      <c r="AK26" s="188">
        <v>0</v>
      </c>
      <c r="AL26" s="188">
        <v>11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t="shared" si="19"/>
        <v>31</v>
      </c>
      <c r="AS26" s="188">
        <v>0</v>
      </c>
      <c r="AT26" s="188">
        <v>5</v>
      </c>
      <c r="AU26" s="188">
        <v>15</v>
      </c>
      <c r="AV26" s="188">
        <v>0</v>
      </c>
      <c r="AW26" s="188">
        <v>11</v>
      </c>
      <c r="AX26" s="188">
        <v>0</v>
      </c>
      <c r="AY26" s="188">
        <v>0</v>
      </c>
      <c r="AZ26" s="188">
        <f t="shared" si="20"/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t="shared" si="21"/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t="shared" si="22"/>
        <v>0</v>
      </c>
      <c r="BQ26" s="188">
        <v>0</v>
      </c>
      <c r="BR26" s="188">
        <v>0</v>
      </c>
      <c r="BS26" s="188">
        <v>0</v>
      </c>
      <c r="BT26" s="188">
        <v>0</v>
      </c>
      <c r="BU26" s="188">
        <v>0</v>
      </c>
      <c r="BV26" s="188">
        <v>0</v>
      </c>
      <c r="BW26" s="188">
        <v>0</v>
      </c>
    </row>
    <row r="27" spans="1:75" ht="13.5">
      <c r="A27" s="182" t="s">
        <v>149</v>
      </c>
      <c r="B27" s="182" t="s">
        <v>178</v>
      </c>
      <c r="C27" s="184" t="s">
        <v>179</v>
      </c>
      <c r="D27" s="188">
        <f t="shared" si="0"/>
        <v>455</v>
      </c>
      <c r="E27" s="188">
        <f t="shared" si="1"/>
        <v>192</v>
      </c>
      <c r="F27" s="188">
        <f t="shared" si="2"/>
        <v>89</v>
      </c>
      <c r="G27" s="188">
        <f t="shared" si="3"/>
        <v>69</v>
      </c>
      <c r="H27" s="188">
        <f t="shared" si="4"/>
        <v>0</v>
      </c>
      <c r="I27" s="188">
        <f t="shared" si="5"/>
        <v>100</v>
      </c>
      <c r="J27" s="188">
        <f t="shared" si="6"/>
        <v>0</v>
      </c>
      <c r="K27" s="188">
        <f t="shared" si="7"/>
        <v>5</v>
      </c>
      <c r="L27" s="188">
        <f t="shared" si="8"/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f t="shared" si="9"/>
        <v>455</v>
      </c>
      <c r="U27" s="188">
        <f t="shared" si="10"/>
        <v>192</v>
      </c>
      <c r="V27" s="188">
        <f t="shared" si="11"/>
        <v>89</v>
      </c>
      <c r="W27" s="188">
        <f t="shared" si="12"/>
        <v>69</v>
      </c>
      <c r="X27" s="188">
        <f t="shared" si="13"/>
        <v>0</v>
      </c>
      <c r="Y27" s="188">
        <f t="shared" si="14"/>
        <v>100</v>
      </c>
      <c r="Z27" s="188">
        <f t="shared" si="15"/>
        <v>0</v>
      </c>
      <c r="AA27" s="188">
        <f t="shared" si="16"/>
        <v>5</v>
      </c>
      <c r="AB27" s="188">
        <f t="shared" si="17"/>
        <v>0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0</v>
      </c>
      <c r="AJ27" s="188">
        <f t="shared" si="18"/>
        <v>0</v>
      </c>
      <c r="AK27" s="188">
        <v>0</v>
      </c>
      <c r="AL27" s="188">
        <v>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19"/>
        <v>455</v>
      </c>
      <c r="AS27" s="188">
        <v>192</v>
      </c>
      <c r="AT27" s="188">
        <v>89</v>
      </c>
      <c r="AU27" s="188">
        <v>69</v>
      </c>
      <c r="AV27" s="188">
        <v>0</v>
      </c>
      <c r="AW27" s="188">
        <v>100</v>
      </c>
      <c r="AX27" s="188">
        <v>0</v>
      </c>
      <c r="AY27" s="188">
        <v>5</v>
      </c>
      <c r="AZ27" s="188">
        <f t="shared" si="20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21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22"/>
        <v>0</v>
      </c>
      <c r="BQ27" s="188">
        <v>0</v>
      </c>
      <c r="BR27" s="188">
        <v>0</v>
      </c>
      <c r="BS27" s="188">
        <v>0</v>
      </c>
      <c r="BT27" s="188">
        <v>0</v>
      </c>
      <c r="BU27" s="188">
        <v>0</v>
      </c>
      <c r="BV27" s="188">
        <v>0</v>
      </c>
      <c r="BW27" s="188">
        <v>0</v>
      </c>
    </row>
    <row r="28" spans="1:75" ht="13.5">
      <c r="A28" s="182" t="s">
        <v>149</v>
      </c>
      <c r="B28" s="182" t="s">
        <v>180</v>
      </c>
      <c r="C28" s="184" t="s">
        <v>181</v>
      </c>
      <c r="D28" s="188">
        <f t="shared" si="0"/>
        <v>662</v>
      </c>
      <c r="E28" s="188">
        <f t="shared" si="1"/>
        <v>229</v>
      </c>
      <c r="F28" s="188">
        <f t="shared" si="2"/>
        <v>163</v>
      </c>
      <c r="G28" s="188">
        <f t="shared" si="3"/>
        <v>66</v>
      </c>
      <c r="H28" s="188">
        <f t="shared" si="4"/>
        <v>5</v>
      </c>
      <c r="I28" s="188">
        <f t="shared" si="5"/>
        <v>103</v>
      </c>
      <c r="J28" s="188">
        <f t="shared" si="6"/>
        <v>9</v>
      </c>
      <c r="K28" s="188">
        <f t="shared" si="7"/>
        <v>87</v>
      </c>
      <c r="L28" s="188">
        <f t="shared" si="8"/>
        <v>248</v>
      </c>
      <c r="M28" s="188">
        <v>229</v>
      </c>
      <c r="N28" s="188">
        <v>10</v>
      </c>
      <c r="O28" s="188">
        <v>0</v>
      </c>
      <c r="P28" s="188">
        <v>0</v>
      </c>
      <c r="Q28" s="188">
        <v>0</v>
      </c>
      <c r="R28" s="188">
        <v>9</v>
      </c>
      <c r="S28" s="188">
        <v>0</v>
      </c>
      <c r="T28" s="188">
        <f t="shared" si="9"/>
        <v>403</v>
      </c>
      <c r="U28" s="188">
        <f t="shared" si="10"/>
        <v>0</v>
      </c>
      <c r="V28" s="188">
        <f t="shared" si="11"/>
        <v>152</v>
      </c>
      <c r="W28" s="188">
        <f t="shared" si="12"/>
        <v>56</v>
      </c>
      <c r="X28" s="188">
        <f t="shared" si="13"/>
        <v>5</v>
      </c>
      <c r="Y28" s="188">
        <f t="shared" si="14"/>
        <v>103</v>
      </c>
      <c r="Z28" s="188">
        <f t="shared" si="15"/>
        <v>0</v>
      </c>
      <c r="AA28" s="188">
        <f t="shared" si="16"/>
        <v>87</v>
      </c>
      <c r="AB28" s="188">
        <f t="shared" si="17"/>
        <v>0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0</v>
      </c>
      <c r="AJ28" s="188">
        <f t="shared" si="18"/>
        <v>0</v>
      </c>
      <c r="AK28" s="188">
        <v>0</v>
      </c>
      <c r="AL28" s="188">
        <v>0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19"/>
        <v>403</v>
      </c>
      <c r="AS28" s="188">
        <v>0</v>
      </c>
      <c r="AT28" s="188">
        <v>152</v>
      </c>
      <c r="AU28" s="188">
        <v>56</v>
      </c>
      <c r="AV28" s="188">
        <v>5</v>
      </c>
      <c r="AW28" s="188">
        <v>103</v>
      </c>
      <c r="AX28" s="188">
        <v>0</v>
      </c>
      <c r="AY28" s="188">
        <v>87</v>
      </c>
      <c r="AZ28" s="188">
        <f t="shared" si="20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21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22"/>
        <v>11</v>
      </c>
      <c r="BQ28" s="188">
        <v>0</v>
      </c>
      <c r="BR28" s="188">
        <v>1</v>
      </c>
      <c r="BS28" s="188">
        <v>10</v>
      </c>
      <c r="BT28" s="188">
        <v>0</v>
      </c>
      <c r="BU28" s="188">
        <v>0</v>
      </c>
      <c r="BV28" s="188">
        <v>0</v>
      </c>
      <c r="BW28" s="188">
        <v>0</v>
      </c>
    </row>
    <row r="29" spans="1:75" ht="13.5">
      <c r="A29" s="182" t="s">
        <v>149</v>
      </c>
      <c r="B29" s="182" t="s">
        <v>182</v>
      </c>
      <c r="C29" s="184" t="s">
        <v>183</v>
      </c>
      <c r="D29" s="188">
        <f t="shared" si="0"/>
        <v>352</v>
      </c>
      <c r="E29" s="188">
        <f t="shared" si="1"/>
        <v>103</v>
      </c>
      <c r="F29" s="188">
        <f t="shared" si="2"/>
        <v>91</v>
      </c>
      <c r="G29" s="188">
        <f t="shared" si="3"/>
        <v>33</v>
      </c>
      <c r="H29" s="188">
        <f t="shared" si="4"/>
        <v>3</v>
      </c>
      <c r="I29" s="188">
        <f t="shared" si="5"/>
        <v>61</v>
      </c>
      <c r="J29" s="188">
        <f t="shared" si="6"/>
        <v>9</v>
      </c>
      <c r="K29" s="188">
        <f t="shared" si="7"/>
        <v>52</v>
      </c>
      <c r="L29" s="188">
        <f t="shared" si="8"/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f t="shared" si="9"/>
        <v>239</v>
      </c>
      <c r="U29" s="188">
        <f t="shared" si="10"/>
        <v>0</v>
      </c>
      <c r="V29" s="188">
        <f t="shared" si="11"/>
        <v>90</v>
      </c>
      <c r="W29" s="188">
        <f t="shared" si="12"/>
        <v>33</v>
      </c>
      <c r="X29" s="188">
        <f t="shared" si="13"/>
        <v>3</v>
      </c>
      <c r="Y29" s="188">
        <f t="shared" si="14"/>
        <v>61</v>
      </c>
      <c r="Z29" s="188">
        <f t="shared" si="15"/>
        <v>0</v>
      </c>
      <c r="AA29" s="188">
        <f t="shared" si="16"/>
        <v>52</v>
      </c>
      <c r="AB29" s="188">
        <f t="shared" si="17"/>
        <v>0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0</v>
      </c>
      <c r="AJ29" s="188">
        <f t="shared" si="18"/>
        <v>0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0</v>
      </c>
      <c r="AR29" s="188">
        <f t="shared" si="19"/>
        <v>239</v>
      </c>
      <c r="AS29" s="188">
        <v>0</v>
      </c>
      <c r="AT29" s="188">
        <v>90</v>
      </c>
      <c r="AU29" s="188">
        <v>33</v>
      </c>
      <c r="AV29" s="188">
        <v>3</v>
      </c>
      <c r="AW29" s="188">
        <v>61</v>
      </c>
      <c r="AX29" s="188">
        <v>0</v>
      </c>
      <c r="AY29" s="188">
        <v>52</v>
      </c>
      <c r="AZ29" s="188">
        <f t="shared" si="20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21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22"/>
        <v>113</v>
      </c>
      <c r="BQ29" s="188">
        <v>103</v>
      </c>
      <c r="BR29" s="188">
        <v>1</v>
      </c>
      <c r="BS29" s="188">
        <v>0</v>
      </c>
      <c r="BT29" s="188">
        <v>0</v>
      </c>
      <c r="BU29" s="188">
        <v>0</v>
      </c>
      <c r="BV29" s="188">
        <v>9</v>
      </c>
      <c r="BW29" s="188">
        <v>0</v>
      </c>
    </row>
    <row r="30" spans="1:75" ht="13.5">
      <c r="A30" s="182" t="s">
        <v>149</v>
      </c>
      <c r="B30" s="182" t="s">
        <v>184</v>
      </c>
      <c r="C30" s="184" t="s">
        <v>185</v>
      </c>
      <c r="D30" s="188">
        <f t="shared" si="0"/>
        <v>175</v>
      </c>
      <c r="E30" s="188">
        <f t="shared" si="1"/>
        <v>55</v>
      </c>
      <c r="F30" s="188">
        <f t="shared" si="2"/>
        <v>43</v>
      </c>
      <c r="G30" s="188">
        <f t="shared" si="3"/>
        <v>16</v>
      </c>
      <c r="H30" s="188">
        <f t="shared" si="4"/>
        <v>2</v>
      </c>
      <c r="I30" s="188">
        <f t="shared" si="5"/>
        <v>29</v>
      </c>
      <c r="J30" s="188">
        <f t="shared" si="6"/>
        <v>6</v>
      </c>
      <c r="K30" s="188">
        <f t="shared" si="7"/>
        <v>24</v>
      </c>
      <c r="L30" s="188">
        <f t="shared" si="8"/>
        <v>61</v>
      </c>
      <c r="M30" s="188">
        <v>55</v>
      </c>
      <c r="N30" s="188">
        <v>0</v>
      </c>
      <c r="O30" s="188">
        <v>0</v>
      </c>
      <c r="P30" s="188">
        <v>0</v>
      </c>
      <c r="Q30" s="188">
        <v>0</v>
      </c>
      <c r="R30" s="188">
        <v>6</v>
      </c>
      <c r="S30" s="188">
        <v>0</v>
      </c>
      <c r="T30" s="188">
        <f t="shared" si="9"/>
        <v>114</v>
      </c>
      <c r="U30" s="188">
        <f t="shared" si="10"/>
        <v>0</v>
      </c>
      <c r="V30" s="188">
        <f t="shared" si="11"/>
        <v>43</v>
      </c>
      <c r="W30" s="188">
        <f t="shared" si="12"/>
        <v>16</v>
      </c>
      <c r="X30" s="188">
        <f t="shared" si="13"/>
        <v>2</v>
      </c>
      <c r="Y30" s="188">
        <f t="shared" si="14"/>
        <v>29</v>
      </c>
      <c r="Z30" s="188">
        <f t="shared" si="15"/>
        <v>0</v>
      </c>
      <c r="AA30" s="188">
        <f t="shared" si="16"/>
        <v>24</v>
      </c>
      <c r="AB30" s="188">
        <f t="shared" si="17"/>
        <v>0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0</v>
      </c>
      <c r="AJ30" s="188">
        <f t="shared" si="18"/>
        <v>0</v>
      </c>
      <c r="AK30" s="188">
        <v>0</v>
      </c>
      <c r="AL30" s="188">
        <v>0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19"/>
        <v>114</v>
      </c>
      <c r="AS30" s="188">
        <v>0</v>
      </c>
      <c r="AT30" s="188">
        <v>43</v>
      </c>
      <c r="AU30" s="188">
        <v>16</v>
      </c>
      <c r="AV30" s="188">
        <v>2</v>
      </c>
      <c r="AW30" s="188">
        <v>29</v>
      </c>
      <c r="AX30" s="188">
        <v>0</v>
      </c>
      <c r="AY30" s="188">
        <v>24</v>
      </c>
      <c r="AZ30" s="188">
        <f t="shared" si="20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21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22"/>
        <v>0</v>
      </c>
      <c r="BQ30" s="188">
        <v>0</v>
      </c>
      <c r="BR30" s="188">
        <v>0</v>
      </c>
      <c r="BS30" s="188">
        <v>0</v>
      </c>
      <c r="BT30" s="188">
        <v>0</v>
      </c>
      <c r="BU30" s="188">
        <v>0</v>
      </c>
      <c r="BV30" s="188">
        <v>0</v>
      </c>
      <c r="BW30" s="188">
        <v>0</v>
      </c>
    </row>
    <row r="31" spans="1:75" ht="13.5">
      <c r="A31" s="182" t="s">
        <v>149</v>
      </c>
      <c r="B31" s="182" t="s">
        <v>186</v>
      </c>
      <c r="C31" s="184" t="s">
        <v>187</v>
      </c>
      <c r="D31" s="188">
        <f t="shared" si="0"/>
        <v>652</v>
      </c>
      <c r="E31" s="188">
        <f t="shared" si="1"/>
        <v>205</v>
      </c>
      <c r="F31" s="188">
        <f t="shared" si="2"/>
        <v>164</v>
      </c>
      <c r="G31" s="188">
        <f t="shared" si="3"/>
        <v>60</v>
      </c>
      <c r="H31" s="188">
        <f t="shared" si="4"/>
        <v>6</v>
      </c>
      <c r="I31" s="188">
        <f t="shared" si="5"/>
        <v>111</v>
      </c>
      <c r="J31" s="188">
        <f t="shared" si="6"/>
        <v>12</v>
      </c>
      <c r="K31" s="188">
        <f t="shared" si="7"/>
        <v>94</v>
      </c>
      <c r="L31" s="188">
        <f t="shared" si="8"/>
        <v>217</v>
      </c>
      <c r="M31" s="188">
        <v>205</v>
      </c>
      <c r="N31" s="188">
        <v>0</v>
      </c>
      <c r="O31" s="188">
        <v>0</v>
      </c>
      <c r="P31" s="188">
        <v>0</v>
      </c>
      <c r="Q31" s="188">
        <v>0</v>
      </c>
      <c r="R31" s="188">
        <v>12</v>
      </c>
      <c r="S31" s="188">
        <v>0</v>
      </c>
      <c r="T31" s="188">
        <f t="shared" si="9"/>
        <v>435</v>
      </c>
      <c r="U31" s="188">
        <f t="shared" si="10"/>
        <v>0</v>
      </c>
      <c r="V31" s="188">
        <f t="shared" si="11"/>
        <v>164</v>
      </c>
      <c r="W31" s="188">
        <f t="shared" si="12"/>
        <v>60</v>
      </c>
      <c r="X31" s="188">
        <f t="shared" si="13"/>
        <v>6</v>
      </c>
      <c r="Y31" s="188">
        <f t="shared" si="14"/>
        <v>111</v>
      </c>
      <c r="Z31" s="188">
        <f t="shared" si="15"/>
        <v>0</v>
      </c>
      <c r="AA31" s="188">
        <f t="shared" si="16"/>
        <v>94</v>
      </c>
      <c r="AB31" s="188">
        <f t="shared" si="17"/>
        <v>0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0</v>
      </c>
      <c r="AJ31" s="188">
        <f t="shared" si="18"/>
        <v>0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0</v>
      </c>
      <c r="AR31" s="188">
        <f t="shared" si="19"/>
        <v>435</v>
      </c>
      <c r="AS31" s="188">
        <v>0</v>
      </c>
      <c r="AT31" s="188">
        <v>164</v>
      </c>
      <c r="AU31" s="188">
        <v>60</v>
      </c>
      <c r="AV31" s="188">
        <v>6</v>
      </c>
      <c r="AW31" s="188">
        <v>111</v>
      </c>
      <c r="AX31" s="188">
        <v>0</v>
      </c>
      <c r="AY31" s="188">
        <v>94</v>
      </c>
      <c r="AZ31" s="188">
        <f t="shared" si="20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21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22"/>
        <v>0</v>
      </c>
      <c r="BQ31" s="188">
        <v>0</v>
      </c>
      <c r="BR31" s="188">
        <v>0</v>
      </c>
      <c r="BS31" s="188">
        <v>0</v>
      </c>
      <c r="BT31" s="188">
        <v>0</v>
      </c>
      <c r="BU31" s="188">
        <v>0</v>
      </c>
      <c r="BV31" s="188">
        <v>0</v>
      </c>
      <c r="BW31" s="188">
        <v>0</v>
      </c>
    </row>
    <row r="32" spans="1:75" ht="13.5">
      <c r="A32" s="182" t="s">
        <v>149</v>
      </c>
      <c r="B32" s="182" t="s">
        <v>276</v>
      </c>
      <c r="C32" s="184" t="s">
        <v>277</v>
      </c>
      <c r="D32" s="188">
        <f t="shared" si="0"/>
        <v>101</v>
      </c>
      <c r="E32" s="188">
        <f t="shared" si="1"/>
        <v>0</v>
      </c>
      <c r="F32" s="188">
        <f t="shared" si="2"/>
        <v>83</v>
      </c>
      <c r="G32" s="188">
        <f t="shared" si="3"/>
        <v>17</v>
      </c>
      <c r="H32" s="188">
        <f t="shared" si="4"/>
        <v>1</v>
      </c>
      <c r="I32" s="188">
        <f t="shared" si="5"/>
        <v>0</v>
      </c>
      <c r="J32" s="188">
        <f t="shared" si="6"/>
        <v>0</v>
      </c>
      <c r="K32" s="188">
        <f t="shared" si="7"/>
        <v>0</v>
      </c>
      <c r="L32" s="188">
        <f t="shared" si="8"/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9"/>
        <v>101</v>
      </c>
      <c r="U32" s="188">
        <f t="shared" si="10"/>
        <v>0</v>
      </c>
      <c r="V32" s="188">
        <f t="shared" si="11"/>
        <v>83</v>
      </c>
      <c r="W32" s="188">
        <f t="shared" si="12"/>
        <v>17</v>
      </c>
      <c r="X32" s="188">
        <f t="shared" si="13"/>
        <v>1</v>
      </c>
      <c r="Y32" s="188">
        <f t="shared" si="14"/>
        <v>0</v>
      </c>
      <c r="Z32" s="188">
        <f t="shared" si="15"/>
        <v>0</v>
      </c>
      <c r="AA32" s="188">
        <f t="shared" si="16"/>
        <v>0</v>
      </c>
      <c r="AB32" s="188">
        <f t="shared" si="17"/>
        <v>0</v>
      </c>
      <c r="AC32" s="188">
        <v>0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18"/>
        <v>75</v>
      </c>
      <c r="AK32" s="188">
        <v>0</v>
      </c>
      <c r="AL32" s="188">
        <v>75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19"/>
        <v>26</v>
      </c>
      <c r="AS32" s="188">
        <v>0</v>
      </c>
      <c r="AT32" s="188">
        <v>8</v>
      </c>
      <c r="AU32" s="188">
        <v>17</v>
      </c>
      <c r="AV32" s="188">
        <v>1</v>
      </c>
      <c r="AW32" s="188">
        <v>0</v>
      </c>
      <c r="AX32" s="188">
        <v>0</v>
      </c>
      <c r="AY32" s="188">
        <v>0</v>
      </c>
      <c r="AZ32" s="188">
        <f t="shared" si="20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21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22"/>
        <v>0</v>
      </c>
      <c r="BQ32" s="188">
        <v>0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149</v>
      </c>
      <c r="B33" s="182" t="s">
        <v>278</v>
      </c>
      <c r="C33" s="184" t="s">
        <v>279</v>
      </c>
      <c r="D33" s="188">
        <f t="shared" si="0"/>
        <v>21</v>
      </c>
      <c r="E33" s="188">
        <f t="shared" si="1"/>
        <v>0</v>
      </c>
      <c r="F33" s="188">
        <f t="shared" si="2"/>
        <v>6</v>
      </c>
      <c r="G33" s="188">
        <f t="shared" si="3"/>
        <v>13</v>
      </c>
      <c r="H33" s="188">
        <f t="shared" si="4"/>
        <v>2</v>
      </c>
      <c r="I33" s="188">
        <f t="shared" si="5"/>
        <v>0</v>
      </c>
      <c r="J33" s="188">
        <f t="shared" si="6"/>
        <v>0</v>
      </c>
      <c r="K33" s="188">
        <f t="shared" si="7"/>
        <v>0</v>
      </c>
      <c r="L33" s="188">
        <f t="shared" si="8"/>
        <v>21</v>
      </c>
      <c r="M33" s="188">
        <v>0</v>
      </c>
      <c r="N33" s="188">
        <v>6</v>
      </c>
      <c r="O33" s="188">
        <v>13</v>
      </c>
      <c r="P33" s="188">
        <v>2</v>
      </c>
      <c r="Q33" s="188">
        <v>0</v>
      </c>
      <c r="R33" s="188">
        <v>0</v>
      </c>
      <c r="S33" s="188">
        <v>0</v>
      </c>
      <c r="T33" s="188">
        <f t="shared" si="9"/>
        <v>0</v>
      </c>
      <c r="U33" s="188">
        <f t="shared" si="10"/>
        <v>0</v>
      </c>
      <c r="V33" s="188">
        <f t="shared" si="11"/>
        <v>0</v>
      </c>
      <c r="W33" s="188">
        <f t="shared" si="12"/>
        <v>0</v>
      </c>
      <c r="X33" s="188">
        <f t="shared" si="13"/>
        <v>0</v>
      </c>
      <c r="Y33" s="188">
        <f t="shared" si="14"/>
        <v>0</v>
      </c>
      <c r="Z33" s="188">
        <f t="shared" si="15"/>
        <v>0</v>
      </c>
      <c r="AA33" s="188">
        <f t="shared" si="16"/>
        <v>0</v>
      </c>
      <c r="AB33" s="188">
        <f t="shared" si="17"/>
        <v>0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0</v>
      </c>
      <c r="AJ33" s="188">
        <f t="shared" si="18"/>
        <v>0</v>
      </c>
      <c r="AK33" s="188">
        <v>0</v>
      </c>
      <c r="AL33" s="188">
        <v>0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19"/>
        <v>0</v>
      </c>
      <c r="AS33" s="188">
        <v>0</v>
      </c>
      <c r="AT33" s="188">
        <v>0</v>
      </c>
      <c r="AU33" s="188">
        <v>0</v>
      </c>
      <c r="AV33" s="188">
        <v>0</v>
      </c>
      <c r="AW33" s="188">
        <v>0</v>
      </c>
      <c r="AX33" s="188">
        <v>0</v>
      </c>
      <c r="AY33" s="188">
        <v>0</v>
      </c>
      <c r="AZ33" s="188">
        <f t="shared" si="20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21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22"/>
        <v>0</v>
      </c>
      <c r="BQ33" s="188">
        <v>0</v>
      </c>
      <c r="BR33" s="188">
        <v>0</v>
      </c>
      <c r="BS33" s="188">
        <v>0</v>
      </c>
      <c r="BT33" s="188">
        <v>0</v>
      </c>
      <c r="BU33" s="188">
        <v>0</v>
      </c>
      <c r="BV33" s="188">
        <v>0</v>
      </c>
      <c r="BW33" s="188">
        <v>0</v>
      </c>
    </row>
    <row r="34" spans="1:75" ht="13.5">
      <c r="A34" s="182" t="s">
        <v>149</v>
      </c>
      <c r="B34" s="182" t="s">
        <v>280</v>
      </c>
      <c r="C34" s="184" t="s">
        <v>281</v>
      </c>
      <c r="D34" s="188">
        <f t="shared" si="0"/>
        <v>13</v>
      </c>
      <c r="E34" s="188">
        <f t="shared" si="1"/>
        <v>0</v>
      </c>
      <c r="F34" s="188">
        <f t="shared" si="2"/>
        <v>6</v>
      </c>
      <c r="G34" s="188">
        <f t="shared" si="3"/>
        <v>6</v>
      </c>
      <c r="H34" s="188">
        <f t="shared" si="4"/>
        <v>1</v>
      </c>
      <c r="I34" s="188">
        <f t="shared" si="5"/>
        <v>0</v>
      </c>
      <c r="J34" s="188">
        <f t="shared" si="6"/>
        <v>0</v>
      </c>
      <c r="K34" s="188">
        <f t="shared" si="7"/>
        <v>0</v>
      </c>
      <c r="L34" s="188">
        <f t="shared" si="8"/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f t="shared" si="9"/>
        <v>13</v>
      </c>
      <c r="U34" s="188">
        <f t="shared" si="10"/>
        <v>0</v>
      </c>
      <c r="V34" s="188">
        <f t="shared" si="11"/>
        <v>6</v>
      </c>
      <c r="W34" s="188">
        <f t="shared" si="12"/>
        <v>6</v>
      </c>
      <c r="X34" s="188">
        <f t="shared" si="13"/>
        <v>1</v>
      </c>
      <c r="Y34" s="188">
        <f t="shared" si="14"/>
        <v>0</v>
      </c>
      <c r="Z34" s="188">
        <f t="shared" si="15"/>
        <v>0</v>
      </c>
      <c r="AA34" s="188">
        <f t="shared" si="16"/>
        <v>0</v>
      </c>
      <c r="AB34" s="188">
        <f t="shared" si="17"/>
        <v>0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0</v>
      </c>
      <c r="AJ34" s="188">
        <f t="shared" si="18"/>
        <v>0</v>
      </c>
      <c r="AK34" s="188">
        <v>0</v>
      </c>
      <c r="AL34" s="188">
        <v>0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19"/>
        <v>13</v>
      </c>
      <c r="AS34" s="188">
        <v>0</v>
      </c>
      <c r="AT34" s="188">
        <v>6</v>
      </c>
      <c r="AU34" s="188">
        <v>6</v>
      </c>
      <c r="AV34" s="188">
        <v>1</v>
      </c>
      <c r="AW34" s="188">
        <v>0</v>
      </c>
      <c r="AX34" s="188">
        <v>0</v>
      </c>
      <c r="AY34" s="188">
        <v>0</v>
      </c>
      <c r="AZ34" s="188">
        <f t="shared" si="20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21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22"/>
        <v>0</v>
      </c>
      <c r="BQ34" s="188">
        <v>0</v>
      </c>
      <c r="BR34" s="188">
        <v>0</v>
      </c>
      <c r="BS34" s="188">
        <v>0</v>
      </c>
      <c r="BT34" s="188">
        <v>0</v>
      </c>
      <c r="BU34" s="188">
        <v>0</v>
      </c>
      <c r="BV34" s="188">
        <v>0</v>
      </c>
      <c r="BW34" s="188">
        <v>0</v>
      </c>
    </row>
    <row r="35" spans="1:75" ht="13.5">
      <c r="A35" s="182" t="s">
        <v>149</v>
      </c>
      <c r="B35" s="182" t="s">
        <v>27</v>
      </c>
      <c r="C35" s="184" t="s">
        <v>28</v>
      </c>
      <c r="D35" s="188">
        <f t="shared" si="0"/>
        <v>446</v>
      </c>
      <c r="E35" s="188">
        <f>M35+U35+BQ35</f>
        <v>0</v>
      </c>
      <c r="F35" s="188">
        <f>N35+V35+BR35</f>
        <v>359</v>
      </c>
      <c r="G35" s="188">
        <f>O35+W35+BS35</f>
        <v>68</v>
      </c>
      <c r="H35" s="188">
        <f>P35+X35+BT35</f>
        <v>19</v>
      </c>
      <c r="I35" s="188">
        <f>Q35+Y35+BU35</f>
        <v>0</v>
      </c>
      <c r="J35" s="188">
        <f>R35+Z35+BV35</f>
        <v>0</v>
      </c>
      <c r="K35" s="188">
        <f>S35+AA35+BW35</f>
        <v>0</v>
      </c>
      <c r="L35" s="188">
        <f>SUM(M35:S35)</f>
        <v>0</v>
      </c>
      <c r="M35" s="188">
        <v>0</v>
      </c>
      <c r="N35" s="188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8">
        <f>SUM(U35:AA35)</f>
        <v>446</v>
      </c>
      <c r="U35" s="188">
        <f>AC35+AK35+AS35+BA35+BI35</f>
        <v>0</v>
      </c>
      <c r="V35" s="188">
        <f>AD35+AL35+AT35+BB35+BJ35</f>
        <v>359</v>
      </c>
      <c r="W35" s="188">
        <f>AE35+AM35+AU35+BC35+BK35</f>
        <v>68</v>
      </c>
      <c r="X35" s="188">
        <f>AF35+AN35+AV35+BD35+BL35</f>
        <v>19</v>
      </c>
      <c r="Y35" s="188">
        <f>AG35+AO35+AW35+BE35+BM35</f>
        <v>0</v>
      </c>
      <c r="Z35" s="188">
        <f>AH35+AP35+AX35+BF35+BN35</f>
        <v>0</v>
      </c>
      <c r="AA35" s="188">
        <f>AI35+AQ35+AY35+BG35+BO35</f>
        <v>0</v>
      </c>
      <c r="AB35" s="188">
        <f>SUM(AC35:AI35)</f>
        <v>0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f>SUM(AK35:AQ35)</f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>SUM(AS35:AY35)</f>
        <v>446</v>
      </c>
      <c r="AS35" s="188">
        <v>0</v>
      </c>
      <c r="AT35" s="188">
        <v>359</v>
      </c>
      <c r="AU35" s="188">
        <v>68</v>
      </c>
      <c r="AV35" s="188">
        <v>19</v>
      </c>
      <c r="AW35" s="188">
        <v>0</v>
      </c>
      <c r="AX35" s="188">
        <v>0</v>
      </c>
      <c r="AY35" s="188">
        <v>0</v>
      </c>
      <c r="AZ35" s="188">
        <f>SUM(BA35:BG35)</f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>SUM(BI35:BO35)</f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>SUM(BQ35:BW35)</f>
        <v>0</v>
      </c>
      <c r="BQ35" s="188">
        <v>0</v>
      </c>
      <c r="BR35" s="188">
        <v>0</v>
      </c>
      <c r="BS35" s="188">
        <v>0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201" t="s">
        <v>29</v>
      </c>
      <c r="B36" s="202"/>
      <c r="C36" s="202"/>
      <c r="D36" s="188">
        <f aca="true" t="shared" si="23" ref="D36:AI36">SUM(D7:D35)</f>
        <v>58777</v>
      </c>
      <c r="E36" s="188">
        <f t="shared" si="23"/>
        <v>32279</v>
      </c>
      <c r="F36" s="188">
        <f t="shared" si="23"/>
        <v>8645</v>
      </c>
      <c r="G36" s="188">
        <f t="shared" si="23"/>
        <v>4118</v>
      </c>
      <c r="H36" s="188">
        <f t="shared" si="23"/>
        <v>760</v>
      </c>
      <c r="I36" s="188">
        <f t="shared" si="23"/>
        <v>4544</v>
      </c>
      <c r="J36" s="188">
        <f t="shared" si="23"/>
        <v>896</v>
      </c>
      <c r="K36" s="188">
        <f t="shared" si="23"/>
        <v>7535</v>
      </c>
      <c r="L36" s="188">
        <f t="shared" si="23"/>
        <v>12311</v>
      </c>
      <c r="M36" s="188">
        <f t="shared" si="23"/>
        <v>10153</v>
      </c>
      <c r="N36" s="188">
        <f t="shared" si="23"/>
        <v>200</v>
      </c>
      <c r="O36" s="188">
        <f t="shared" si="23"/>
        <v>566</v>
      </c>
      <c r="P36" s="188">
        <f t="shared" si="23"/>
        <v>118</v>
      </c>
      <c r="Q36" s="188">
        <f t="shared" si="23"/>
        <v>114</v>
      </c>
      <c r="R36" s="188">
        <f t="shared" si="23"/>
        <v>292</v>
      </c>
      <c r="S36" s="188">
        <f t="shared" si="23"/>
        <v>868</v>
      </c>
      <c r="T36" s="188">
        <f t="shared" si="23"/>
        <v>44870</v>
      </c>
      <c r="U36" s="188">
        <f t="shared" si="23"/>
        <v>20687</v>
      </c>
      <c r="V36" s="188">
        <f t="shared" si="23"/>
        <v>8397</v>
      </c>
      <c r="W36" s="188">
        <f t="shared" si="23"/>
        <v>3453</v>
      </c>
      <c r="X36" s="188">
        <f t="shared" si="23"/>
        <v>642</v>
      </c>
      <c r="Y36" s="188">
        <f t="shared" si="23"/>
        <v>4430</v>
      </c>
      <c r="Z36" s="188">
        <f t="shared" si="23"/>
        <v>594</v>
      </c>
      <c r="AA36" s="188">
        <f t="shared" si="23"/>
        <v>6667</v>
      </c>
      <c r="AB36" s="188">
        <f t="shared" si="23"/>
        <v>1323</v>
      </c>
      <c r="AC36" s="188">
        <f t="shared" si="23"/>
        <v>107</v>
      </c>
      <c r="AD36" s="188">
        <f t="shared" si="23"/>
        <v>263</v>
      </c>
      <c r="AE36" s="188">
        <f t="shared" si="23"/>
        <v>0</v>
      </c>
      <c r="AF36" s="188">
        <f t="shared" si="23"/>
        <v>0</v>
      </c>
      <c r="AG36" s="188">
        <f t="shared" si="23"/>
        <v>0</v>
      </c>
      <c r="AH36" s="188">
        <f t="shared" si="23"/>
        <v>0</v>
      </c>
      <c r="AI36" s="188">
        <f t="shared" si="23"/>
        <v>953</v>
      </c>
      <c r="AJ36" s="188">
        <f aca="true" t="shared" si="24" ref="AJ36:BO36">SUM(AJ7:AJ35)</f>
        <v>5996</v>
      </c>
      <c r="AK36" s="188">
        <f t="shared" si="24"/>
        <v>12</v>
      </c>
      <c r="AL36" s="188">
        <f t="shared" si="24"/>
        <v>5055</v>
      </c>
      <c r="AM36" s="188">
        <f t="shared" si="24"/>
        <v>97</v>
      </c>
      <c r="AN36" s="188">
        <f t="shared" si="24"/>
        <v>11</v>
      </c>
      <c r="AO36" s="188">
        <f t="shared" si="24"/>
        <v>566</v>
      </c>
      <c r="AP36" s="188">
        <f t="shared" si="24"/>
        <v>0</v>
      </c>
      <c r="AQ36" s="188">
        <f t="shared" si="24"/>
        <v>255</v>
      </c>
      <c r="AR36" s="188">
        <f t="shared" si="24"/>
        <v>33065</v>
      </c>
      <c r="AS36" s="188">
        <f t="shared" si="24"/>
        <v>20568</v>
      </c>
      <c r="AT36" s="188">
        <f t="shared" si="24"/>
        <v>3079</v>
      </c>
      <c r="AU36" s="188">
        <f t="shared" si="24"/>
        <v>3356</v>
      </c>
      <c r="AV36" s="188">
        <f t="shared" si="24"/>
        <v>631</v>
      </c>
      <c r="AW36" s="188">
        <f t="shared" si="24"/>
        <v>3864</v>
      </c>
      <c r="AX36" s="188">
        <f t="shared" si="24"/>
        <v>594</v>
      </c>
      <c r="AY36" s="188">
        <f t="shared" si="24"/>
        <v>973</v>
      </c>
      <c r="AZ36" s="188">
        <f t="shared" si="24"/>
        <v>0</v>
      </c>
      <c r="BA36" s="188">
        <f t="shared" si="24"/>
        <v>0</v>
      </c>
      <c r="BB36" s="188">
        <f t="shared" si="24"/>
        <v>0</v>
      </c>
      <c r="BC36" s="188">
        <f t="shared" si="24"/>
        <v>0</v>
      </c>
      <c r="BD36" s="188">
        <f t="shared" si="24"/>
        <v>0</v>
      </c>
      <c r="BE36" s="188">
        <f t="shared" si="24"/>
        <v>0</v>
      </c>
      <c r="BF36" s="188">
        <f t="shared" si="24"/>
        <v>0</v>
      </c>
      <c r="BG36" s="188">
        <f t="shared" si="24"/>
        <v>0</v>
      </c>
      <c r="BH36" s="188">
        <f t="shared" si="24"/>
        <v>4486</v>
      </c>
      <c r="BI36" s="188">
        <f t="shared" si="24"/>
        <v>0</v>
      </c>
      <c r="BJ36" s="188">
        <f t="shared" si="24"/>
        <v>0</v>
      </c>
      <c r="BK36" s="188">
        <f t="shared" si="24"/>
        <v>0</v>
      </c>
      <c r="BL36" s="188">
        <f t="shared" si="24"/>
        <v>0</v>
      </c>
      <c r="BM36" s="188">
        <f t="shared" si="24"/>
        <v>0</v>
      </c>
      <c r="BN36" s="188">
        <f t="shared" si="24"/>
        <v>0</v>
      </c>
      <c r="BO36" s="188">
        <f t="shared" si="24"/>
        <v>4486</v>
      </c>
      <c r="BP36" s="188">
        <f aca="true" t="shared" si="25" ref="BP36:BW36">SUM(BP7:BP35)</f>
        <v>1596</v>
      </c>
      <c r="BQ36" s="188">
        <f t="shared" si="25"/>
        <v>1439</v>
      </c>
      <c r="BR36" s="188">
        <f t="shared" si="25"/>
        <v>48</v>
      </c>
      <c r="BS36" s="188">
        <f t="shared" si="25"/>
        <v>99</v>
      </c>
      <c r="BT36" s="188">
        <f t="shared" si="25"/>
        <v>0</v>
      </c>
      <c r="BU36" s="188">
        <f t="shared" si="25"/>
        <v>0</v>
      </c>
      <c r="BV36" s="188">
        <f t="shared" si="25"/>
        <v>10</v>
      </c>
      <c r="BW36" s="188">
        <f t="shared" si="25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36:C3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146</v>
      </c>
      <c r="B1" s="254"/>
      <c r="C1" s="183" t="s">
        <v>76</v>
      </c>
    </row>
    <row r="2" spans="6:13" s="47" customFormat="1" ht="15" customHeight="1">
      <c r="F2" s="279" t="s">
        <v>77</v>
      </c>
      <c r="G2" s="280"/>
      <c r="H2" s="280"/>
      <c r="I2" s="280"/>
      <c r="J2" s="277" t="s">
        <v>78</v>
      </c>
      <c r="K2" s="274" t="s">
        <v>79</v>
      </c>
      <c r="L2" s="275"/>
      <c r="M2" s="276"/>
    </row>
    <row r="3" spans="1:13" s="47" customFormat="1" ht="15" customHeight="1" thickBot="1">
      <c r="A3" s="260" t="s">
        <v>80</v>
      </c>
      <c r="B3" s="261"/>
      <c r="C3" s="258"/>
      <c r="D3" s="49">
        <f>SUMIF('ごみ処理概要'!$A$7:$C$36,'ごみ集計結果'!$A$1,'ごみ処理概要'!$E$7:$E$36)</f>
        <v>753206</v>
      </c>
      <c r="F3" s="281"/>
      <c r="G3" s="282"/>
      <c r="H3" s="282"/>
      <c r="I3" s="282"/>
      <c r="J3" s="278"/>
      <c r="K3" s="50" t="s">
        <v>81</v>
      </c>
      <c r="L3" s="51" t="s">
        <v>82</v>
      </c>
      <c r="M3" s="52" t="s">
        <v>83</v>
      </c>
    </row>
    <row r="4" spans="1:13" s="47" customFormat="1" ht="15" customHeight="1" thickBot="1">
      <c r="A4" s="260" t="s">
        <v>84</v>
      </c>
      <c r="B4" s="261"/>
      <c r="C4" s="258"/>
      <c r="D4" s="49">
        <f>D5-D3</f>
        <v>2321</v>
      </c>
      <c r="F4" s="271" t="s">
        <v>85</v>
      </c>
      <c r="G4" s="268" t="s">
        <v>88</v>
      </c>
      <c r="H4" s="53" t="s">
        <v>86</v>
      </c>
      <c r="J4" s="162">
        <f>SUMIF('ごみ処理量内訳'!$A$7:$C$36,'ごみ集計結果'!$A$1,'ごみ処理量内訳'!$E$7:$E$36)</f>
        <v>166555</v>
      </c>
      <c r="K4" s="54" t="s">
        <v>230</v>
      </c>
      <c r="L4" s="55" t="s">
        <v>230</v>
      </c>
      <c r="M4" s="56" t="s">
        <v>230</v>
      </c>
    </row>
    <row r="5" spans="1:13" s="47" customFormat="1" ht="15" customHeight="1">
      <c r="A5" s="262" t="s">
        <v>87</v>
      </c>
      <c r="B5" s="263"/>
      <c r="C5" s="264"/>
      <c r="D5" s="49">
        <f>SUMIF('ごみ処理概要'!$A$7:$C$36,'ごみ集計結果'!$A$1,'ごみ処理概要'!$D$7:$D$36)</f>
        <v>755527</v>
      </c>
      <c r="F5" s="272"/>
      <c r="G5" s="269"/>
      <c r="H5" s="283" t="s">
        <v>89</v>
      </c>
      <c r="I5" s="57" t="s">
        <v>90</v>
      </c>
      <c r="J5" s="58">
        <f>SUMIF('ごみ処理量内訳'!$A$7:$C$36,'ごみ集計結果'!$A$1,'ごみ処理量内訳'!$W$7:$W$36)</f>
        <v>626</v>
      </c>
      <c r="K5" s="59" t="s">
        <v>231</v>
      </c>
      <c r="L5" s="60" t="s">
        <v>231</v>
      </c>
      <c r="M5" s="61" t="s">
        <v>231</v>
      </c>
    </row>
    <row r="6" spans="4:13" s="47" customFormat="1" ht="15" customHeight="1">
      <c r="D6" s="62"/>
      <c r="F6" s="272"/>
      <c r="G6" s="269"/>
      <c r="H6" s="284"/>
      <c r="I6" s="63" t="s">
        <v>91</v>
      </c>
      <c r="J6" s="64">
        <f>SUMIF('ごみ処理量内訳'!$A$7:$C$36,'ごみ集計結果'!$A$1,'ごみ処理量内訳'!$X$7:$X$36)</f>
        <v>259</v>
      </c>
      <c r="K6" s="48" t="s">
        <v>240</v>
      </c>
      <c r="L6" s="65" t="s">
        <v>240</v>
      </c>
      <c r="M6" s="66" t="s">
        <v>240</v>
      </c>
    </row>
    <row r="7" spans="1:13" s="47" customFormat="1" ht="15" customHeight="1">
      <c r="A7" s="255" t="s">
        <v>92</v>
      </c>
      <c r="B7" s="265" t="s">
        <v>271</v>
      </c>
      <c r="C7" s="67" t="s">
        <v>93</v>
      </c>
      <c r="D7" s="49">
        <f>SUMIF('ごみ搬入量内訳'!$A$7:$C$36,'ごみ集計結果'!$A$1,'ごみ搬入量内訳'!$I$7:$I$36)</f>
        <v>14</v>
      </c>
      <c r="F7" s="272"/>
      <c r="G7" s="269"/>
      <c r="H7" s="284"/>
      <c r="I7" s="63" t="s">
        <v>94</v>
      </c>
      <c r="J7" s="64">
        <f>SUMIF('ごみ処理量内訳'!$A$7:$C$36,'ごみ集計結果'!$A$1,'ごみ処理量内訳'!$Y$7:$Y$36)</f>
        <v>0</v>
      </c>
      <c r="K7" s="48" t="s">
        <v>232</v>
      </c>
      <c r="L7" s="65" t="s">
        <v>232</v>
      </c>
      <c r="M7" s="66" t="s">
        <v>232</v>
      </c>
    </row>
    <row r="8" spans="1:13" s="47" customFormat="1" ht="15" customHeight="1">
      <c r="A8" s="256"/>
      <c r="B8" s="266"/>
      <c r="C8" s="67" t="s">
        <v>95</v>
      </c>
      <c r="D8" s="49">
        <f>SUMIF('ごみ搬入量内訳'!$A$7:$C$36,'ごみ集計結果'!$A$1,'ごみ搬入量内訳'!$M$7:$M$36)</f>
        <v>161519</v>
      </c>
      <c r="F8" s="272"/>
      <c r="G8" s="269"/>
      <c r="H8" s="284"/>
      <c r="I8" s="63" t="s">
        <v>96</v>
      </c>
      <c r="J8" s="64">
        <f>SUMIF('ごみ処理量内訳'!$A$7:$C$36,'ごみ集計結果'!$A$1,'ごみ処理量内訳'!$Z$7:$Z$36)</f>
        <v>0</v>
      </c>
      <c r="K8" s="48" t="s">
        <v>233</v>
      </c>
      <c r="L8" s="65" t="s">
        <v>233</v>
      </c>
      <c r="M8" s="66" t="s">
        <v>233</v>
      </c>
    </row>
    <row r="9" spans="1:13" s="47" customFormat="1" ht="15" customHeight="1" thickBot="1">
      <c r="A9" s="256"/>
      <c r="B9" s="266"/>
      <c r="C9" s="67" t="s">
        <v>97</v>
      </c>
      <c r="D9" s="49">
        <f>SUMIF('ごみ搬入量内訳'!$A$7:$C$36,'ごみ集計結果'!$A$1,'ごみ搬入量内訳'!$Q$7:$Q$36)</f>
        <v>21506</v>
      </c>
      <c r="F9" s="272"/>
      <c r="G9" s="269"/>
      <c r="H9" s="285"/>
      <c r="I9" s="68" t="s">
        <v>98</v>
      </c>
      <c r="J9" s="69">
        <f>SUMIF('ごみ処理量内訳'!$A$7:$C$36,'ごみ集計結果'!$A$1,'ごみ処理量内訳'!$AA$7:$AA$36)</f>
        <v>0</v>
      </c>
      <c r="K9" s="70" t="s">
        <v>234</v>
      </c>
      <c r="L9" s="51" t="s">
        <v>234</v>
      </c>
      <c r="M9" s="52" t="s">
        <v>234</v>
      </c>
    </row>
    <row r="10" spans="1:13" s="47" customFormat="1" ht="15" customHeight="1" thickBot="1">
      <c r="A10" s="256"/>
      <c r="B10" s="266"/>
      <c r="C10" s="67" t="s">
        <v>99</v>
      </c>
      <c r="D10" s="49">
        <f>SUMIF('ごみ搬入量内訳'!$A$7:$C$36,'ごみ集計結果'!$A$1,'ごみ搬入量内訳'!$U$7:$U$36)</f>
        <v>41724</v>
      </c>
      <c r="F10" s="272"/>
      <c r="G10" s="270"/>
      <c r="H10" s="71" t="s">
        <v>100</v>
      </c>
      <c r="I10" s="72"/>
      <c r="J10" s="163">
        <f>SUM(J4:J9)</f>
        <v>167440</v>
      </c>
      <c r="K10" s="73" t="s">
        <v>240</v>
      </c>
      <c r="L10" s="164">
        <f>SUMIF('ごみ処理量内訳'!$A$7:$C$36,'ごみ集計結果'!$A$1,'ごみ処理量内訳'!$AD$7:$AD$36)</f>
        <v>19058</v>
      </c>
      <c r="M10" s="165">
        <f>SUMIF('資源化量内訳'!$A$7:$C$36,'ごみ集計結果'!$A$1,'資源化量内訳'!$AB$7:$AB$36)</f>
        <v>1323</v>
      </c>
    </row>
    <row r="11" spans="1:13" s="47" customFormat="1" ht="15" customHeight="1">
      <c r="A11" s="256"/>
      <c r="B11" s="266"/>
      <c r="C11" s="67" t="s">
        <v>101</v>
      </c>
      <c r="D11" s="49">
        <f>SUMIF('ごみ搬入量内訳'!$A$7:$C$36,'ごみ集計結果'!$A$1,'ごみ搬入量内訳'!$Y$7:$Y$36)</f>
        <v>3777</v>
      </c>
      <c r="F11" s="272"/>
      <c r="G11" s="286" t="s">
        <v>102</v>
      </c>
      <c r="H11" s="151" t="s">
        <v>90</v>
      </c>
      <c r="I11" s="148"/>
      <c r="J11" s="74">
        <f>SUMIF('ごみ処理量内訳'!$A$7:$C$36,'ごみ集計結果'!$A$1,'ごみ処理量内訳'!$G$7:$G$36)</f>
        <v>24070</v>
      </c>
      <c r="K11" s="58">
        <f>SUMIF('ごみ処理量内訳'!$A$7:$C$36,'ごみ集計結果'!$A$1,'ごみ処理量内訳'!$W$7:$W$36)</f>
        <v>626</v>
      </c>
      <c r="L11" s="75">
        <f>SUMIF('ごみ処理量内訳'!$A$7:$C$36,'ごみ集計結果'!$A$1,'ごみ処理量内訳'!$AF$7:$AF$36)</f>
        <v>17421</v>
      </c>
      <c r="M11" s="76">
        <f>SUMIF('資源化量内訳'!$A$7:$C$36,'ごみ集計結果'!$A$1,'資源化量内訳'!$AJ$7:$AJ$36)</f>
        <v>5996</v>
      </c>
    </row>
    <row r="12" spans="1:13" s="47" customFormat="1" ht="15" customHeight="1">
      <c r="A12" s="256"/>
      <c r="B12" s="266"/>
      <c r="C12" s="67" t="s">
        <v>103</v>
      </c>
      <c r="D12" s="49">
        <f>SUMIF('ごみ搬入量内訳'!$A$7:$C$36,'ごみ集計結果'!$A$1,'ごみ搬入量内訳'!$AC$7:$AC$36)</f>
        <v>2072</v>
      </c>
      <c r="F12" s="272"/>
      <c r="G12" s="287"/>
      <c r="H12" s="149" t="s">
        <v>91</v>
      </c>
      <c r="I12" s="149"/>
      <c r="J12" s="64">
        <f>SUMIF('ごみ処理量内訳'!$A$7:$C$36,'ごみ集計結果'!$A$1,'ごみ処理量内訳'!$H$7:$H$36)</f>
        <v>35194</v>
      </c>
      <c r="K12" s="64">
        <f>SUMIF('ごみ処理量内訳'!$A$7:$C$36,'ごみ集計結果'!$A$1,'ごみ処理量内訳'!$X$7:$X$36)</f>
        <v>259</v>
      </c>
      <c r="L12" s="49">
        <f>SUMIF('ごみ処理量内訳'!$A$7:$C$36,'ごみ集計結果'!$A$1,'ごみ処理量内訳'!$AG$7:$AG$36)</f>
        <v>1822</v>
      </c>
      <c r="M12" s="77">
        <f>SUMIF('資源化量内訳'!$A$7:$C$36,'ごみ集計結果'!$A$1,'資源化量内訳'!$AR$7:$AR$36)</f>
        <v>33065</v>
      </c>
    </row>
    <row r="13" spans="1:13" s="47" customFormat="1" ht="15" customHeight="1">
      <c r="A13" s="256"/>
      <c r="B13" s="267"/>
      <c r="C13" s="78" t="s">
        <v>100</v>
      </c>
      <c r="D13" s="49">
        <f>SUM(D7:D12)</f>
        <v>230612</v>
      </c>
      <c r="F13" s="272"/>
      <c r="G13" s="287"/>
      <c r="H13" s="149" t="s">
        <v>94</v>
      </c>
      <c r="I13" s="149"/>
      <c r="J13" s="64">
        <f>SUMIF('ごみ処理量内訳'!$A$7:$C$36,'ごみ集計結果'!$A$1,'ごみ処理量内訳'!$I$7:$I$36)</f>
        <v>0</v>
      </c>
      <c r="K13" s="64">
        <f>SUMIF('ごみ処理量内訳'!$A$7:$C$36,'ごみ集計結果'!$A$1,'ごみ処理量内訳'!$Y$7:$Y$36)</f>
        <v>0</v>
      </c>
      <c r="L13" s="49">
        <f>SUMIF('ごみ処理量内訳'!$A$7:$C$36,'ごみ集計結果'!$A$1,'ごみ処理量内訳'!$AH$7:$AH$36)</f>
        <v>0</v>
      </c>
      <c r="M13" s="77">
        <f>SUMIF('資源化量内訳'!$A$7:$C$36,'ごみ集計結果'!$A$1,'資源化量内訳'!$AZ$7:$AZ$36)</f>
        <v>0</v>
      </c>
    </row>
    <row r="14" spans="1:13" s="47" customFormat="1" ht="15" customHeight="1">
      <c r="A14" s="256"/>
      <c r="B14" s="259" t="s">
        <v>104</v>
      </c>
      <c r="C14" s="259"/>
      <c r="D14" s="49">
        <f>SUMIF('ごみ搬入量内訳'!$A$7:$C$36,'ごみ集計結果'!$A$1,'ごみ搬入量内訳'!$AG$7:$AG$36)</f>
        <v>31903</v>
      </c>
      <c r="F14" s="272"/>
      <c r="G14" s="287"/>
      <c r="H14" s="149" t="s">
        <v>96</v>
      </c>
      <c r="I14" s="149"/>
      <c r="J14" s="64">
        <f>SUMIF('ごみ処理量内訳'!$A$7:$C$36,'ごみ集計結果'!$A$1,'ごみ処理量内訳'!$J$7:$J$36)</f>
        <v>7821</v>
      </c>
      <c r="K14" s="64">
        <f>SUMIF('ごみ処理量内訳'!$A$7:$C$36,'ごみ集計結果'!$A$1,'ごみ処理量内訳'!$Z$7:$Z$36)</f>
        <v>0</v>
      </c>
      <c r="L14" s="49">
        <f>SUMIF('ごみ処理量内訳'!$A$7:$C$36,'ごみ集計結果'!$A$1,'ごみ処理量内訳'!$AI$7:$AI$36)</f>
        <v>291</v>
      </c>
      <c r="M14" s="77">
        <f>SUMIF('資源化量内訳'!$A$7:$C$36,'ごみ集計結果'!$A$1,'資源化量内訳'!$BH$7:$BH$36)</f>
        <v>4486</v>
      </c>
    </row>
    <row r="15" spans="1:13" s="47" customFormat="1" ht="15" customHeight="1" thickBot="1">
      <c r="A15" s="256"/>
      <c r="B15" s="259" t="s">
        <v>105</v>
      </c>
      <c r="C15" s="259"/>
      <c r="D15" s="49">
        <f>SUMIF('ごみ搬入量内訳'!$A$7:$C$36,'ごみ集計結果'!$A$1,'ごみ搬入量内訳'!$AH$7:$AH$36)</f>
        <v>4647</v>
      </c>
      <c r="F15" s="272"/>
      <c r="G15" s="287"/>
      <c r="H15" s="150" t="s">
        <v>98</v>
      </c>
      <c r="I15" s="150"/>
      <c r="J15" s="69">
        <f>SUMIF('ごみ処理量内訳'!$A$7:$C$36,'ごみ集計結果'!$A$1,'ごみ処理量内訳'!$K$7:$K$36)</f>
        <v>0</v>
      </c>
      <c r="K15" s="69">
        <f>SUMIF('ごみ処理量内訳'!$A$7:$C$36,'ごみ集計結果'!$A$1,'ごみ処理量内訳'!$AA$7:$AA$36)</f>
        <v>0</v>
      </c>
      <c r="L15" s="79">
        <f>SUMIF('ごみ処理量内訳'!$A$7:$C$36,'ごみ集計結果'!$A$1,'ごみ処理量内訳'!$AJ$7:$AJ$36)</f>
        <v>0</v>
      </c>
      <c r="M15" s="52" t="s">
        <v>234</v>
      </c>
    </row>
    <row r="16" spans="1:13" s="47" customFormat="1" ht="15" customHeight="1" thickBot="1">
      <c r="A16" s="257"/>
      <c r="B16" s="258" t="s">
        <v>131</v>
      </c>
      <c r="C16" s="259"/>
      <c r="D16" s="49">
        <f>SUM(D13:D15)</f>
        <v>267162</v>
      </c>
      <c r="F16" s="272"/>
      <c r="G16" s="270"/>
      <c r="H16" s="81" t="s">
        <v>100</v>
      </c>
      <c r="I16" s="80"/>
      <c r="J16" s="166">
        <f>SUM(J11:J15)</f>
        <v>67085</v>
      </c>
      <c r="K16" s="167">
        <f>SUM(K11:K15)</f>
        <v>885</v>
      </c>
      <c r="L16" s="168">
        <f>SUM(L11:L15)</f>
        <v>19534</v>
      </c>
      <c r="M16" s="169">
        <f>SUM(M11:M15)</f>
        <v>43547</v>
      </c>
    </row>
    <row r="17" spans="4:13" s="47" customFormat="1" ht="15" customHeight="1" thickBot="1">
      <c r="D17" s="62"/>
      <c r="F17" s="273"/>
      <c r="G17" s="288" t="s">
        <v>283</v>
      </c>
      <c r="H17" s="289"/>
      <c r="I17" s="289"/>
      <c r="J17" s="162">
        <f>J4+J16</f>
        <v>233640</v>
      </c>
      <c r="K17" s="170">
        <f>K16</f>
        <v>885</v>
      </c>
      <c r="L17" s="171">
        <f>L10+L16</f>
        <v>38592</v>
      </c>
      <c r="M17" s="172">
        <f>M10+M16</f>
        <v>44870</v>
      </c>
    </row>
    <row r="18" spans="1:13" s="47" customFormat="1" ht="15" customHeight="1">
      <c r="A18" s="259" t="s">
        <v>106</v>
      </c>
      <c r="B18" s="259"/>
      <c r="C18" s="259"/>
      <c r="D18" s="49">
        <f>SUMIF('ごみ搬入量内訳'!$A$7:$C$36,'ごみ集計結果'!$A$1,'ごみ搬入量内訳'!$E$7:$E$36)</f>
        <v>185889</v>
      </c>
      <c r="F18" s="251" t="s">
        <v>107</v>
      </c>
      <c r="G18" s="252"/>
      <c r="H18" s="252"/>
      <c r="I18" s="253"/>
      <c r="J18" s="74">
        <f>SUMIF('資源化量内訳'!$A$7:$C$36,'ごみ集計結果'!$A$1,'資源化量内訳'!$L$7:$L$36)</f>
        <v>12311</v>
      </c>
      <c r="K18" s="82" t="s">
        <v>230</v>
      </c>
      <c r="L18" s="83" t="s">
        <v>230</v>
      </c>
      <c r="M18" s="76">
        <f>J18</f>
        <v>12311</v>
      </c>
    </row>
    <row r="19" spans="1:13" s="47" customFormat="1" ht="15" customHeight="1" thickBot="1">
      <c r="A19" s="290" t="s">
        <v>108</v>
      </c>
      <c r="B19" s="259"/>
      <c r="C19" s="259"/>
      <c r="D19" s="49">
        <f>SUMIF('ごみ搬入量内訳'!$A$7:$C$36,'ごみ集計結果'!$A$1,'ごみ搬入量内訳'!$F$7:$F$36)</f>
        <v>76626</v>
      </c>
      <c r="F19" s="248" t="s">
        <v>109</v>
      </c>
      <c r="G19" s="249"/>
      <c r="H19" s="249"/>
      <c r="I19" s="250"/>
      <c r="J19" s="173">
        <f>SUMIF('ごみ処理量内訳'!$A$7:$C$36,'ごみ集計結果'!$A$1,'ごみ処理量内訳'!$AC$7:$AC$36)</f>
        <v>7364</v>
      </c>
      <c r="K19" s="84" t="s">
        <v>230</v>
      </c>
      <c r="L19" s="85">
        <f>J19</f>
        <v>7364</v>
      </c>
      <c r="M19" s="86" t="s">
        <v>230</v>
      </c>
    </row>
    <row r="20" spans="1:13" s="47" customFormat="1" ht="15" customHeight="1" thickBot="1">
      <c r="A20" s="290" t="s">
        <v>110</v>
      </c>
      <c r="B20" s="259"/>
      <c r="C20" s="259"/>
      <c r="D20" s="49">
        <f>D15</f>
        <v>4647</v>
      </c>
      <c r="F20" s="245" t="s">
        <v>131</v>
      </c>
      <c r="G20" s="246"/>
      <c r="H20" s="246"/>
      <c r="I20" s="247"/>
      <c r="J20" s="174">
        <f>J4+J11+J12+J13+J14+J15+J18+J19</f>
        <v>253315</v>
      </c>
      <c r="K20" s="175">
        <f>SUM(K17:K19)</f>
        <v>885</v>
      </c>
      <c r="L20" s="176">
        <f>SUM(L17:L19)</f>
        <v>45956</v>
      </c>
      <c r="M20" s="177">
        <f>SUM(M17:M19)</f>
        <v>57181</v>
      </c>
    </row>
    <row r="21" spans="1:9" s="47" customFormat="1" ht="15" customHeight="1">
      <c r="A21" s="290" t="s">
        <v>115</v>
      </c>
      <c r="B21" s="259"/>
      <c r="C21" s="259"/>
      <c r="D21" s="49">
        <f>SUM(D18:D20)</f>
        <v>267162</v>
      </c>
      <c r="F21" s="181" t="s">
        <v>272</v>
      </c>
      <c r="G21" s="180"/>
      <c r="H21" s="180"/>
      <c r="I21" s="180"/>
    </row>
    <row r="22" spans="11:13" s="47" customFormat="1" ht="15" customHeight="1">
      <c r="K22" s="87"/>
      <c r="L22" s="88" t="s">
        <v>111</v>
      </c>
      <c r="M22" s="89" t="s">
        <v>112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収集ごみ（混合ごみ＋可燃ごみ＋不燃ごみ＋資源ごみ＋粗大ごみ＋その他）＝230,612t/年</v>
      </c>
      <c r="K23" s="89" t="s">
        <v>113</v>
      </c>
      <c r="L23" s="92">
        <f>SUMIF('資源化量内訳'!$A$7:$C$36,'ごみ集計結果'!$A$1,'資源化量内訳'!$M$7:M$36)+SUMIF('資源化量内訳'!$A$7:$C$36,'ごみ集計結果'!$A$1,'資源化量内訳'!$U$7:U$36)</f>
        <v>30840</v>
      </c>
      <c r="M23" s="49">
        <f>SUMIF('資源化量内訳'!$A$7:$C$36,'ごみ集計結果'!$A$1,'資源化量内訳'!BQ$7:BQ$36)</f>
        <v>1439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計画収集量（収集ごみ＋直接搬入ごみ）＝262,515t/年</v>
      </c>
      <c r="K24" s="89" t="s">
        <v>114</v>
      </c>
      <c r="L24" s="92">
        <f>SUMIF('資源化量内訳'!$A$7:$C$36,'ごみ集計結果'!$A$1,'資源化量内訳'!$N$7:N$36)+SUMIF('資源化量内訳'!$A$7:$C$36,'ごみ集計結果'!$A$1,'資源化量内訳'!V$7:V$36)</f>
        <v>8597</v>
      </c>
      <c r="M24" s="49">
        <f>SUMIF('資源化量内訳'!$A$7:$C$36,'ごみ集計結果'!$A$1,'資源化量内訳'!BR$7:BR$36)</f>
        <v>48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ごみ総排出量（計画収集量＋自家処理量）＝267,162t/年</v>
      </c>
      <c r="K25" s="89" t="s">
        <v>235</v>
      </c>
      <c r="L25" s="92">
        <f>SUMIF('資源化量内訳'!$A$7:$C$36,'ごみ集計結果'!$A$1,'資源化量内訳'!O$7:O$36)+SUMIF('資源化量内訳'!$A$7:$C$36,'ごみ集計結果'!$A$1,'資源化量内訳'!W$7:W$36)</f>
        <v>4019</v>
      </c>
      <c r="M25" s="49">
        <f>SUMIF('資源化量内訳'!$A$7:$C$36,'ごみ集計結果'!$A$1,'資源化量内訳'!BS$7:BS$36)</f>
        <v>99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ごみ処理量（直接最終処分量＋直接焼却量＋焼却以外の中間処理量＋直接資源化量）＝253,315t/年</v>
      </c>
      <c r="K26" s="89" t="s">
        <v>236</v>
      </c>
      <c r="L26" s="92">
        <f>SUMIF('資源化量内訳'!$A$7:$C$36,'ごみ集計結果'!$A$1,'資源化量内訳'!P$7:P$36)+SUMIF('資源化量内訳'!$A$7:$C$36,'ごみ集計結果'!$A$1,'資源化量内訳'!X$7:X$36)</f>
        <v>760</v>
      </c>
      <c r="M26" s="49">
        <f>SUMIF('資源化量内訳'!$A$7:$C$36,'ごみ集計結果'!$A$1,'資源化量内訳'!BT$7:BT$36)</f>
        <v>0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１人１日あたりごみ排出量（ごみ総排出量/総人口）＝969g/人日</v>
      </c>
      <c r="K27" s="89" t="s">
        <v>237</v>
      </c>
      <c r="L27" s="92">
        <f>SUMIF('資源化量内訳'!$A$7:$C$36,'ごみ集計結果'!$A$1,'資源化量内訳'!Q$7:Q$36)+SUMIF('資源化量内訳'!$A$7:$C$36,'ごみ集計結果'!$A$1,'資源化量内訳'!Y$7:Y$36)</f>
        <v>4544</v>
      </c>
      <c r="M27" s="49">
        <f>SUMIF('資源化量内訳'!$A$7:$C$36,'ごみ集計結果'!$A$1,'資源化量内訳'!BU$7:BU$36)</f>
        <v>0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リサイクル率（[資源化量合計＋集団回収量]/[ごみ処理量＋集団回収量]）＝23.06％</v>
      </c>
      <c r="K28" s="89" t="s">
        <v>41</v>
      </c>
      <c r="L28" s="92">
        <f>SUMIF('資源化量内訳'!$A$7:$C$36,'ごみ集計結果'!$A$1,'資源化量内訳'!R$7:R$36)+SUMIF('資源化量内訳'!$A$7:$C$36,'ごみ集計結果'!$A$1,'資源化量内訳'!Z$7:Z$36)</f>
        <v>886</v>
      </c>
      <c r="M28" s="49">
        <f>SUMIF('資源化量内訳'!$A$7:$C$36,'ごみ集計結果'!$A$1,'資源化量内訳'!BV$7:BV$36)</f>
        <v>10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中間処理による減量化量（施設処理量-施設処理後資源化量-施設処理後残渣処分量）＝150,178t/年</v>
      </c>
      <c r="K29" s="89" t="s">
        <v>101</v>
      </c>
      <c r="L29" s="92">
        <f>SUMIF('資源化量内訳'!$A$7:$C$36,'ごみ集計結果'!$A$1,'資源化量内訳'!S$7:S$36)+SUMIF('資源化量内訳'!$A$7:$C$36,'ごみ集計結果'!$A$1,'資源化量内訳'!AA$7:AA$36)</f>
        <v>7535</v>
      </c>
      <c r="M29" s="49">
        <f>SUMIF('資源化量内訳'!$A$7:$C$36,'ごみ集計結果'!$A$1,'資源化量内訳'!BW$7:BW$36)</f>
        <v>0</v>
      </c>
    </row>
    <row r="30" spans="11:13" ht="15" customHeight="1">
      <c r="K30" s="89" t="s">
        <v>131</v>
      </c>
      <c r="L30" s="178">
        <f>SUM(L23:L29)</f>
        <v>57181</v>
      </c>
      <c r="M30" s="179">
        <f>SUM(M23:M29)</f>
        <v>1596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島根県のごみ処理フローシート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148</v>
      </c>
      <c r="B2" s="295"/>
      <c r="C2" s="295"/>
      <c r="D2" s="295"/>
      <c r="E2" s="101"/>
      <c r="F2" s="102" t="s">
        <v>241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242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51</v>
      </c>
      <c r="G3" s="112">
        <f>'ごみ集計結果'!J19</f>
        <v>7364</v>
      </c>
      <c r="H3" s="101"/>
      <c r="I3" s="104"/>
      <c r="J3" s="105"/>
      <c r="K3" s="101"/>
      <c r="L3" s="101"/>
      <c r="M3" s="105"/>
      <c r="N3" s="105"/>
      <c r="O3" s="101"/>
      <c r="P3" s="111" t="s">
        <v>61</v>
      </c>
      <c r="Q3" s="112">
        <f>G3+N5+Q9</f>
        <v>45956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243</v>
      </c>
      <c r="G5" s="107"/>
      <c r="H5" s="101"/>
      <c r="I5" s="115" t="s">
        <v>244</v>
      </c>
      <c r="J5" s="107"/>
      <c r="K5" s="101"/>
      <c r="L5" s="116" t="s">
        <v>245</v>
      </c>
      <c r="M5" s="153" t="s">
        <v>63</v>
      </c>
      <c r="N5" s="117">
        <f>'ごみ集計結果'!L10</f>
        <v>19058</v>
      </c>
      <c r="O5" s="101"/>
      <c r="P5" s="101"/>
      <c r="Q5" s="101"/>
    </row>
    <row r="6" spans="1:17" s="108" customFormat="1" ht="21.75" customHeight="1" thickBot="1">
      <c r="A6" s="114"/>
      <c r="B6" s="292" t="s">
        <v>246</v>
      </c>
      <c r="C6" s="292"/>
      <c r="D6" s="292"/>
      <c r="E6" s="101"/>
      <c r="F6" s="111" t="s">
        <v>52</v>
      </c>
      <c r="G6" s="112">
        <f>'ごみ集計結果'!J4</f>
        <v>166555</v>
      </c>
      <c r="H6" s="101"/>
      <c r="I6" s="111" t="s">
        <v>55</v>
      </c>
      <c r="J6" s="112">
        <f>G6+N8</f>
        <v>167440</v>
      </c>
      <c r="K6" s="101"/>
      <c r="L6" s="118" t="s">
        <v>247</v>
      </c>
      <c r="M6" s="155" t="s">
        <v>64</v>
      </c>
      <c r="N6" s="119">
        <f>'ごみ集計結果'!M10</f>
        <v>1323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248</v>
      </c>
      <c r="C8" s="121" t="s">
        <v>47</v>
      </c>
      <c r="D8" s="122">
        <f>'ごみ集計結果'!D7</f>
        <v>14</v>
      </c>
      <c r="E8" s="101"/>
      <c r="F8" s="101"/>
      <c r="G8" s="114"/>
      <c r="H8" s="101"/>
      <c r="I8" s="123"/>
      <c r="L8" s="124" t="s">
        <v>249</v>
      </c>
      <c r="M8" s="127" t="s">
        <v>54</v>
      </c>
      <c r="N8" s="122">
        <f>N10+N14+N18+N22+N26</f>
        <v>885</v>
      </c>
      <c r="O8" s="101"/>
      <c r="P8" s="106" t="s">
        <v>250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62</v>
      </c>
      <c r="Q9" s="112">
        <f>N11+N15+N19+N23+N27</f>
        <v>19534</v>
      </c>
    </row>
    <row r="10" spans="1:17" s="108" customFormat="1" ht="21.75" customHeight="1" thickBot="1">
      <c r="A10" s="114"/>
      <c r="B10" s="120" t="s">
        <v>251</v>
      </c>
      <c r="C10" s="152" t="s">
        <v>42</v>
      </c>
      <c r="D10" s="122">
        <f>'ごみ集計結果'!D8</f>
        <v>161519</v>
      </c>
      <c r="E10" s="101"/>
      <c r="F10" s="101"/>
      <c r="G10" s="114"/>
      <c r="H10" s="101"/>
      <c r="I10" s="115" t="s">
        <v>252</v>
      </c>
      <c r="J10" s="107"/>
      <c r="K10" s="101"/>
      <c r="L10" s="116" t="s">
        <v>249</v>
      </c>
      <c r="M10" s="153" t="s">
        <v>65</v>
      </c>
      <c r="N10" s="117">
        <f>'ごみ集計結果'!K11</f>
        <v>626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56</v>
      </c>
      <c r="J11" s="112">
        <f>'ごみ集計結果'!J11</f>
        <v>24070</v>
      </c>
      <c r="K11" s="101"/>
      <c r="L11" s="128" t="s">
        <v>250</v>
      </c>
      <c r="M11" s="157" t="s">
        <v>66</v>
      </c>
      <c r="N11" s="129">
        <f>'ごみ集計結果'!L11</f>
        <v>17421</v>
      </c>
      <c r="O11" s="101"/>
      <c r="P11" s="101"/>
      <c r="Q11" s="101"/>
    </row>
    <row r="12" spans="1:17" s="108" customFormat="1" ht="21.75" customHeight="1" thickBot="1">
      <c r="A12" s="114"/>
      <c r="B12" s="120" t="s">
        <v>253</v>
      </c>
      <c r="C12" s="152" t="s">
        <v>43</v>
      </c>
      <c r="D12" s="122">
        <f>'ごみ集計結果'!D9</f>
        <v>21506</v>
      </c>
      <c r="E12" s="101"/>
      <c r="F12" s="101"/>
      <c r="G12" s="114"/>
      <c r="H12" s="101"/>
      <c r="I12" s="104"/>
      <c r="J12" s="114"/>
      <c r="K12" s="101"/>
      <c r="L12" s="130" t="s">
        <v>247</v>
      </c>
      <c r="M12" s="156" t="s">
        <v>67</v>
      </c>
      <c r="N12" s="112">
        <f>'ごみ集計結果'!M11</f>
        <v>5996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254</v>
      </c>
      <c r="C14" s="152" t="s">
        <v>44</v>
      </c>
      <c r="D14" s="122">
        <f>'ごみ集計結果'!D10</f>
        <v>41724</v>
      </c>
      <c r="E14" s="101"/>
      <c r="F14" s="101"/>
      <c r="G14" s="114"/>
      <c r="H14" s="101"/>
      <c r="I14" s="102" t="s">
        <v>255</v>
      </c>
      <c r="J14" s="107"/>
      <c r="K14" s="101"/>
      <c r="L14" s="116" t="s">
        <v>249</v>
      </c>
      <c r="M14" s="153" t="s">
        <v>68</v>
      </c>
      <c r="N14" s="117">
        <f>'ごみ集計結果'!K12</f>
        <v>259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57</v>
      </c>
      <c r="J15" s="112">
        <f>'ごみ集計結果'!J12</f>
        <v>35194</v>
      </c>
      <c r="K15" s="101"/>
      <c r="L15" s="128" t="s">
        <v>250</v>
      </c>
      <c r="M15" s="157" t="s">
        <v>69</v>
      </c>
      <c r="N15" s="129">
        <f>'ごみ集計結果'!L12</f>
        <v>1822</v>
      </c>
      <c r="O15" s="101"/>
    </row>
    <row r="16" spans="1:15" s="108" customFormat="1" ht="21.75" customHeight="1" thickBot="1">
      <c r="A16" s="114"/>
      <c r="B16" s="136" t="s">
        <v>256</v>
      </c>
      <c r="C16" s="152" t="s">
        <v>45</v>
      </c>
      <c r="D16" s="122">
        <f>'ごみ集計結果'!D11</f>
        <v>3777</v>
      </c>
      <c r="E16" s="101"/>
      <c r="H16" s="101"/>
      <c r="I16" s="104"/>
      <c r="J16" s="114"/>
      <c r="K16" s="101"/>
      <c r="L16" s="130" t="s">
        <v>247</v>
      </c>
      <c r="M16" s="156" t="s">
        <v>70</v>
      </c>
      <c r="N16" s="112">
        <f>'ごみ集計結果'!M12</f>
        <v>33065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257</v>
      </c>
      <c r="C18" s="152" t="s">
        <v>46</v>
      </c>
      <c r="D18" s="122">
        <f>'ごみ集計結果'!D12</f>
        <v>2072</v>
      </c>
      <c r="E18" s="101"/>
      <c r="F18" s="115" t="s">
        <v>258</v>
      </c>
      <c r="G18" s="103"/>
      <c r="H18" s="101"/>
      <c r="I18" s="115" t="s">
        <v>259</v>
      </c>
      <c r="J18" s="107"/>
      <c r="K18" s="101"/>
      <c r="L18" s="116" t="s">
        <v>249</v>
      </c>
      <c r="M18" s="153" t="s">
        <v>71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67085</v>
      </c>
      <c r="H19" s="101"/>
      <c r="I19" s="111" t="s">
        <v>58</v>
      </c>
      <c r="J19" s="112">
        <f>'ごみ集計結果'!J13</f>
        <v>0</v>
      </c>
      <c r="K19" s="101"/>
      <c r="L19" s="128" t="s">
        <v>250</v>
      </c>
      <c r="M19" s="157" t="s">
        <v>72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260</v>
      </c>
      <c r="C20" s="152" t="s">
        <v>48</v>
      </c>
      <c r="D20" s="122">
        <f>'ごみ集計結果'!D14</f>
        <v>31903</v>
      </c>
      <c r="E20" s="101"/>
      <c r="F20" s="101"/>
      <c r="G20" s="114"/>
      <c r="H20" s="101"/>
      <c r="I20" s="104"/>
      <c r="J20" s="114"/>
      <c r="K20" s="101"/>
      <c r="L20" s="130" t="s">
        <v>247</v>
      </c>
      <c r="M20" s="156" t="s">
        <v>73</v>
      </c>
      <c r="N20" s="112">
        <f>'ごみ集計結果'!M13</f>
        <v>0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261</v>
      </c>
      <c r="C22" s="127" t="s">
        <v>49</v>
      </c>
      <c r="D22" s="122">
        <f>'ごみ集計結果'!D15</f>
        <v>4647</v>
      </c>
      <c r="E22" s="101"/>
      <c r="F22" s="101"/>
      <c r="G22" s="114"/>
      <c r="H22" s="101"/>
      <c r="I22" s="115" t="s">
        <v>262</v>
      </c>
      <c r="J22" s="107"/>
      <c r="K22" s="101"/>
      <c r="L22" s="116" t="s">
        <v>249</v>
      </c>
      <c r="M22" s="153" t="s">
        <v>74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59</v>
      </c>
      <c r="J23" s="112">
        <f>'ごみ集計結果'!J14</f>
        <v>7821</v>
      </c>
      <c r="K23" s="101"/>
      <c r="L23" s="128" t="s">
        <v>250</v>
      </c>
      <c r="M23" s="157" t="s">
        <v>75</v>
      </c>
      <c r="N23" s="129">
        <f>'ごみ集計結果'!L14</f>
        <v>291</v>
      </c>
      <c r="O23" s="101"/>
      <c r="Q23" s="101"/>
    </row>
    <row r="24" spans="1:16" s="108" customFormat="1" ht="21.75" customHeight="1" thickBot="1">
      <c r="A24" s="114"/>
      <c r="B24" s="140" t="s">
        <v>263</v>
      </c>
      <c r="C24" s="127" t="s">
        <v>50</v>
      </c>
      <c r="D24" s="122">
        <f>'ごみ集計結果'!M30</f>
        <v>1596</v>
      </c>
      <c r="E24" s="101"/>
      <c r="F24" s="101"/>
      <c r="G24" s="114"/>
      <c r="H24" s="101"/>
      <c r="I24" s="104"/>
      <c r="J24" s="105"/>
      <c r="K24" s="101"/>
      <c r="L24" s="130" t="s">
        <v>247</v>
      </c>
      <c r="M24" s="156" t="s">
        <v>265</v>
      </c>
      <c r="N24" s="112">
        <f>'ごみ集計結果'!M14</f>
        <v>4486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264</v>
      </c>
      <c r="J26" s="107"/>
      <c r="K26" s="101"/>
      <c r="L26" s="142" t="s">
        <v>249</v>
      </c>
      <c r="M26" s="154" t="s">
        <v>266</v>
      </c>
      <c r="N26" s="117">
        <f>'ごみ集計結果'!K15</f>
        <v>0</v>
      </c>
      <c r="O26" s="141"/>
      <c r="P26" s="101" t="s">
        <v>35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60</v>
      </c>
      <c r="J27" s="112">
        <f>'ごみ集計結果'!J15</f>
        <v>0</v>
      </c>
      <c r="K27" s="101"/>
      <c r="L27" s="130" t="s">
        <v>250</v>
      </c>
      <c r="M27" s="156" t="s">
        <v>267</v>
      </c>
      <c r="N27" s="119">
        <f>'ごみ集計結果'!L15</f>
        <v>0</v>
      </c>
      <c r="O27" s="101"/>
      <c r="P27" s="293">
        <f>N12+N16+N20+N24+N6</f>
        <v>44870</v>
      </c>
      <c r="Q27" s="293"/>
    </row>
    <row r="28" spans="1:17" s="108" customFormat="1" ht="21.75" customHeight="1" thickBot="1">
      <c r="A28" s="101"/>
      <c r="B28" s="158" t="s">
        <v>37</v>
      </c>
      <c r="C28" s="143" t="s">
        <v>268</v>
      </c>
      <c r="D28" s="144">
        <f>'ごみ集計結果'!D3</f>
        <v>753206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38</v>
      </c>
      <c r="C29" s="160" t="s">
        <v>269</v>
      </c>
      <c r="D29" s="146">
        <f>'ごみ集計結果'!D4</f>
        <v>2321</v>
      </c>
      <c r="E29" s="101"/>
      <c r="F29" s="115" t="s">
        <v>39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40</v>
      </c>
      <c r="Q29" s="125"/>
    </row>
    <row r="30" spans="1:17" s="108" customFormat="1" ht="21.75" customHeight="1" thickBot="1">
      <c r="A30" s="101"/>
      <c r="B30" s="159" t="s">
        <v>36</v>
      </c>
      <c r="C30" s="161" t="s">
        <v>270</v>
      </c>
      <c r="D30" s="147">
        <f>'ごみ集計結果'!D5</f>
        <v>755527</v>
      </c>
      <c r="E30" s="101"/>
      <c r="F30" s="111" t="s">
        <v>53</v>
      </c>
      <c r="G30" s="112">
        <f>'ごみ集計結果'!J18</f>
        <v>12311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57181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2006-06-30T04:30:42Z</dcterms:modified>
  <cp:category/>
  <cp:version/>
  <cp:contentType/>
  <cp:contentStatus/>
</cp:coreProperties>
</file>