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'ごみ処理概要'!$A$2:$AQ$27</definedName>
    <definedName name="_xlnm.Print_Area" localSheetId="2">'ごみ処理量内訳'!$A$2:$AJ$27</definedName>
    <definedName name="_xlnm.Print_Area" localSheetId="1">'ごみ搬入量内訳'!$A$2:$AH$27</definedName>
    <definedName name="_xlnm.Print_Area" localSheetId="3">'資源化量内訳'!$A$2:$BW$27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<sst xmlns="http://schemas.openxmlformats.org/spreadsheetml/2006/main" count="834" uniqueCount="270">
  <si>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</si>
  <si>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</si>
  <si>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</si>
  <si>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</si>
  <si>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</si>
  <si>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</si>
  <si>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</si>
  <si>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</si>
  <si>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</si>
  <si>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</si>
  <si>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</si>
  <si>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</si>
  <si>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</si>
  <si>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</si>
  <si>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</si>
  <si>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</si>
  <si>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</si>
  <si>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</si>
  <si>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31329</t>
  </si>
  <si>
    <t>八頭町</t>
  </si>
  <si>
    <t>31370</t>
  </si>
  <si>
    <t>湯梨浜町</t>
  </si>
  <si>
    <t>31371</t>
  </si>
  <si>
    <t>琴浦町</t>
  </si>
  <si>
    <t>31389</t>
  </si>
  <si>
    <t>31390</t>
  </si>
  <si>
    <t>伯耆町</t>
  </si>
  <si>
    <t>鳥取県合計</t>
  </si>
  <si>
    <t>高速堆肥化
施設</t>
  </si>
  <si>
    <t>ごみ燃料化
施設</t>
  </si>
  <si>
    <t>その他の
施設</t>
  </si>
  <si>
    <t>（ｔ）</t>
  </si>
  <si>
    <t>（％）</t>
  </si>
  <si>
    <t>大栄町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</si>
  <si>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</si>
  <si>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</si>
  <si>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</si>
  <si>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</si>
  <si>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</si>
  <si>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</si>
  <si>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</si>
  <si>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</si>
  <si>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</si>
  <si>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</si>
  <si>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</si>
  <si>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</si>
  <si>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</si>
  <si>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</si>
  <si>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</si>
  <si>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</si>
  <si>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</si>
  <si>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</si>
  <si>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</si>
  <si>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</si>
  <si>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</si>
  <si>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</si>
  <si>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</si>
  <si>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</si>
  <si>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</si>
  <si>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</si>
  <si>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</si>
  <si>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</si>
  <si>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</si>
  <si>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</si>
  <si>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</si>
  <si>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</si>
  <si>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</si>
  <si>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</si>
  <si>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</si>
  <si>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</si>
  <si>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</si>
  <si>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</si>
  <si>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</si>
  <si>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</si>
  <si>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</si>
  <si>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</si>
  <si>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</si>
  <si>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</si>
  <si>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</si>
  <si>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</si>
  <si>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</si>
  <si>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</si>
  <si>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</si>
  <si>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</si>
  <si>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</si>
  <si>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</si>
  <si>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</si>
  <si>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</si>
  <si>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</si>
  <si>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</si>
  <si>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</si>
  <si>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</si>
  <si>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</si>
  <si>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</si>
  <si>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</si>
  <si>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</si>
  <si>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</si>
  <si>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</si>
  <si>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</si>
  <si>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</si>
  <si>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</si>
  <si>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</si>
  <si>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</si>
  <si>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</si>
  <si>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</si>
  <si>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</si>
  <si>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</si>
  <si>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</si>
  <si>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</si>
  <si>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</si>
  <si>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</si>
  <si>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</si>
  <si>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</si>
  <si>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</si>
  <si>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</si>
  <si>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</si>
  <si>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</si>
  <si>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</si>
  <si>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</si>
  <si>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</si>
  <si>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</si>
  <si>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</si>
  <si>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</si>
  <si>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</si>
  <si>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</si>
  <si>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</si>
  <si>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</si>
  <si>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</si>
  <si>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</si>
  <si>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</si>
  <si>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</si>
  <si>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</si>
  <si>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</si>
  <si>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</si>
  <si>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</si>
  <si>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</si>
  <si>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</si>
  <si>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</si>
  <si>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</si>
  <si>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</si>
  <si>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</si>
  <si>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</si>
  <si>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</si>
  <si>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</si>
  <si>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</si>
  <si>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鳥取県</t>
  </si>
  <si>
    <t>（平成16年度実績）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</si>
  <si>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</si>
  <si>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</si>
  <si>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</si>
  <si>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</si>
  <si>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</si>
  <si>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</si>
  <si>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</si>
  <si>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</si>
  <si>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</si>
  <si>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</si>
  <si>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</si>
  <si>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</si>
  <si>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</si>
  <si>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</si>
  <si>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</si>
  <si>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31364</t>
  </si>
  <si>
    <t>三朝町</t>
  </si>
  <si>
    <t>31366</t>
  </si>
  <si>
    <t>北条町</t>
  </si>
  <si>
    <t>31367</t>
  </si>
  <si>
    <t>31384</t>
  </si>
  <si>
    <t>日吉津村</t>
  </si>
  <si>
    <t>31386</t>
  </si>
  <si>
    <t>31401</t>
  </si>
  <si>
    <t>日南町</t>
  </si>
  <si>
    <t>31402</t>
  </si>
  <si>
    <t>31403</t>
  </si>
  <si>
    <t>江府町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</si>
  <si>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</si>
  <si>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</si>
  <si>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</si>
  <si>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</si>
  <si>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</si>
  <si>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</si>
  <si>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</si>
  <si>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</si>
  <si>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</si>
  <si>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</si>
  <si>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</si>
  <si>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</si>
  <si>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</si>
  <si>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</si>
  <si>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</si>
  <si>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</si>
  <si>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</si>
  <si>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</si>
  <si>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</si>
  <si>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</si>
  <si>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</si>
  <si>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</si>
  <si>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</si>
  <si>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</si>
  <si>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</si>
  <si>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</si>
  <si>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</si>
  <si>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</si>
  <si>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</si>
  <si>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</si>
  <si>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</si>
  <si>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</si>
  <si>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</si>
  <si>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</si>
  <si>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</si>
  <si>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</si>
  <si>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</si>
  <si>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</si>
  <si>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</si>
  <si>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</si>
  <si>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</si>
  <si>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</si>
  <si>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</si>
  <si>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</si>
  <si>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</si>
  <si>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</si>
  <si>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</si>
  <si>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</si>
  <si>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</si>
  <si>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</si>
  <si>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</si>
  <si>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</si>
  <si>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</si>
  <si>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</si>
  <si>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</si>
  <si>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</si>
  <si>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</si>
  <si>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</si>
  <si>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</si>
  <si>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</si>
  <si>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</si>
  <si>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</si>
  <si>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</si>
  <si>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</si>
  <si>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</si>
  <si>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</si>
  <si>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</si>
  <si>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</si>
  <si>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</si>
  <si>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</si>
  <si>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</si>
  <si>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</si>
  <si>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</si>
  <si>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</si>
  <si>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</si>
  <si>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</si>
  <si>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大山町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</si>
  <si>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</si>
  <si>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</si>
  <si>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</si>
  <si>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</si>
  <si>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</si>
  <si>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</si>
  <si>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</si>
  <si>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</si>
  <si>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</si>
  <si>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</si>
  <si>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日野町</t>
  </si>
  <si>
    <t>南部町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</si>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</sst>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204</v>
      </c>
      <c r="B2" s="200" t="s">
        <v>205</v>
      </c>
      <c r="C2" s="203" t="s">
        <v>206</v>
      </c>
      <c r="D2" s="208" t="s">
        <v>266</v>
      </c>
      <c r="E2" s="198"/>
      <c r="F2" s="208" t="s">
        <v>267</v>
      </c>
      <c r="G2" s="198"/>
      <c r="H2" s="198"/>
      <c r="I2" s="199"/>
      <c r="J2" s="215" t="s">
        <v>128</v>
      </c>
      <c r="K2" s="216"/>
      <c r="L2" s="217"/>
      <c r="M2" s="203" t="s">
        <v>129</v>
      </c>
      <c r="N2" s="7" t="s">
        <v>268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269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130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192</v>
      </c>
      <c r="P3" s="205" t="s">
        <v>131</v>
      </c>
      <c r="Q3" s="206"/>
      <c r="R3" s="206"/>
      <c r="S3" s="206"/>
      <c r="T3" s="206"/>
      <c r="U3" s="207"/>
      <c r="V3" s="14" t="s">
        <v>132</v>
      </c>
      <c r="W3" s="8"/>
      <c r="X3" s="8"/>
      <c r="Y3" s="8"/>
      <c r="Z3" s="8"/>
      <c r="AA3" s="8"/>
      <c r="AB3" s="8"/>
      <c r="AC3" s="15"/>
      <c r="AD3" s="12" t="s">
        <v>130</v>
      </c>
      <c r="AE3" s="212"/>
      <c r="AF3" s="203" t="s">
        <v>207</v>
      </c>
      <c r="AG3" s="203" t="s">
        <v>139</v>
      </c>
      <c r="AH3" s="203" t="s">
        <v>208</v>
      </c>
      <c r="AI3" s="203" t="s">
        <v>209</v>
      </c>
      <c r="AJ3" s="203" t="s">
        <v>210</v>
      </c>
      <c r="AK3" s="203" t="s">
        <v>211</v>
      </c>
      <c r="AL3" s="12" t="s">
        <v>133</v>
      </c>
      <c r="AM3" s="212"/>
      <c r="AN3" s="203" t="s">
        <v>212</v>
      </c>
      <c r="AO3" s="203" t="s">
        <v>213</v>
      </c>
      <c r="AP3" s="203" t="s">
        <v>214</v>
      </c>
      <c r="AQ3" s="12" t="s">
        <v>130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130</v>
      </c>
      <c r="Q4" s="6" t="s">
        <v>215</v>
      </c>
      <c r="R4" s="6" t="s">
        <v>216</v>
      </c>
      <c r="S4" s="6" t="s">
        <v>28</v>
      </c>
      <c r="T4" s="6" t="s">
        <v>29</v>
      </c>
      <c r="U4" s="6" t="s">
        <v>30</v>
      </c>
      <c r="V4" s="12" t="s">
        <v>130</v>
      </c>
      <c r="W4" s="6" t="s">
        <v>134</v>
      </c>
      <c r="X4" s="6" t="s">
        <v>187</v>
      </c>
      <c r="Y4" s="6" t="s">
        <v>135</v>
      </c>
      <c r="Z4" s="18" t="s">
        <v>194</v>
      </c>
      <c r="AA4" s="6" t="s">
        <v>136</v>
      </c>
      <c r="AB4" s="18" t="s">
        <v>225</v>
      </c>
      <c r="AC4" s="6" t="s">
        <v>188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137</v>
      </c>
      <c r="E6" s="21" t="s">
        <v>137</v>
      </c>
      <c r="F6" s="22" t="s">
        <v>31</v>
      </c>
      <c r="G6" s="22" t="s">
        <v>31</v>
      </c>
      <c r="H6" s="22" t="s">
        <v>31</v>
      </c>
      <c r="I6" s="22" t="s">
        <v>31</v>
      </c>
      <c r="J6" s="23" t="s">
        <v>138</v>
      </c>
      <c r="K6" s="23" t="s">
        <v>138</v>
      </c>
      <c r="L6" s="23" t="s">
        <v>138</v>
      </c>
      <c r="M6" s="22" t="s">
        <v>31</v>
      </c>
      <c r="N6" s="22" t="s">
        <v>31</v>
      </c>
      <c r="O6" s="22" t="s">
        <v>31</v>
      </c>
      <c r="P6" s="22" t="s">
        <v>31</v>
      </c>
      <c r="Q6" s="22" t="s">
        <v>31</v>
      </c>
      <c r="R6" s="22" t="s">
        <v>31</v>
      </c>
      <c r="S6" s="22" t="s">
        <v>31</v>
      </c>
      <c r="T6" s="22" t="s">
        <v>31</v>
      </c>
      <c r="U6" s="22" t="s">
        <v>31</v>
      </c>
      <c r="V6" s="22" t="s">
        <v>31</v>
      </c>
      <c r="W6" s="22" t="s">
        <v>31</v>
      </c>
      <c r="X6" s="22" t="s">
        <v>31</v>
      </c>
      <c r="Y6" s="22" t="s">
        <v>31</v>
      </c>
      <c r="Z6" s="22" t="s">
        <v>31</v>
      </c>
      <c r="AA6" s="22" t="s">
        <v>31</v>
      </c>
      <c r="AB6" s="22" t="s">
        <v>31</v>
      </c>
      <c r="AC6" s="22" t="s">
        <v>31</v>
      </c>
      <c r="AD6" s="22" t="s">
        <v>31</v>
      </c>
      <c r="AE6" s="22" t="s">
        <v>32</v>
      </c>
      <c r="AF6" s="22" t="s">
        <v>31</v>
      </c>
      <c r="AG6" s="22" t="s">
        <v>31</v>
      </c>
      <c r="AH6" s="22" t="s">
        <v>31</v>
      </c>
      <c r="AI6" s="22" t="s">
        <v>31</v>
      </c>
      <c r="AJ6" s="22" t="s">
        <v>31</v>
      </c>
      <c r="AK6" s="22" t="s">
        <v>31</v>
      </c>
      <c r="AL6" s="22" t="s">
        <v>31</v>
      </c>
      <c r="AM6" s="22" t="s">
        <v>32</v>
      </c>
      <c r="AN6" s="22" t="s">
        <v>31</v>
      </c>
      <c r="AO6" s="22" t="s">
        <v>31</v>
      </c>
      <c r="AP6" s="22" t="s">
        <v>31</v>
      </c>
      <c r="AQ6" s="22" t="s">
        <v>31</v>
      </c>
    </row>
    <row r="7" spans="1:43" ht="13.5" customHeight="1">
      <c r="A7" s="182" t="s">
        <v>147</v>
      </c>
      <c r="B7" s="182" t="s">
        <v>148</v>
      </c>
      <c r="C7" s="184" t="s">
        <v>149</v>
      </c>
      <c r="D7" s="188">
        <v>200815</v>
      </c>
      <c r="E7" s="188">
        <v>200815</v>
      </c>
      <c r="F7" s="188">
        <f>'ごみ搬入量内訳'!H7</f>
        <v>73476</v>
      </c>
      <c r="G7" s="188">
        <f>'ごみ搬入量内訳'!AG7</f>
        <v>5029</v>
      </c>
      <c r="H7" s="188">
        <f>'ごみ搬入量内訳'!AH7</f>
        <v>0</v>
      </c>
      <c r="I7" s="188">
        <f>SUM(F7:H7)</f>
        <v>78505</v>
      </c>
      <c r="J7" s="188">
        <f aca="true" t="shared" si="0" ref="J7:J27">I7/D7/365*1000000</f>
        <v>1071.0464446421927</v>
      </c>
      <c r="K7" s="188">
        <f>('ごみ搬入量内訳'!E7+'ごみ搬入量内訳'!AH7)/'ごみ処理概要'!D7/365*1000000</f>
        <v>743.2998203553396</v>
      </c>
      <c r="L7" s="188">
        <f>'ごみ搬入量内訳'!F7/'ごみ処理概要'!D7/365*1000000</f>
        <v>327.746624286853</v>
      </c>
      <c r="M7" s="188">
        <f>'資源化量内訳'!BP7</f>
        <v>4077</v>
      </c>
      <c r="N7" s="188">
        <f>'ごみ処理量内訳'!E7</f>
        <v>66161</v>
      </c>
      <c r="O7" s="188">
        <f>'ごみ処理量内訳'!L7</f>
        <v>491</v>
      </c>
      <c r="P7" s="188">
        <f>SUM(Q7:U7)</f>
        <v>9223</v>
      </c>
      <c r="Q7" s="188">
        <f>'ごみ処理量内訳'!G7</f>
        <v>0</v>
      </c>
      <c r="R7" s="188">
        <f>'ごみ処理量内訳'!H7</f>
        <v>9223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>SUM(W7:AC7)</f>
        <v>2630</v>
      </c>
      <c r="W7" s="188">
        <f>'資源化量内訳'!M7</f>
        <v>2630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>N7+O7+P7+V7</f>
        <v>78505</v>
      </c>
      <c r="AE7" s="189">
        <f>(N7+P7+V7)/AD7*100</f>
        <v>99.37456212980065</v>
      </c>
      <c r="AF7" s="188">
        <f>'資源化量内訳'!AB7</f>
        <v>0</v>
      </c>
      <c r="AG7" s="188">
        <f>'資源化量内訳'!AJ7</f>
        <v>0</v>
      </c>
      <c r="AH7" s="188">
        <f>'資源化量内訳'!AR7</f>
        <v>3316</v>
      </c>
      <c r="AI7" s="188">
        <f>'資源化量内訳'!AZ7</f>
        <v>0</v>
      </c>
      <c r="AJ7" s="188">
        <f>'資源化量内訳'!BH7</f>
        <v>0</v>
      </c>
      <c r="AK7" s="188" t="s">
        <v>264</v>
      </c>
      <c r="AL7" s="188">
        <f>SUM(AF7:AJ7)</f>
        <v>3316</v>
      </c>
      <c r="AM7" s="189">
        <f>(V7+AL7+M7)/(M7+AD7)*100</f>
        <v>12.137027439393572</v>
      </c>
      <c r="AN7" s="188">
        <f>'ごみ処理量内訳'!AC7</f>
        <v>491</v>
      </c>
      <c r="AO7" s="188">
        <f>'ごみ処理量内訳'!AD7</f>
        <v>6654</v>
      </c>
      <c r="AP7" s="188">
        <f>'ごみ処理量内訳'!AE7</f>
        <v>5907</v>
      </c>
      <c r="AQ7" s="188">
        <f>SUM(AN7:AP7)</f>
        <v>13052</v>
      </c>
    </row>
    <row r="8" spans="1:43" ht="13.5" customHeight="1">
      <c r="A8" s="182" t="s">
        <v>147</v>
      </c>
      <c r="B8" s="182" t="s">
        <v>150</v>
      </c>
      <c r="C8" s="184" t="s">
        <v>151</v>
      </c>
      <c r="D8" s="188">
        <v>151777</v>
      </c>
      <c r="E8" s="188">
        <v>151777</v>
      </c>
      <c r="F8" s="188">
        <f>'ごみ搬入量内訳'!H8</f>
        <v>61691</v>
      </c>
      <c r="G8" s="188">
        <f>'ごみ搬入量内訳'!AG8</f>
        <v>5974</v>
      </c>
      <c r="H8" s="188">
        <f>'ごみ搬入量内訳'!AH8</f>
        <v>0</v>
      </c>
      <c r="I8" s="188">
        <f>SUM(F8:H8)</f>
        <v>67665</v>
      </c>
      <c r="J8" s="188">
        <f t="shared" si="0"/>
        <v>1221.4206476859842</v>
      </c>
      <c r="K8" s="188">
        <f>('ごみ搬入量内訳'!E8+'ごみ搬入量内訳'!AH8)/'ごみ処理概要'!D8/365*1000000</f>
        <v>837.1871457774072</v>
      </c>
      <c r="L8" s="188">
        <f>'ごみ搬入量内訳'!F8/'ごみ処理概要'!D8/365*1000000</f>
        <v>384.2335019085769</v>
      </c>
      <c r="M8" s="188">
        <f>'資源化量内訳'!BP8</f>
        <v>802</v>
      </c>
      <c r="N8" s="188">
        <f>'ごみ処理量内訳'!E8</f>
        <v>53437</v>
      </c>
      <c r="O8" s="188">
        <f>'ごみ処理量内訳'!L8</f>
        <v>8</v>
      </c>
      <c r="P8" s="188">
        <f>SUM(Q8:U8)</f>
        <v>14076</v>
      </c>
      <c r="Q8" s="188">
        <f>'ごみ処理量内訳'!G8</f>
        <v>0</v>
      </c>
      <c r="R8" s="188">
        <f>'ごみ処理量内訳'!H8</f>
        <v>14076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>SUM(W8:AC8)</f>
        <v>382</v>
      </c>
      <c r="W8" s="188">
        <f>'資源化量内訳'!M8</f>
        <v>0</v>
      </c>
      <c r="X8" s="188">
        <f>'資源化量内訳'!N8</f>
        <v>16</v>
      </c>
      <c r="Y8" s="188">
        <f>'資源化量内訳'!O8</f>
        <v>0</v>
      </c>
      <c r="Z8" s="188">
        <f>'資源化量内訳'!P8</f>
        <v>0</v>
      </c>
      <c r="AA8" s="188">
        <f>'資源化量内訳'!Q8</f>
        <v>292</v>
      </c>
      <c r="AB8" s="188">
        <f>'資源化量内訳'!R8</f>
        <v>0</v>
      </c>
      <c r="AC8" s="188">
        <f>'資源化量内訳'!S8</f>
        <v>74</v>
      </c>
      <c r="AD8" s="188">
        <f>N8+O8+P8+V8</f>
        <v>67903</v>
      </c>
      <c r="AE8" s="189">
        <f>(N8+P8+V8)/AD8*100</f>
        <v>99.98821848813749</v>
      </c>
      <c r="AF8" s="188">
        <f>'資源化量内訳'!AB8</f>
        <v>35</v>
      </c>
      <c r="AG8" s="188">
        <f>'資源化量内訳'!AJ8</f>
        <v>0</v>
      </c>
      <c r="AH8" s="188">
        <f>'資源化量内訳'!AR8</f>
        <v>9786</v>
      </c>
      <c r="AI8" s="188">
        <f>'資源化量内訳'!AZ8</f>
        <v>0</v>
      </c>
      <c r="AJ8" s="188">
        <f>'資源化量内訳'!BH8</f>
        <v>0</v>
      </c>
      <c r="AK8" s="188" t="s">
        <v>264</v>
      </c>
      <c r="AL8" s="188">
        <f>SUM(AF8:AJ8)</f>
        <v>9821</v>
      </c>
      <c r="AM8" s="189">
        <f>(V8+AL8+M8)/(M8+AD8)*100</f>
        <v>16.017757077359725</v>
      </c>
      <c r="AN8" s="188">
        <f>'ごみ処理量内訳'!AC8</f>
        <v>8</v>
      </c>
      <c r="AO8" s="188">
        <f>'ごみ処理量内訳'!AD8</f>
        <v>7054</v>
      </c>
      <c r="AP8" s="188">
        <f>'ごみ処理量内訳'!AE8</f>
        <v>1210</v>
      </c>
      <c r="AQ8" s="188">
        <f>SUM(AN8:AP8)</f>
        <v>8272</v>
      </c>
    </row>
    <row r="9" spans="1:43" ht="13.5" customHeight="1">
      <c r="A9" s="182" t="s">
        <v>147</v>
      </c>
      <c r="B9" s="182" t="s">
        <v>152</v>
      </c>
      <c r="C9" s="184" t="s">
        <v>153</v>
      </c>
      <c r="D9" s="188">
        <v>53414</v>
      </c>
      <c r="E9" s="188">
        <v>53414</v>
      </c>
      <c r="F9" s="188">
        <f>'ごみ搬入量内訳'!H9</f>
        <v>17956</v>
      </c>
      <c r="G9" s="188">
        <f>'ごみ搬入量内訳'!AG9</f>
        <v>1950</v>
      </c>
      <c r="H9" s="188">
        <f>'ごみ搬入量内訳'!AH9</f>
        <v>0</v>
      </c>
      <c r="I9" s="188">
        <f>SUM(F9:H9)</f>
        <v>19906</v>
      </c>
      <c r="J9" s="188">
        <f t="shared" si="0"/>
        <v>1021.0241940571735</v>
      </c>
      <c r="K9" s="188">
        <f>('ごみ搬入量内訳'!E9+'ごみ搬入量内訳'!AH9)/'ごみ処理概要'!D9/365*1000000</f>
        <v>651.4119996245405</v>
      </c>
      <c r="L9" s="188">
        <f>'ごみ搬入量内訳'!F9/'ごみ処理概要'!D9/365*1000000</f>
        <v>369.612194432633</v>
      </c>
      <c r="M9" s="188">
        <f>'資源化量内訳'!BP9</f>
        <v>1037</v>
      </c>
      <c r="N9" s="188">
        <f>'ごみ処理量内訳'!E9</f>
        <v>16762</v>
      </c>
      <c r="O9" s="188">
        <f>'ごみ処理量内訳'!L9</f>
        <v>0</v>
      </c>
      <c r="P9" s="188">
        <f>SUM(Q9:U9)</f>
        <v>1214</v>
      </c>
      <c r="Q9" s="188">
        <f>'ごみ処理量内訳'!G9</f>
        <v>1214</v>
      </c>
      <c r="R9" s="188">
        <f>'ごみ処理量内訳'!H9</f>
        <v>0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>SUM(W9:AC9)</f>
        <v>1931</v>
      </c>
      <c r="W9" s="188">
        <f>'資源化量内訳'!M9</f>
        <v>1386</v>
      </c>
      <c r="X9" s="188">
        <f>'資源化量内訳'!N9</f>
        <v>10</v>
      </c>
      <c r="Y9" s="188">
        <f>'資源化量内訳'!O9</f>
        <v>449</v>
      </c>
      <c r="Z9" s="188">
        <f>'資源化量内訳'!P9</f>
        <v>0</v>
      </c>
      <c r="AA9" s="188">
        <f>'資源化量内訳'!Q9</f>
        <v>12</v>
      </c>
      <c r="AB9" s="188">
        <f>'資源化量内訳'!R9</f>
        <v>74</v>
      </c>
      <c r="AC9" s="188">
        <f>'資源化量内訳'!S9</f>
        <v>0</v>
      </c>
      <c r="AD9" s="188">
        <f>N9+O9+P9+V9</f>
        <v>19907</v>
      </c>
      <c r="AE9" s="189">
        <f>(N9+P9+V9)/AD9*100</f>
        <v>100</v>
      </c>
      <c r="AF9" s="188">
        <f>'資源化量内訳'!AB9</f>
        <v>0</v>
      </c>
      <c r="AG9" s="188">
        <f>'資源化量内訳'!AJ9</f>
        <v>669</v>
      </c>
      <c r="AH9" s="188">
        <f>'資源化量内訳'!AR9</f>
        <v>0</v>
      </c>
      <c r="AI9" s="188">
        <f>'資源化量内訳'!AZ9</f>
        <v>0</v>
      </c>
      <c r="AJ9" s="188">
        <f>'資源化量内訳'!BH9</f>
        <v>0</v>
      </c>
      <c r="AK9" s="188" t="s">
        <v>264</v>
      </c>
      <c r="AL9" s="188">
        <f>SUM(AF9:AJ9)</f>
        <v>669</v>
      </c>
      <c r="AM9" s="189">
        <f>(V9+AL9+M9)/(M9+AD9)*100</f>
        <v>17.36535523300229</v>
      </c>
      <c r="AN9" s="188">
        <f>'ごみ処理量内訳'!AC9</f>
        <v>0</v>
      </c>
      <c r="AO9" s="188">
        <f>'ごみ処理量内訳'!AD9</f>
        <v>2131</v>
      </c>
      <c r="AP9" s="188">
        <f>'ごみ処理量内訳'!AE9</f>
        <v>275</v>
      </c>
      <c r="AQ9" s="188">
        <f>SUM(AN9:AP9)</f>
        <v>2406</v>
      </c>
    </row>
    <row r="10" spans="1:43" ht="13.5" customHeight="1">
      <c r="A10" s="182" t="s">
        <v>147</v>
      </c>
      <c r="B10" s="182" t="s">
        <v>154</v>
      </c>
      <c r="C10" s="184" t="s">
        <v>155</v>
      </c>
      <c r="D10" s="188">
        <v>37703</v>
      </c>
      <c r="E10" s="188">
        <v>37703</v>
      </c>
      <c r="F10" s="188">
        <f>'ごみ搬入量内訳'!H10</f>
        <v>12961</v>
      </c>
      <c r="G10" s="188">
        <f>'ごみ搬入量内訳'!AG10</f>
        <v>1288</v>
      </c>
      <c r="H10" s="188">
        <f>'ごみ搬入量内訳'!AH10</f>
        <v>0</v>
      </c>
      <c r="I10" s="188">
        <f>SUM(F10:H10)</f>
        <v>14249</v>
      </c>
      <c r="J10" s="188">
        <f t="shared" si="0"/>
        <v>1035.4177695245355</v>
      </c>
      <c r="K10" s="188">
        <f>('ごみ搬入量内訳'!E10+'ごみ搬入量内訳'!AH10)/'ごみ処理概要'!D10/365*1000000</f>
        <v>900.9130119001468</v>
      </c>
      <c r="L10" s="188">
        <f>'ごみ搬入量内訳'!F10/'ごみ処理概要'!D10/365*1000000</f>
        <v>134.50475762438873</v>
      </c>
      <c r="M10" s="188">
        <f>'資源化量内訳'!BP10</f>
        <v>42</v>
      </c>
      <c r="N10" s="188">
        <f>'ごみ処理量内訳'!E10</f>
        <v>10422</v>
      </c>
      <c r="O10" s="188">
        <f>'ごみ処理量内訳'!L10</f>
        <v>0</v>
      </c>
      <c r="P10" s="188">
        <f>SUM(Q10:U10)</f>
        <v>1668</v>
      </c>
      <c r="Q10" s="188">
        <f>'ごみ処理量内訳'!G10</f>
        <v>0</v>
      </c>
      <c r="R10" s="188">
        <f>'ごみ処理量内訳'!H10</f>
        <v>1668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>SUM(W10:AC10)</f>
        <v>2144</v>
      </c>
      <c r="W10" s="188">
        <f>'資源化量内訳'!M10</f>
        <v>1856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73</v>
      </c>
      <c r="AC10" s="188">
        <f>'資源化量内訳'!S10</f>
        <v>215</v>
      </c>
      <c r="AD10" s="188">
        <f>N10+O10+P10+V10</f>
        <v>14234</v>
      </c>
      <c r="AE10" s="189">
        <f>(N10+P10+V10)/AD10*100</f>
        <v>100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931</v>
      </c>
      <c r="AI10" s="188">
        <f>'資源化量内訳'!AZ10</f>
        <v>0</v>
      </c>
      <c r="AJ10" s="188">
        <f>'資源化量内訳'!BH10</f>
        <v>0</v>
      </c>
      <c r="AK10" s="188" t="s">
        <v>264</v>
      </c>
      <c r="AL10" s="188">
        <f>SUM(AF10:AJ10)</f>
        <v>931</v>
      </c>
      <c r="AM10" s="189">
        <f>(V10+AL10+M10)/(M10+AD10)*100</f>
        <v>21.83384701597086</v>
      </c>
      <c r="AN10" s="188">
        <f>'ごみ処理量内訳'!AC10</f>
        <v>0</v>
      </c>
      <c r="AO10" s="188">
        <f>'ごみ処理量内訳'!AD10</f>
        <v>868</v>
      </c>
      <c r="AP10" s="188">
        <f>'ごみ処理量内訳'!AE10</f>
        <v>89</v>
      </c>
      <c r="AQ10" s="188">
        <f>SUM(AN10:AP10)</f>
        <v>957</v>
      </c>
    </row>
    <row r="11" spans="1:43" ht="13.5" customHeight="1">
      <c r="A11" s="182" t="s">
        <v>147</v>
      </c>
      <c r="B11" s="182" t="s">
        <v>156</v>
      </c>
      <c r="C11" s="184" t="s">
        <v>157</v>
      </c>
      <c r="D11" s="188">
        <v>13983</v>
      </c>
      <c r="E11" s="188">
        <v>13950</v>
      </c>
      <c r="F11" s="188">
        <f>'ごみ搬入量内訳'!H11</f>
        <v>3264</v>
      </c>
      <c r="G11" s="188">
        <f>'ごみ搬入量内訳'!AG11</f>
        <v>0</v>
      </c>
      <c r="H11" s="188">
        <f>'ごみ搬入量内訳'!AH11</f>
        <v>7</v>
      </c>
      <c r="I11" s="188">
        <f aca="true" t="shared" si="1" ref="I11:I26">SUM(F11:H11)</f>
        <v>3271</v>
      </c>
      <c r="J11" s="188">
        <f t="shared" si="0"/>
        <v>640.8956472585595</v>
      </c>
      <c r="K11" s="188">
        <f>('ごみ搬入量内訳'!E11+'ごみ搬入量内訳'!AH11)/'ごみ処理概要'!D11/365*1000000</f>
        <v>640.8956472585595</v>
      </c>
      <c r="L11" s="188">
        <f>'ごみ搬入量内訳'!F11/'ごみ処理概要'!D11/365*1000000</f>
        <v>0</v>
      </c>
      <c r="M11" s="188">
        <f>'資源化量内訳'!BP11</f>
        <v>378</v>
      </c>
      <c r="N11" s="188">
        <f>'ごみ処理量内訳'!E11</f>
        <v>2428</v>
      </c>
      <c r="O11" s="188">
        <f>'ごみ処理量内訳'!L11</f>
        <v>0</v>
      </c>
      <c r="P11" s="188">
        <f aca="true" t="shared" si="2" ref="P11:P26">SUM(Q11:U11)</f>
        <v>665</v>
      </c>
      <c r="Q11" s="188">
        <f>'ごみ処理量内訳'!G11</f>
        <v>0</v>
      </c>
      <c r="R11" s="188">
        <f>'ごみ処理量内訳'!H11</f>
        <v>665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aca="true" t="shared" si="3" ref="V11:V26">SUM(W11:AC11)</f>
        <v>171</v>
      </c>
      <c r="W11" s="188">
        <f>'資源化量内訳'!M11</f>
        <v>171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aca="true" t="shared" si="4" ref="AD11:AD26">N11+O11+P11+V11</f>
        <v>3264</v>
      </c>
      <c r="AE11" s="189">
        <f aca="true" t="shared" si="5" ref="AE11:AE27">(N11+P11+V11)/AD11*100</f>
        <v>100</v>
      </c>
      <c r="AF11" s="188">
        <f>'資源化量内訳'!AB11</f>
        <v>0</v>
      </c>
      <c r="AG11" s="188">
        <f>'資源化量内訳'!AJ11</f>
        <v>0</v>
      </c>
      <c r="AH11" s="188">
        <f>'資源化量内訳'!AR11</f>
        <v>222</v>
      </c>
      <c r="AI11" s="188">
        <f>'資源化量内訳'!AZ11</f>
        <v>0</v>
      </c>
      <c r="AJ11" s="188">
        <f>'資源化量内訳'!BH11</f>
        <v>0</v>
      </c>
      <c r="AK11" s="188" t="s">
        <v>264</v>
      </c>
      <c r="AL11" s="188">
        <f aca="true" t="shared" si="6" ref="AL11:AL26">SUM(AF11:AJ11)</f>
        <v>222</v>
      </c>
      <c r="AM11" s="189">
        <f aca="true" t="shared" si="7" ref="AM11:AM26">(V11+AL11+M11)/(M11+AD11)*100</f>
        <v>21.16968698517298</v>
      </c>
      <c r="AN11" s="188">
        <f>'ごみ処理量内訳'!AC11</f>
        <v>0</v>
      </c>
      <c r="AO11" s="188">
        <f>'ごみ処理量内訳'!AD11</f>
        <v>265</v>
      </c>
      <c r="AP11" s="188">
        <f>'ごみ処理量内訳'!AE11</f>
        <v>443</v>
      </c>
      <c r="AQ11" s="188">
        <f aca="true" t="shared" si="8" ref="AQ11:AQ26">SUM(AN11:AP11)</f>
        <v>708</v>
      </c>
    </row>
    <row r="12" spans="1:43" ht="13.5" customHeight="1">
      <c r="A12" s="182" t="s">
        <v>147</v>
      </c>
      <c r="B12" s="182" t="s">
        <v>158</v>
      </c>
      <c r="C12" s="184" t="s">
        <v>159</v>
      </c>
      <c r="D12" s="188">
        <v>4776</v>
      </c>
      <c r="E12" s="188">
        <v>4776</v>
      </c>
      <c r="F12" s="188">
        <f>'ごみ搬入量内訳'!H12</f>
        <v>1078</v>
      </c>
      <c r="G12" s="188">
        <f>'ごみ搬入量内訳'!AG12</f>
        <v>34</v>
      </c>
      <c r="H12" s="188">
        <f>'ごみ搬入量内訳'!AH12</f>
        <v>0</v>
      </c>
      <c r="I12" s="188">
        <f t="shared" si="1"/>
        <v>1112</v>
      </c>
      <c r="J12" s="188">
        <f t="shared" si="0"/>
        <v>637.8926596452583</v>
      </c>
      <c r="K12" s="188">
        <f>('ごみ搬入量内訳'!E12+'ごみ搬入量内訳'!AH12)/'ごみ処理概要'!D12/365*1000000</f>
        <v>618.3887473899176</v>
      </c>
      <c r="L12" s="188">
        <f>'ごみ搬入量内訳'!F12/'ごみ処理概要'!D12/365*1000000</f>
        <v>19.50391225534063</v>
      </c>
      <c r="M12" s="188">
        <f>'資源化量内訳'!BP12</f>
        <v>69</v>
      </c>
      <c r="N12" s="188">
        <f>'ごみ処理量内訳'!E12</f>
        <v>927</v>
      </c>
      <c r="O12" s="188">
        <f>'ごみ処理量内訳'!L12</f>
        <v>0</v>
      </c>
      <c r="P12" s="188">
        <f t="shared" si="2"/>
        <v>184</v>
      </c>
      <c r="Q12" s="188">
        <f>'ごみ処理量内訳'!G12</f>
        <v>0</v>
      </c>
      <c r="R12" s="188">
        <f>'ごみ処理量内訳'!H12</f>
        <v>184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19</v>
      </c>
      <c r="W12" s="188">
        <f>'資源化量内訳'!M12</f>
        <v>19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1130</v>
      </c>
      <c r="AE12" s="189">
        <f t="shared" si="5"/>
        <v>100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59</v>
      </c>
      <c r="AI12" s="188">
        <f>'資源化量内訳'!AZ12</f>
        <v>0</v>
      </c>
      <c r="AJ12" s="188">
        <f>'資源化量内訳'!BH12</f>
        <v>0</v>
      </c>
      <c r="AK12" s="188" t="s">
        <v>264</v>
      </c>
      <c r="AL12" s="188">
        <f t="shared" si="6"/>
        <v>59</v>
      </c>
      <c r="AM12" s="189">
        <f t="shared" si="7"/>
        <v>12.260216847372812</v>
      </c>
      <c r="AN12" s="188">
        <f>'ごみ処理量内訳'!AC12</f>
        <v>0</v>
      </c>
      <c r="AO12" s="188">
        <f>'ごみ処理量内訳'!AD12</f>
        <v>96</v>
      </c>
      <c r="AP12" s="188">
        <f>'ごみ処理量内訳'!AE12</f>
        <v>125</v>
      </c>
      <c r="AQ12" s="188">
        <f t="shared" si="8"/>
        <v>221</v>
      </c>
    </row>
    <row r="13" spans="1:43" ht="13.5" customHeight="1">
      <c r="A13" s="182" t="s">
        <v>147</v>
      </c>
      <c r="B13" s="182" t="s">
        <v>160</v>
      </c>
      <c r="C13" s="184" t="s">
        <v>161</v>
      </c>
      <c r="D13" s="188">
        <v>9158</v>
      </c>
      <c r="E13" s="188">
        <v>9158</v>
      </c>
      <c r="F13" s="188">
        <f>'ごみ搬入量内訳'!H13</f>
        <v>2073</v>
      </c>
      <c r="G13" s="188">
        <f>'ごみ搬入量内訳'!AG13</f>
        <v>129</v>
      </c>
      <c r="H13" s="188">
        <f>'ごみ搬入量内訳'!AH13</f>
        <v>1</v>
      </c>
      <c r="I13" s="188">
        <f t="shared" si="1"/>
        <v>2203</v>
      </c>
      <c r="J13" s="188">
        <f t="shared" si="0"/>
        <v>659.0539897746412</v>
      </c>
      <c r="K13" s="188">
        <f>('ごみ搬入量内訳'!E13+'ごみ搬入量内訳'!AH13)/'ごみ処理概要'!D13/365*1000000</f>
        <v>659.0539897746412</v>
      </c>
      <c r="L13" s="188">
        <f>'ごみ搬入量内訳'!F13/'ごみ処理概要'!D13/365*1000000</f>
        <v>0</v>
      </c>
      <c r="M13" s="188">
        <f>'資源化量内訳'!BP13</f>
        <v>273</v>
      </c>
      <c r="N13" s="188">
        <f>'ごみ処理量内訳'!E13</f>
        <v>1748</v>
      </c>
      <c r="O13" s="188">
        <f>'ごみ処理量内訳'!L13</f>
        <v>0</v>
      </c>
      <c r="P13" s="188">
        <f t="shared" si="2"/>
        <v>454</v>
      </c>
      <c r="Q13" s="188">
        <f>'ごみ処理量内訳'!G13</f>
        <v>0</v>
      </c>
      <c r="R13" s="188">
        <f>'ごみ処理量内訳'!H13</f>
        <v>454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2202</v>
      </c>
      <c r="AE13" s="189">
        <f t="shared" si="5"/>
        <v>100</v>
      </c>
      <c r="AF13" s="188">
        <f>'資源化量内訳'!AB13</f>
        <v>0</v>
      </c>
      <c r="AG13" s="188">
        <f>'資源化量内訳'!AJ13</f>
        <v>0</v>
      </c>
      <c r="AH13" s="188">
        <f>'資源化量内訳'!AR13</f>
        <v>142</v>
      </c>
      <c r="AI13" s="188">
        <f>'資源化量内訳'!AZ13</f>
        <v>0</v>
      </c>
      <c r="AJ13" s="188">
        <f>'資源化量内訳'!BH13</f>
        <v>0</v>
      </c>
      <c r="AK13" s="188" t="s">
        <v>264</v>
      </c>
      <c r="AL13" s="188">
        <f t="shared" si="6"/>
        <v>142</v>
      </c>
      <c r="AM13" s="189">
        <f t="shared" si="7"/>
        <v>16.767676767676768</v>
      </c>
      <c r="AN13" s="188">
        <f>'ごみ処理量内訳'!AC13</f>
        <v>0</v>
      </c>
      <c r="AO13" s="188">
        <f>'ごみ処理量内訳'!AD13</f>
        <v>179</v>
      </c>
      <c r="AP13" s="188">
        <f>'ごみ処理量内訳'!AE13</f>
        <v>312</v>
      </c>
      <c r="AQ13" s="188">
        <f t="shared" si="8"/>
        <v>491</v>
      </c>
    </row>
    <row r="14" spans="1:43" ht="13.5" customHeight="1">
      <c r="A14" s="182" t="s">
        <v>147</v>
      </c>
      <c r="B14" s="182" t="s">
        <v>18</v>
      </c>
      <c r="C14" s="184" t="s">
        <v>19</v>
      </c>
      <c r="D14" s="188">
        <v>20457</v>
      </c>
      <c r="E14" s="188">
        <v>20457</v>
      </c>
      <c r="F14" s="188">
        <f>'ごみ搬入量内訳'!H14</f>
        <v>4274</v>
      </c>
      <c r="G14" s="188">
        <f>'ごみ搬入量内訳'!AG14</f>
        <v>190</v>
      </c>
      <c r="H14" s="188">
        <f>'ごみ搬入量内訳'!AH14</f>
        <v>0</v>
      </c>
      <c r="I14" s="188">
        <f t="shared" si="1"/>
        <v>4464</v>
      </c>
      <c r="J14" s="188">
        <f t="shared" si="0"/>
        <v>597.8460666911751</v>
      </c>
      <c r="K14" s="188">
        <f>('ごみ搬入量内訳'!E14+'ごみ搬入量内訳'!AH14)/'ごみ処理概要'!D14/365*1000000</f>
        <v>537.9811043679325</v>
      </c>
      <c r="L14" s="188">
        <f>'ごみ搬入量内訳'!F14/'ごみ処理概要'!D14/365*1000000</f>
        <v>59.86496232324267</v>
      </c>
      <c r="M14" s="188">
        <f>'資源化量内訳'!BP14</f>
        <v>575</v>
      </c>
      <c r="N14" s="188">
        <f>'ごみ処理量内訳'!E14</f>
        <v>3535</v>
      </c>
      <c r="O14" s="188">
        <f>'ごみ処理量内訳'!L14</f>
        <v>0</v>
      </c>
      <c r="P14" s="188">
        <f t="shared" si="2"/>
        <v>863</v>
      </c>
      <c r="Q14" s="188">
        <f>'ごみ処理量内訳'!G14</f>
        <v>0</v>
      </c>
      <c r="R14" s="188">
        <f>'ごみ処理量内訳'!H14</f>
        <v>863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66</v>
      </c>
      <c r="W14" s="188">
        <f>'資源化量内訳'!M14</f>
        <v>66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4464</v>
      </c>
      <c r="AE14" s="189">
        <f t="shared" si="5"/>
        <v>100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283</v>
      </c>
      <c r="AI14" s="188">
        <f>'資源化量内訳'!AZ14</f>
        <v>0</v>
      </c>
      <c r="AJ14" s="188">
        <f>'資源化量内訳'!BH14</f>
        <v>0</v>
      </c>
      <c r="AK14" s="188" t="s">
        <v>264</v>
      </c>
      <c r="AL14" s="188">
        <f t="shared" si="6"/>
        <v>283</v>
      </c>
      <c r="AM14" s="189">
        <f t="shared" si="7"/>
        <v>18.33697162135344</v>
      </c>
      <c r="AN14" s="188">
        <f>'ごみ処理量内訳'!AC14</f>
        <v>0</v>
      </c>
      <c r="AO14" s="188">
        <f>'ごみ処理量内訳'!AD14</f>
        <v>365</v>
      </c>
      <c r="AP14" s="188">
        <f>'ごみ処理量内訳'!AE14</f>
        <v>580</v>
      </c>
      <c r="AQ14" s="188">
        <f t="shared" si="8"/>
        <v>945</v>
      </c>
    </row>
    <row r="15" spans="1:43" ht="13.5" customHeight="1">
      <c r="A15" s="182" t="s">
        <v>147</v>
      </c>
      <c r="B15" s="182" t="s">
        <v>162</v>
      </c>
      <c r="C15" s="184" t="s">
        <v>163</v>
      </c>
      <c r="D15" s="188">
        <v>7866</v>
      </c>
      <c r="E15" s="188">
        <v>7866</v>
      </c>
      <c r="F15" s="188">
        <f>'ごみ搬入量内訳'!H15</f>
        <v>2625</v>
      </c>
      <c r="G15" s="188">
        <f>'ごみ搬入量内訳'!AG15</f>
        <v>99</v>
      </c>
      <c r="H15" s="188">
        <f>'ごみ搬入量内訳'!AH15</f>
        <v>0</v>
      </c>
      <c r="I15" s="188">
        <f t="shared" si="1"/>
        <v>2724</v>
      </c>
      <c r="J15" s="188">
        <f t="shared" si="0"/>
        <v>948.7685861467247</v>
      </c>
      <c r="K15" s="188">
        <f>('ごみ搬入量内訳'!E15+'ごみ搬入量内訳'!AH15)/'ごみ処理概要'!D15/365*1000000</f>
        <v>856.1208460898126</v>
      </c>
      <c r="L15" s="188">
        <f>'ごみ搬入量内訳'!F15/'ごみ処理概要'!D15/365*1000000</f>
        <v>92.64774005691218</v>
      </c>
      <c r="M15" s="188">
        <f>'資源化量内訳'!BP15</f>
        <v>95</v>
      </c>
      <c r="N15" s="188">
        <f>'ごみ処理量内訳'!E15</f>
        <v>2247</v>
      </c>
      <c r="O15" s="188">
        <f>'ごみ処理量内訳'!L15</f>
        <v>0</v>
      </c>
      <c r="P15" s="188">
        <f t="shared" si="2"/>
        <v>170</v>
      </c>
      <c r="Q15" s="188">
        <f>'ごみ処理量内訳'!G15</f>
        <v>170</v>
      </c>
      <c r="R15" s="188">
        <f>'ごみ処理量内訳'!H15</f>
        <v>0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307</v>
      </c>
      <c r="W15" s="188">
        <f>'資源化量内訳'!M15</f>
        <v>220</v>
      </c>
      <c r="X15" s="188">
        <f>'資源化量内訳'!N15</f>
        <v>0</v>
      </c>
      <c r="Y15" s="188">
        <f>'資源化量内訳'!O15</f>
        <v>87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2724</v>
      </c>
      <c r="AE15" s="189">
        <f t="shared" si="5"/>
        <v>100</v>
      </c>
      <c r="AF15" s="188">
        <f>'資源化量内訳'!AB15</f>
        <v>0</v>
      </c>
      <c r="AG15" s="188">
        <f>'資源化量内訳'!AJ15</f>
        <v>93</v>
      </c>
      <c r="AH15" s="188">
        <f>'資源化量内訳'!AR15</f>
        <v>0</v>
      </c>
      <c r="AI15" s="188">
        <f>'資源化量内訳'!AZ15</f>
        <v>0</v>
      </c>
      <c r="AJ15" s="188">
        <f>'資源化量内訳'!BH15</f>
        <v>0</v>
      </c>
      <c r="AK15" s="188" t="s">
        <v>264</v>
      </c>
      <c r="AL15" s="188">
        <f t="shared" si="6"/>
        <v>93</v>
      </c>
      <c r="AM15" s="189">
        <f t="shared" si="7"/>
        <v>17.559418233416103</v>
      </c>
      <c r="AN15" s="188">
        <f>'ごみ処理量内訳'!AC15</f>
        <v>0</v>
      </c>
      <c r="AO15" s="188">
        <f>'ごみ処理量内訳'!AD15</f>
        <v>286</v>
      </c>
      <c r="AP15" s="188">
        <f>'ごみ処理量内訳'!AE15</f>
        <v>39</v>
      </c>
      <c r="AQ15" s="188">
        <f t="shared" si="8"/>
        <v>325</v>
      </c>
    </row>
    <row r="16" spans="1:43" ht="13.5" customHeight="1">
      <c r="A16" s="182" t="s">
        <v>147</v>
      </c>
      <c r="B16" s="182" t="s">
        <v>164</v>
      </c>
      <c r="C16" s="184" t="s">
        <v>165</v>
      </c>
      <c r="D16" s="188">
        <v>7976</v>
      </c>
      <c r="E16" s="188">
        <v>7976</v>
      </c>
      <c r="F16" s="188">
        <f>'ごみ搬入量内訳'!H16</f>
        <v>1686</v>
      </c>
      <c r="G16" s="188">
        <f>'ごみ搬入量内訳'!AG16</f>
        <v>136</v>
      </c>
      <c r="H16" s="188">
        <f>'ごみ搬入量内訳'!AH16</f>
        <v>0</v>
      </c>
      <c r="I16" s="188">
        <f t="shared" si="1"/>
        <v>1822</v>
      </c>
      <c r="J16" s="188">
        <f t="shared" si="0"/>
        <v>625.850153199324</v>
      </c>
      <c r="K16" s="188">
        <f>('ごみ搬入量内訳'!E16+'ごみ搬入量内訳'!AH16)/'ごみ処理概要'!D16/365*1000000</f>
        <v>570.2037619708441</v>
      </c>
      <c r="L16" s="188">
        <f>'ごみ搬入量内訳'!F16/'ごみ処理概要'!D16/365*1000000</f>
        <v>55.64639122847996</v>
      </c>
      <c r="M16" s="188">
        <f>'資源化量内訳'!BP16</f>
        <v>191</v>
      </c>
      <c r="N16" s="188">
        <f>'ごみ処理量内訳'!E16</f>
        <v>1490</v>
      </c>
      <c r="O16" s="188">
        <f>'ごみ処理量内訳'!L16</f>
        <v>0</v>
      </c>
      <c r="P16" s="188">
        <f t="shared" si="2"/>
        <v>142</v>
      </c>
      <c r="Q16" s="188">
        <f>'ごみ処理量内訳'!G16</f>
        <v>142</v>
      </c>
      <c r="R16" s="188">
        <f>'ごみ処理量内訳'!H16</f>
        <v>0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189</v>
      </c>
      <c r="W16" s="188">
        <f>'資源化量内訳'!M16</f>
        <v>127</v>
      </c>
      <c r="X16" s="188">
        <f>'資源化量内訳'!N16</f>
        <v>0</v>
      </c>
      <c r="Y16" s="188">
        <f>'資源化量内訳'!O16</f>
        <v>53</v>
      </c>
      <c r="Z16" s="188">
        <f>'資源化量内訳'!P16</f>
        <v>0</v>
      </c>
      <c r="AA16" s="188">
        <f>'資源化量内訳'!Q16</f>
        <v>1</v>
      </c>
      <c r="AB16" s="188">
        <f>'資源化量内訳'!R16</f>
        <v>8</v>
      </c>
      <c r="AC16" s="188">
        <f>'資源化量内訳'!S16</f>
        <v>0</v>
      </c>
      <c r="AD16" s="188">
        <f t="shared" si="4"/>
        <v>1821</v>
      </c>
      <c r="AE16" s="189">
        <f t="shared" si="5"/>
        <v>100</v>
      </c>
      <c r="AF16" s="188">
        <f>'資源化量内訳'!AB16</f>
        <v>0</v>
      </c>
      <c r="AG16" s="188">
        <f>'資源化量内訳'!AJ16</f>
        <v>78</v>
      </c>
      <c r="AH16" s="188">
        <f>'資源化量内訳'!AR16</f>
        <v>0</v>
      </c>
      <c r="AI16" s="188">
        <f>'資源化量内訳'!AZ16</f>
        <v>0</v>
      </c>
      <c r="AJ16" s="188">
        <f>'資源化量内訳'!BH16</f>
        <v>0</v>
      </c>
      <c r="AK16" s="188" t="s">
        <v>264</v>
      </c>
      <c r="AL16" s="188">
        <f t="shared" si="6"/>
        <v>78</v>
      </c>
      <c r="AM16" s="189">
        <f t="shared" si="7"/>
        <v>22.76341948310139</v>
      </c>
      <c r="AN16" s="188">
        <f>'ごみ処理量内訳'!AC16</f>
        <v>0</v>
      </c>
      <c r="AO16" s="188">
        <f>'ごみ処理量内訳'!AD16</f>
        <v>190</v>
      </c>
      <c r="AP16" s="188">
        <f>'ごみ処理量内訳'!AE16</f>
        <v>32</v>
      </c>
      <c r="AQ16" s="188">
        <f t="shared" si="8"/>
        <v>222</v>
      </c>
    </row>
    <row r="17" spans="1:43" ht="13.5" customHeight="1">
      <c r="A17" s="182" t="s">
        <v>147</v>
      </c>
      <c r="B17" s="182" t="s">
        <v>166</v>
      </c>
      <c r="C17" s="184" t="s">
        <v>33</v>
      </c>
      <c r="D17" s="188">
        <v>9002</v>
      </c>
      <c r="E17" s="188">
        <v>9002</v>
      </c>
      <c r="F17" s="188">
        <f>'ごみ搬入量内訳'!H17</f>
        <v>2117</v>
      </c>
      <c r="G17" s="188">
        <f>'ごみ搬入量内訳'!AG17</f>
        <v>77</v>
      </c>
      <c r="H17" s="188">
        <f>'ごみ搬入量内訳'!AH17</f>
        <v>0</v>
      </c>
      <c r="I17" s="188">
        <f t="shared" si="1"/>
        <v>2194</v>
      </c>
      <c r="J17" s="188">
        <f t="shared" si="0"/>
        <v>667.7359369150843</v>
      </c>
      <c r="K17" s="188">
        <f>('ごみ搬入量内訳'!E17+'ごみ搬入量内訳'!AH17)/'ごみ処理概要'!D17/365*1000000</f>
        <v>579.171143094533</v>
      </c>
      <c r="L17" s="188">
        <f>'ごみ搬入量内訳'!F17/'ごみ処理概要'!D17/365*1000000</f>
        <v>88.5647938205513</v>
      </c>
      <c r="M17" s="188">
        <f>'資源化量内訳'!BP17</f>
        <v>307</v>
      </c>
      <c r="N17" s="188">
        <f>'ごみ処理量内訳'!E17</f>
        <v>1945</v>
      </c>
      <c r="O17" s="188">
        <f>'ごみ処理量内訳'!L17</f>
        <v>0</v>
      </c>
      <c r="P17" s="188">
        <f t="shared" si="2"/>
        <v>165</v>
      </c>
      <c r="Q17" s="188">
        <f>'ごみ処理量内訳'!G17</f>
        <v>165</v>
      </c>
      <c r="R17" s="188">
        <f>'ごみ処理量内訳'!H17</f>
        <v>0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82</v>
      </c>
      <c r="W17" s="188">
        <f>'資源化量内訳'!M17</f>
        <v>6</v>
      </c>
      <c r="X17" s="188">
        <f>'資源化量内訳'!N17</f>
        <v>0</v>
      </c>
      <c r="Y17" s="188">
        <f>'資源化量内訳'!O17</f>
        <v>74</v>
      </c>
      <c r="Z17" s="188">
        <f>'資源化量内訳'!P17</f>
        <v>0</v>
      </c>
      <c r="AA17" s="188">
        <f>'資源化量内訳'!Q17</f>
        <v>1</v>
      </c>
      <c r="AB17" s="188">
        <f>'資源化量内訳'!R17</f>
        <v>1</v>
      </c>
      <c r="AC17" s="188">
        <f>'資源化量内訳'!S17</f>
        <v>0</v>
      </c>
      <c r="AD17" s="188">
        <f t="shared" si="4"/>
        <v>2192</v>
      </c>
      <c r="AE17" s="189">
        <f t="shared" si="5"/>
        <v>100</v>
      </c>
      <c r="AF17" s="188">
        <f>'資源化量内訳'!AB17</f>
        <v>0</v>
      </c>
      <c r="AG17" s="188">
        <f>'資源化量内訳'!AJ17</f>
        <v>91</v>
      </c>
      <c r="AH17" s="188">
        <f>'資源化量内訳'!AR17</f>
        <v>0</v>
      </c>
      <c r="AI17" s="188">
        <f>'資源化量内訳'!AZ17</f>
        <v>0</v>
      </c>
      <c r="AJ17" s="188">
        <f>'資源化量内訳'!BH17</f>
        <v>0</v>
      </c>
      <c r="AK17" s="188" t="s">
        <v>264</v>
      </c>
      <c r="AL17" s="188">
        <f t="shared" si="6"/>
        <v>91</v>
      </c>
      <c r="AM17" s="189">
        <f t="shared" si="7"/>
        <v>19.207683073229294</v>
      </c>
      <c r="AN17" s="188">
        <f>'ごみ処理量内訳'!AC17</f>
        <v>0</v>
      </c>
      <c r="AO17" s="188">
        <f>'ごみ処理量内訳'!AD17</f>
        <v>248</v>
      </c>
      <c r="AP17" s="188">
        <f>'ごみ処理量内訳'!AE17</f>
        <v>37</v>
      </c>
      <c r="AQ17" s="188">
        <f t="shared" si="8"/>
        <v>285</v>
      </c>
    </row>
    <row r="18" spans="1:43" ht="13.5" customHeight="1">
      <c r="A18" s="182" t="s">
        <v>147</v>
      </c>
      <c r="B18" s="182" t="s">
        <v>20</v>
      </c>
      <c r="C18" s="184" t="s">
        <v>21</v>
      </c>
      <c r="D18" s="188">
        <v>17867</v>
      </c>
      <c r="E18" s="188">
        <v>17867</v>
      </c>
      <c r="F18" s="188">
        <f>'ごみ搬入量内訳'!H18</f>
        <v>4880</v>
      </c>
      <c r="G18" s="188">
        <f>'ごみ搬入量内訳'!AG18</f>
        <v>302</v>
      </c>
      <c r="H18" s="188">
        <f>'ごみ搬入量内訳'!AH18</f>
        <v>0</v>
      </c>
      <c r="I18" s="188">
        <f t="shared" si="1"/>
        <v>5182</v>
      </c>
      <c r="J18" s="188">
        <f t="shared" si="0"/>
        <v>794.6079517530981</v>
      </c>
      <c r="K18" s="188">
        <f>('ごみ搬入量内訳'!E18+'ごみ搬入量内訳'!AH18)/'ごみ処理概要'!D18/365*1000000</f>
        <v>640.1945578095686</v>
      </c>
      <c r="L18" s="188">
        <f>'ごみ搬入量内訳'!F18/'ごみ処理概要'!D18/365*1000000</f>
        <v>154.41339394352948</v>
      </c>
      <c r="M18" s="188">
        <f>'資源化量内訳'!BP18</f>
        <v>449</v>
      </c>
      <c r="N18" s="188">
        <f>'ごみ処理量内訳'!E18</f>
        <v>4495</v>
      </c>
      <c r="O18" s="188">
        <f>'ごみ処理量内訳'!L18</f>
        <v>0</v>
      </c>
      <c r="P18" s="188">
        <f t="shared" si="2"/>
        <v>320</v>
      </c>
      <c r="Q18" s="188">
        <f>'ごみ処理量内訳'!G18</f>
        <v>320</v>
      </c>
      <c r="R18" s="188">
        <f>'ごみ処理量内訳'!H18</f>
        <v>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367</v>
      </c>
      <c r="W18" s="188">
        <f>'資源化量内訳'!M18</f>
        <v>191</v>
      </c>
      <c r="X18" s="188">
        <f>'資源化量内訳'!N18</f>
        <v>14</v>
      </c>
      <c r="Y18" s="188">
        <f>'資源化量内訳'!O18</f>
        <v>146</v>
      </c>
      <c r="Z18" s="188">
        <f>'資源化量内訳'!P18</f>
        <v>0</v>
      </c>
      <c r="AA18" s="188">
        <f>'資源化量内訳'!Q18</f>
        <v>2</v>
      </c>
      <c r="AB18" s="188">
        <f>'資源化量内訳'!R18</f>
        <v>14</v>
      </c>
      <c r="AC18" s="188">
        <f>'資源化量内訳'!S18</f>
        <v>0</v>
      </c>
      <c r="AD18" s="188">
        <f t="shared" si="4"/>
        <v>5182</v>
      </c>
      <c r="AE18" s="189">
        <f t="shared" si="5"/>
        <v>100</v>
      </c>
      <c r="AF18" s="188">
        <f>'資源化量内訳'!AB18</f>
        <v>0</v>
      </c>
      <c r="AG18" s="188">
        <f>'資源化量内訳'!AJ18</f>
        <v>176</v>
      </c>
      <c r="AH18" s="188">
        <f>'資源化量内訳'!AR18</f>
        <v>0</v>
      </c>
      <c r="AI18" s="188">
        <f>'資源化量内訳'!AZ18</f>
        <v>0</v>
      </c>
      <c r="AJ18" s="188">
        <f>'資源化量内訳'!BH18</f>
        <v>0</v>
      </c>
      <c r="AK18" s="188" t="s">
        <v>264</v>
      </c>
      <c r="AL18" s="188">
        <f t="shared" si="6"/>
        <v>176</v>
      </c>
      <c r="AM18" s="189">
        <f t="shared" si="7"/>
        <v>17.616764340259277</v>
      </c>
      <c r="AN18" s="188">
        <f>'ごみ処理量内訳'!AC18</f>
        <v>0</v>
      </c>
      <c r="AO18" s="188">
        <f>'ごみ処理量内訳'!AD18</f>
        <v>571</v>
      </c>
      <c r="AP18" s="188">
        <f>'ごみ処理量内訳'!AE18</f>
        <v>73</v>
      </c>
      <c r="AQ18" s="188">
        <f t="shared" si="8"/>
        <v>644</v>
      </c>
    </row>
    <row r="19" spans="1:43" ht="13.5" customHeight="1">
      <c r="A19" s="182" t="s">
        <v>147</v>
      </c>
      <c r="B19" s="182" t="s">
        <v>22</v>
      </c>
      <c r="C19" s="184" t="s">
        <v>23</v>
      </c>
      <c r="D19" s="188">
        <v>20599</v>
      </c>
      <c r="E19" s="188">
        <v>20599</v>
      </c>
      <c r="F19" s="188">
        <f>'ごみ搬入量内訳'!H19</f>
        <v>5450</v>
      </c>
      <c r="G19" s="188">
        <f>'ごみ搬入量内訳'!AG19</f>
        <v>199</v>
      </c>
      <c r="H19" s="188">
        <f>'ごみ搬入量内訳'!AH19</f>
        <v>0</v>
      </c>
      <c r="I19" s="188">
        <f t="shared" si="1"/>
        <v>5649</v>
      </c>
      <c r="J19" s="188">
        <f t="shared" si="0"/>
        <v>751.333187473524</v>
      </c>
      <c r="K19" s="188">
        <f>('ごみ搬入量内訳'!E19+'ごみ搬入量内訳'!AH19)/'ごみ処理概要'!D19/365*1000000</f>
        <v>579.0944765904982</v>
      </c>
      <c r="L19" s="188">
        <f>'ごみ搬入量内訳'!F19/'ごみ処理概要'!D19/365*1000000</f>
        <v>172.238710883026</v>
      </c>
      <c r="M19" s="188">
        <f>'資源化量内訳'!BP19</f>
        <v>628</v>
      </c>
      <c r="N19" s="188">
        <f>'ごみ処理量内訳'!E19</f>
        <v>4912</v>
      </c>
      <c r="O19" s="188">
        <f>'ごみ処理量内訳'!L19</f>
        <v>0</v>
      </c>
      <c r="P19" s="188">
        <f t="shared" si="2"/>
        <v>410</v>
      </c>
      <c r="Q19" s="188">
        <f>'ごみ処理量内訳'!G19</f>
        <v>410</v>
      </c>
      <c r="R19" s="188">
        <f>'ごみ処理量内訳'!H19</f>
        <v>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327</v>
      </c>
      <c r="W19" s="188">
        <f>'資源化量内訳'!M19</f>
        <v>129</v>
      </c>
      <c r="X19" s="188">
        <f>'資源化量内訳'!N19</f>
        <v>0</v>
      </c>
      <c r="Y19" s="188">
        <f>'資源化量内訳'!O19</f>
        <v>166</v>
      </c>
      <c r="Z19" s="188">
        <f>'資源化量内訳'!P19</f>
        <v>11</v>
      </c>
      <c r="AA19" s="188">
        <f>'資源化量内訳'!Q19</f>
        <v>0</v>
      </c>
      <c r="AB19" s="188">
        <f>'資源化量内訳'!R19</f>
        <v>21</v>
      </c>
      <c r="AC19" s="188">
        <f>'資源化量内訳'!S19</f>
        <v>0</v>
      </c>
      <c r="AD19" s="188">
        <f t="shared" si="4"/>
        <v>5649</v>
      </c>
      <c r="AE19" s="189">
        <f t="shared" si="5"/>
        <v>100</v>
      </c>
      <c r="AF19" s="188">
        <f>'資源化量内訳'!AB19</f>
        <v>0</v>
      </c>
      <c r="AG19" s="188">
        <f>'資源化量内訳'!AJ19</f>
        <v>226</v>
      </c>
      <c r="AH19" s="188">
        <f>'資源化量内訳'!AR19</f>
        <v>0</v>
      </c>
      <c r="AI19" s="188">
        <f>'資源化量内訳'!AZ19</f>
        <v>0</v>
      </c>
      <c r="AJ19" s="188">
        <f>'資源化量内訳'!BH19</f>
        <v>0</v>
      </c>
      <c r="AK19" s="188" t="s">
        <v>264</v>
      </c>
      <c r="AL19" s="188">
        <f t="shared" si="6"/>
        <v>226</v>
      </c>
      <c r="AM19" s="189">
        <f t="shared" si="7"/>
        <v>18.81472040783814</v>
      </c>
      <c r="AN19" s="188">
        <f>'ごみ処理量内訳'!AC19</f>
        <v>0</v>
      </c>
      <c r="AO19" s="188">
        <f>'ごみ処理量内訳'!AD19</f>
        <v>626</v>
      </c>
      <c r="AP19" s="188">
        <f>'ごみ処理量内訳'!AE19</f>
        <v>93</v>
      </c>
      <c r="AQ19" s="188">
        <f t="shared" si="8"/>
        <v>719</v>
      </c>
    </row>
    <row r="20" spans="1:43" ht="13.5" customHeight="1">
      <c r="A20" s="182" t="s">
        <v>147</v>
      </c>
      <c r="B20" s="182" t="s">
        <v>167</v>
      </c>
      <c r="C20" s="184" t="s">
        <v>168</v>
      </c>
      <c r="D20" s="188">
        <v>3139</v>
      </c>
      <c r="E20" s="188">
        <v>3139</v>
      </c>
      <c r="F20" s="188">
        <f>'ごみ搬入量内訳'!H20</f>
        <v>1254</v>
      </c>
      <c r="G20" s="188">
        <f>'ごみ搬入量内訳'!AG20</f>
        <v>7</v>
      </c>
      <c r="H20" s="188">
        <f>'ごみ搬入量内訳'!AH20</f>
        <v>0</v>
      </c>
      <c r="I20" s="188">
        <f t="shared" si="1"/>
        <v>1261</v>
      </c>
      <c r="J20" s="188">
        <f t="shared" si="0"/>
        <v>1100.6035427040285</v>
      </c>
      <c r="K20" s="188">
        <f>('ごみ搬入量内訳'!E20+'ごみ搬入量内訳'!AH20)/'ごみ処理概要'!D20/365*1000000</f>
        <v>713.0793769938074</v>
      </c>
      <c r="L20" s="188">
        <f>'ごみ搬入量内訳'!F20/'ごみ処理概要'!D20/365*1000000</f>
        <v>387.5241657102209</v>
      </c>
      <c r="M20" s="188">
        <f>'資源化量内訳'!BP20</f>
        <v>2</v>
      </c>
      <c r="N20" s="188">
        <f>'ごみ処理量内訳'!E20</f>
        <v>1007</v>
      </c>
      <c r="O20" s="188">
        <f>'ごみ処理量内訳'!L20</f>
        <v>0</v>
      </c>
      <c r="P20" s="188">
        <f t="shared" si="2"/>
        <v>214</v>
      </c>
      <c r="Q20" s="188">
        <f>'ごみ処理量内訳'!G20</f>
        <v>0</v>
      </c>
      <c r="R20" s="188">
        <f>'ごみ処理量内訳'!H20</f>
        <v>214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42</v>
      </c>
      <c r="W20" s="188">
        <f>'資源化量内訳'!M20</f>
        <v>39</v>
      </c>
      <c r="X20" s="188">
        <f>'資源化量内訳'!N20</f>
        <v>2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1</v>
      </c>
      <c r="AB20" s="188">
        <f>'資源化量内訳'!R20</f>
        <v>0</v>
      </c>
      <c r="AC20" s="188">
        <f>'資源化量内訳'!S20</f>
        <v>0</v>
      </c>
      <c r="AD20" s="188">
        <f t="shared" si="4"/>
        <v>1263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129</v>
      </c>
      <c r="AI20" s="188">
        <f>'資源化量内訳'!AZ20</f>
        <v>0</v>
      </c>
      <c r="AJ20" s="188">
        <f>'資源化量内訳'!BH20</f>
        <v>0</v>
      </c>
      <c r="AK20" s="188" t="s">
        <v>264</v>
      </c>
      <c r="AL20" s="188">
        <f t="shared" si="6"/>
        <v>129</v>
      </c>
      <c r="AM20" s="189">
        <f t="shared" si="7"/>
        <v>13.67588932806324</v>
      </c>
      <c r="AN20" s="188">
        <f>'ごみ処理量内訳'!AC20</f>
        <v>0</v>
      </c>
      <c r="AO20" s="188">
        <f>'ごみ処理量内訳'!AD20</f>
        <v>103</v>
      </c>
      <c r="AP20" s="188">
        <f>'ごみ処理量内訳'!AE20</f>
        <v>24</v>
      </c>
      <c r="AQ20" s="188">
        <f t="shared" si="8"/>
        <v>127</v>
      </c>
    </row>
    <row r="21" spans="1:43" ht="13.5" customHeight="1">
      <c r="A21" s="182" t="s">
        <v>147</v>
      </c>
      <c r="B21" s="182" t="s">
        <v>169</v>
      </c>
      <c r="C21" s="184" t="s">
        <v>251</v>
      </c>
      <c r="D21" s="188">
        <v>19574</v>
      </c>
      <c r="E21" s="188">
        <v>19574</v>
      </c>
      <c r="F21" s="188">
        <f>'ごみ搬入量内訳'!H21</f>
        <v>5023</v>
      </c>
      <c r="G21" s="188">
        <f>'ごみ搬入量内訳'!AG21</f>
        <v>256</v>
      </c>
      <c r="H21" s="188">
        <f>'ごみ搬入量内訳'!AH21</f>
        <v>0</v>
      </c>
      <c r="I21" s="188">
        <f t="shared" si="1"/>
        <v>5279</v>
      </c>
      <c r="J21" s="188">
        <f t="shared" si="0"/>
        <v>738.889021080522</v>
      </c>
      <c r="K21" s="188">
        <f>('ごみ搬入量内訳'!E21+'ごみ搬入量内訳'!AH21)/'ごみ処理概要'!D21/365*1000000</f>
        <v>628.1746403882141</v>
      </c>
      <c r="L21" s="188">
        <f>'ごみ搬入量内訳'!F21/'ごみ処理概要'!D21/365*1000000</f>
        <v>110.7143806923078</v>
      </c>
      <c r="M21" s="188">
        <f>'資源化量内訳'!BP21</f>
        <v>0</v>
      </c>
      <c r="N21" s="188">
        <f>'ごみ処理量内訳'!E21</f>
        <v>3806</v>
      </c>
      <c r="O21" s="188">
        <f>'ごみ処理量内訳'!L21</f>
        <v>0</v>
      </c>
      <c r="P21" s="188">
        <f t="shared" si="2"/>
        <v>1472</v>
      </c>
      <c r="Q21" s="188">
        <f>'ごみ処理量内訳'!G21</f>
        <v>0</v>
      </c>
      <c r="R21" s="188">
        <f>'ごみ処理量内訳'!H21</f>
        <v>1472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23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11</v>
      </c>
      <c r="AB21" s="188">
        <f>'資源化量内訳'!R21</f>
        <v>0</v>
      </c>
      <c r="AC21" s="188">
        <f>'資源化量内訳'!S21</f>
        <v>12</v>
      </c>
      <c r="AD21" s="188">
        <f t="shared" si="4"/>
        <v>5301</v>
      </c>
      <c r="AE21" s="189">
        <f t="shared" si="5"/>
        <v>100</v>
      </c>
      <c r="AF21" s="188">
        <f>'資源化量内訳'!AB21</f>
        <v>0</v>
      </c>
      <c r="AG21" s="188">
        <f>'資源化量内訳'!AJ21</f>
        <v>0</v>
      </c>
      <c r="AH21" s="188">
        <f>'資源化量内訳'!AR21</f>
        <v>1066</v>
      </c>
      <c r="AI21" s="188">
        <f>'資源化量内訳'!AZ21</f>
        <v>0</v>
      </c>
      <c r="AJ21" s="188">
        <f>'資源化量内訳'!BH21</f>
        <v>0</v>
      </c>
      <c r="AK21" s="188" t="s">
        <v>264</v>
      </c>
      <c r="AL21" s="188">
        <f t="shared" si="6"/>
        <v>1066</v>
      </c>
      <c r="AM21" s="189">
        <f t="shared" si="7"/>
        <v>20.54329371816638</v>
      </c>
      <c r="AN21" s="188">
        <f>'ごみ処理量内訳'!AC21</f>
        <v>0</v>
      </c>
      <c r="AO21" s="188">
        <f>'ごみ処理量内訳'!AD21</f>
        <v>395</v>
      </c>
      <c r="AP21" s="188">
        <f>'ごみ処理量内訳'!AE21</f>
        <v>114</v>
      </c>
      <c r="AQ21" s="188">
        <f t="shared" si="8"/>
        <v>509</v>
      </c>
    </row>
    <row r="22" spans="1:43" ht="13.5" customHeight="1">
      <c r="A22" s="182" t="s">
        <v>147</v>
      </c>
      <c r="B22" s="182" t="s">
        <v>24</v>
      </c>
      <c r="C22" s="184" t="s">
        <v>263</v>
      </c>
      <c r="D22" s="188">
        <v>12179</v>
      </c>
      <c r="E22" s="188">
        <v>12179</v>
      </c>
      <c r="F22" s="188">
        <f>'ごみ搬入量内訳'!H22</f>
        <v>2535</v>
      </c>
      <c r="G22" s="188">
        <f>'ごみ搬入量内訳'!AG22</f>
        <v>760</v>
      </c>
      <c r="H22" s="188">
        <f>'ごみ搬入量内訳'!AH22</f>
        <v>0</v>
      </c>
      <c r="I22" s="188">
        <f t="shared" si="1"/>
        <v>3295</v>
      </c>
      <c r="J22" s="188">
        <f t="shared" si="0"/>
        <v>741.2264767447223</v>
      </c>
      <c r="K22" s="188">
        <f>('ごみ搬入量内訳'!E22+'ごみ搬入量内訳'!AH22)/'ごみ処理概要'!D22/365*1000000</f>
        <v>638.1971212518292</v>
      </c>
      <c r="L22" s="188">
        <f>'ごみ搬入量内訳'!F22/'ごみ処理概要'!D22/365*1000000</f>
        <v>103.0293554928931</v>
      </c>
      <c r="M22" s="188">
        <f>'資源化量内訳'!BP22</f>
        <v>0</v>
      </c>
      <c r="N22" s="188">
        <f>'ごみ処理量内訳'!E22</f>
        <v>2497</v>
      </c>
      <c r="O22" s="188">
        <f>'ごみ処理量内訳'!L22</f>
        <v>0</v>
      </c>
      <c r="P22" s="188">
        <f t="shared" si="2"/>
        <v>802</v>
      </c>
      <c r="Q22" s="188">
        <f>'ごみ処理量内訳'!G22</f>
        <v>0</v>
      </c>
      <c r="R22" s="188">
        <f>'ごみ処理量内訳'!H22</f>
        <v>802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10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4</v>
      </c>
      <c r="AB22" s="188">
        <f>'資源化量内訳'!R22</f>
        <v>0</v>
      </c>
      <c r="AC22" s="188">
        <f>'資源化量内訳'!S22</f>
        <v>6</v>
      </c>
      <c r="AD22" s="188">
        <f t="shared" si="4"/>
        <v>3309</v>
      </c>
      <c r="AE22" s="189">
        <f t="shared" si="5"/>
        <v>100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558</v>
      </c>
      <c r="AI22" s="188">
        <f>'資源化量内訳'!AZ22</f>
        <v>0</v>
      </c>
      <c r="AJ22" s="188">
        <f>'資源化量内訳'!BH22</f>
        <v>0</v>
      </c>
      <c r="AK22" s="188" t="s">
        <v>264</v>
      </c>
      <c r="AL22" s="188">
        <f t="shared" si="6"/>
        <v>558</v>
      </c>
      <c r="AM22" s="189">
        <f t="shared" si="7"/>
        <v>17.165306739196133</v>
      </c>
      <c r="AN22" s="188">
        <f>'ごみ処理量内訳'!AC22</f>
        <v>0</v>
      </c>
      <c r="AO22" s="188">
        <f>'ごみ処理量内訳'!AD22</f>
        <v>267</v>
      </c>
      <c r="AP22" s="188">
        <f>'ごみ処理量内訳'!AE22</f>
        <v>69</v>
      </c>
      <c r="AQ22" s="188">
        <f t="shared" si="8"/>
        <v>336</v>
      </c>
    </row>
    <row r="23" spans="1:43" ht="13.5" customHeight="1">
      <c r="A23" s="182" t="s">
        <v>147</v>
      </c>
      <c r="B23" s="182" t="s">
        <v>25</v>
      </c>
      <c r="C23" s="184" t="s">
        <v>26</v>
      </c>
      <c r="D23" s="188">
        <v>12565</v>
      </c>
      <c r="E23" s="188">
        <v>12565</v>
      </c>
      <c r="F23" s="188">
        <f>'ごみ搬入量内訳'!H23</f>
        <v>2774</v>
      </c>
      <c r="G23" s="188">
        <f>'ごみ搬入量内訳'!AG23</f>
        <v>954</v>
      </c>
      <c r="H23" s="188">
        <f>'ごみ搬入量内訳'!AH23</f>
        <v>0</v>
      </c>
      <c r="I23" s="188">
        <f t="shared" si="1"/>
        <v>3728</v>
      </c>
      <c r="J23" s="188">
        <f t="shared" si="0"/>
        <v>812.8689717578184</v>
      </c>
      <c r="K23" s="188">
        <f>('ごみ搬入量内訳'!E23+'ごみ搬入量内訳'!AH23)/'ごみ処理概要'!D23/365*1000000</f>
        <v>620.1178529182497</v>
      </c>
      <c r="L23" s="188">
        <f>'ごみ搬入量内訳'!F23/'ごみ処理概要'!D23/365*1000000</f>
        <v>192.75111883956848</v>
      </c>
      <c r="M23" s="188">
        <f>'資源化量内訳'!BP23</f>
        <v>32</v>
      </c>
      <c r="N23" s="188">
        <f>'ごみ処理量内訳'!E23</f>
        <v>2763</v>
      </c>
      <c r="O23" s="188">
        <f>'ごみ処理量内訳'!L23</f>
        <v>0</v>
      </c>
      <c r="P23" s="188">
        <f t="shared" si="2"/>
        <v>957</v>
      </c>
      <c r="Q23" s="188">
        <f>'ごみ処理量内訳'!G23</f>
        <v>0</v>
      </c>
      <c r="R23" s="188">
        <f>'ごみ処理量内訳'!H23</f>
        <v>957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16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7</v>
      </c>
      <c r="AB23" s="188">
        <f>'資源化量内訳'!R23</f>
        <v>0</v>
      </c>
      <c r="AC23" s="188">
        <f>'資源化量内訳'!S23</f>
        <v>9</v>
      </c>
      <c r="AD23" s="188">
        <f t="shared" si="4"/>
        <v>3736</v>
      </c>
      <c r="AE23" s="189">
        <f t="shared" si="5"/>
        <v>100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683</v>
      </c>
      <c r="AI23" s="188">
        <f>'資源化量内訳'!AZ23</f>
        <v>0</v>
      </c>
      <c r="AJ23" s="188">
        <f>'資源化量内訳'!BH23</f>
        <v>0</v>
      </c>
      <c r="AK23" s="188" t="s">
        <v>264</v>
      </c>
      <c r="AL23" s="188">
        <f t="shared" si="6"/>
        <v>683</v>
      </c>
      <c r="AM23" s="189">
        <f t="shared" si="7"/>
        <v>19.400212314225055</v>
      </c>
      <c r="AN23" s="188">
        <f>'ごみ処理量内訳'!AC23</f>
        <v>0</v>
      </c>
      <c r="AO23" s="188">
        <f>'ごみ処理量内訳'!AD23</f>
        <v>297</v>
      </c>
      <c r="AP23" s="188">
        <f>'ごみ処理量内訳'!AE23</f>
        <v>77</v>
      </c>
      <c r="AQ23" s="188">
        <f t="shared" si="8"/>
        <v>374</v>
      </c>
    </row>
    <row r="24" spans="1:43" ht="13.5" customHeight="1">
      <c r="A24" s="182" t="s">
        <v>147</v>
      </c>
      <c r="B24" s="182" t="s">
        <v>170</v>
      </c>
      <c r="C24" s="184" t="s">
        <v>171</v>
      </c>
      <c r="D24" s="188">
        <v>6611</v>
      </c>
      <c r="E24" s="188">
        <v>6611</v>
      </c>
      <c r="F24" s="188">
        <f>'ごみ搬入量内訳'!H24</f>
        <v>1063</v>
      </c>
      <c r="G24" s="188">
        <f>'ごみ搬入量内訳'!AG24</f>
        <v>826</v>
      </c>
      <c r="H24" s="188">
        <f>'ごみ搬入量内訳'!AH24</f>
        <v>0</v>
      </c>
      <c r="I24" s="188">
        <f t="shared" si="1"/>
        <v>1889</v>
      </c>
      <c r="J24" s="188">
        <f t="shared" si="0"/>
        <v>782.8380677285471</v>
      </c>
      <c r="K24" s="188">
        <f>('ごみ搬入量内訳'!E24+'ごみ搬入量内訳'!AH24)/'ごみ処理概要'!D24/365*1000000</f>
        <v>600.079154087314</v>
      </c>
      <c r="L24" s="188">
        <f>'ごみ搬入量内訳'!F24/'ごみ処理概要'!D24/365*1000000</f>
        <v>182.75891364123305</v>
      </c>
      <c r="M24" s="188">
        <f>'資源化量内訳'!BP24</f>
        <v>0</v>
      </c>
      <c r="N24" s="188">
        <f>'ごみ処理量内訳'!E24</f>
        <v>1289</v>
      </c>
      <c r="O24" s="188">
        <f>'ごみ処理量内訳'!L24</f>
        <v>0</v>
      </c>
      <c r="P24" s="188">
        <f t="shared" si="2"/>
        <v>597</v>
      </c>
      <c r="Q24" s="188">
        <f>'ごみ処理量内訳'!G24</f>
        <v>0</v>
      </c>
      <c r="R24" s="188">
        <f>'ごみ処理量内訳'!H24</f>
        <v>597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9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3</v>
      </c>
      <c r="Z24" s="188">
        <f>'資源化量内訳'!P24</f>
        <v>0</v>
      </c>
      <c r="AA24" s="188">
        <f>'資源化量内訳'!Q24</f>
        <v>2</v>
      </c>
      <c r="AB24" s="188">
        <f>'資源化量内訳'!R24</f>
        <v>0</v>
      </c>
      <c r="AC24" s="188">
        <f>'資源化量内訳'!S24</f>
        <v>4</v>
      </c>
      <c r="AD24" s="188">
        <f t="shared" si="4"/>
        <v>1895</v>
      </c>
      <c r="AE24" s="189">
        <f t="shared" si="5"/>
        <v>100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430</v>
      </c>
      <c r="AI24" s="188">
        <f>'資源化量内訳'!AZ24</f>
        <v>0</v>
      </c>
      <c r="AJ24" s="188">
        <f>'資源化量内訳'!BH24</f>
        <v>0</v>
      </c>
      <c r="AK24" s="188" t="s">
        <v>264</v>
      </c>
      <c r="AL24" s="188">
        <f t="shared" si="6"/>
        <v>430</v>
      </c>
      <c r="AM24" s="189">
        <f t="shared" si="7"/>
        <v>23.16622691292876</v>
      </c>
      <c r="AN24" s="188">
        <f>'ごみ処理量内訳'!AC24</f>
        <v>0</v>
      </c>
      <c r="AO24" s="188">
        <f>'ごみ処理量内訳'!AD24</f>
        <v>151</v>
      </c>
      <c r="AP24" s="188">
        <f>'ごみ処理量内訳'!AE24</f>
        <v>47</v>
      </c>
      <c r="AQ24" s="188">
        <f t="shared" si="8"/>
        <v>198</v>
      </c>
    </row>
    <row r="25" spans="1:43" ht="13.5" customHeight="1">
      <c r="A25" s="182" t="s">
        <v>147</v>
      </c>
      <c r="B25" s="182" t="s">
        <v>172</v>
      </c>
      <c r="C25" s="184" t="s">
        <v>262</v>
      </c>
      <c r="D25" s="188">
        <v>4409</v>
      </c>
      <c r="E25" s="188">
        <v>4409</v>
      </c>
      <c r="F25" s="188">
        <f>'ごみ搬入量内訳'!H25</f>
        <v>1059</v>
      </c>
      <c r="G25" s="188">
        <f>'ごみ搬入量内訳'!AG25</f>
        <v>226</v>
      </c>
      <c r="H25" s="188">
        <f>'ごみ搬入量内訳'!AH25</f>
        <v>12</v>
      </c>
      <c r="I25" s="188">
        <f t="shared" si="1"/>
        <v>1297</v>
      </c>
      <c r="J25" s="188">
        <f t="shared" si="0"/>
        <v>805.9479831105118</v>
      </c>
      <c r="K25" s="188">
        <f>('ごみ搬入量内訳'!E25+'ごみ搬入量内訳'!AH25)/'ごみ処理概要'!D25/365*1000000</f>
        <v>716.4672509841326</v>
      </c>
      <c r="L25" s="188">
        <f>'ごみ搬入量内訳'!F25/'ごみ処理概要'!D25/365*1000000</f>
        <v>89.4807321263791</v>
      </c>
      <c r="M25" s="188">
        <f>'資源化量内訳'!BP25</f>
        <v>7</v>
      </c>
      <c r="N25" s="188">
        <f>'ごみ処理量内訳'!E25</f>
        <v>1025</v>
      </c>
      <c r="O25" s="188">
        <f>'ごみ処理量内訳'!L25</f>
        <v>0</v>
      </c>
      <c r="P25" s="188">
        <f t="shared" si="2"/>
        <v>261</v>
      </c>
      <c r="Q25" s="188">
        <f>'ごみ処理量内訳'!G25</f>
        <v>0</v>
      </c>
      <c r="R25" s="188">
        <f>'ごみ処理量内訳'!H25</f>
        <v>261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4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2</v>
      </c>
      <c r="AB25" s="188">
        <f>'資源化量内訳'!R25</f>
        <v>0</v>
      </c>
      <c r="AC25" s="188">
        <f>'資源化量内訳'!S25</f>
        <v>2</v>
      </c>
      <c r="AD25" s="188">
        <f t="shared" si="4"/>
        <v>1290</v>
      </c>
      <c r="AE25" s="189">
        <f t="shared" si="5"/>
        <v>100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170</v>
      </c>
      <c r="AI25" s="188">
        <f>'資源化量内訳'!AZ25</f>
        <v>0</v>
      </c>
      <c r="AJ25" s="188">
        <f>'資源化量内訳'!BH25</f>
        <v>0</v>
      </c>
      <c r="AK25" s="188" t="s">
        <v>264</v>
      </c>
      <c r="AL25" s="188">
        <f t="shared" si="6"/>
        <v>170</v>
      </c>
      <c r="AM25" s="189">
        <f t="shared" si="7"/>
        <v>13.95528141865844</v>
      </c>
      <c r="AN25" s="188">
        <f>'ごみ処理量内訳'!AC25</f>
        <v>0</v>
      </c>
      <c r="AO25" s="188">
        <f>'ごみ処理量内訳'!AD25</f>
        <v>88</v>
      </c>
      <c r="AP25" s="188">
        <f>'ごみ処理量内訳'!AE25</f>
        <v>26</v>
      </c>
      <c r="AQ25" s="188">
        <f t="shared" si="8"/>
        <v>114</v>
      </c>
    </row>
    <row r="26" spans="1:43" ht="13.5" customHeight="1">
      <c r="A26" s="182" t="s">
        <v>147</v>
      </c>
      <c r="B26" s="182" t="s">
        <v>173</v>
      </c>
      <c r="C26" s="184" t="s">
        <v>174</v>
      </c>
      <c r="D26" s="188">
        <v>3948</v>
      </c>
      <c r="E26" s="188">
        <v>3940</v>
      </c>
      <c r="F26" s="188">
        <f>'ごみ搬入量内訳'!H26</f>
        <v>811</v>
      </c>
      <c r="G26" s="188">
        <f>'ごみ搬入量内訳'!AG26</f>
        <v>150</v>
      </c>
      <c r="H26" s="188">
        <f>'ごみ搬入量内訳'!AH26</f>
        <v>1</v>
      </c>
      <c r="I26" s="188">
        <f t="shared" si="1"/>
        <v>962</v>
      </c>
      <c r="J26" s="188">
        <f t="shared" si="0"/>
        <v>667.582684487377</v>
      </c>
      <c r="K26" s="188">
        <f>('ごみ搬入量内訳'!E26+'ごみ搬入量内訳'!AH26)/'ごみ処理概要'!D26/365*1000000</f>
        <v>583.6143842555967</v>
      </c>
      <c r="L26" s="188">
        <f>'ごみ搬入量内訳'!F26/'ごみ処理概要'!D26/365*1000000</f>
        <v>83.96830023178026</v>
      </c>
      <c r="M26" s="188">
        <f>'資源化量内訳'!BP26</f>
        <v>12</v>
      </c>
      <c r="N26" s="188">
        <f>'ごみ処理量内訳'!E26</f>
        <v>676</v>
      </c>
      <c r="O26" s="188">
        <f>'ごみ処理量内訳'!L26</f>
        <v>0</v>
      </c>
      <c r="P26" s="188">
        <f t="shared" si="2"/>
        <v>285</v>
      </c>
      <c r="Q26" s="188">
        <f>'ごみ処理量内訳'!G26</f>
        <v>0</v>
      </c>
      <c r="R26" s="188">
        <f>'ごみ処理量内訳'!H26</f>
        <v>285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4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2</v>
      </c>
      <c r="AB26" s="188">
        <f>'資源化量内訳'!R26</f>
        <v>0</v>
      </c>
      <c r="AC26" s="188">
        <f>'資源化量内訳'!S26</f>
        <v>2</v>
      </c>
      <c r="AD26" s="188">
        <f t="shared" si="4"/>
        <v>965</v>
      </c>
      <c r="AE26" s="189">
        <f t="shared" si="5"/>
        <v>100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205</v>
      </c>
      <c r="AI26" s="188">
        <f>'資源化量内訳'!AZ26</f>
        <v>0</v>
      </c>
      <c r="AJ26" s="188">
        <f>'資源化量内訳'!BH26</f>
        <v>0</v>
      </c>
      <c r="AK26" s="188" t="s">
        <v>264</v>
      </c>
      <c r="AL26" s="188">
        <f t="shared" si="6"/>
        <v>205</v>
      </c>
      <c r="AM26" s="189">
        <f t="shared" si="7"/>
        <v>22.62026612077789</v>
      </c>
      <c r="AN26" s="188">
        <f>'ごみ処理量内訳'!AC26</f>
        <v>0</v>
      </c>
      <c r="AO26" s="188">
        <f>'ごみ処理量内訳'!AD26</f>
        <v>67</v>
      </c>
      <c r="AP26" s="188">
        <f>'ごみ処理量内訳'!AE26</f>
        <v>23</v>
      </c>
      <c r="AQ26" s="188">
        <f t="shared" si="8"/>
        <v>90</v>
      </c>
    </row>
    <row r="27" spans="1:43" ht="13.5">
      <c r="A27" s="201" t="s">
        <v>27</v>
      </c>
      <c r="B27" s="202"/>
      <c r="C27" s="202"/>
      <c r="D27" s="188">
        <f>SUM(D7:D26)</f>
        <v>617818</v>
      </c>
      <c r="E27" s="188">
        <f>SUM(E7:E26)</f>
        <v>617777</v>
      </c>
      <c r="F27" s="188">
        <f>'ごみ搬入量内訳'!H27</f>
        <v>208050</v>
      </c>
      <c r="G27" s="188">
        <f>'ごみ搬入量内訳'!AG27</f>
        <v>18586</v>
      </c>
      <c r="H27" s="188">
        <f>'ごみ搬入量内訳'!AH27</f>
        <v>21</v>
      </c>
      <c r="I27" s="188">
        <f>SUM(F27:H27)</f>
        <v>226657</v>
      </c>
      <c r="J27" s="188">
        <f t="shared" si="0"/>
        <v>1005.1149079369343</v>
      </c>
      <c r="K27" s="188">
        <f>('ごみ搬入量内訳'!E27+'ごみ搬入量内訳'!AH27)/'ごみ処理概要'!D27/365*1000000</f>
        <v>733.939600157993</v>
      </c>
      <c r="L27" s="188">
        <f>'ごみ搬入量内訳'!F27/'ごみ処理概要'!D27/365*1000000</f>
        <v>271.1753077789412</v>
      </c>
      <c r="M27" s="188">
        <f>'資源化量内訳'!BP27</f>
        <v>8976</v>
      </c>
      <c r="N27" s="188">
        <f>'ごみ処理量内訳'!E27</f>
        <v>183572</v>
      </c>
      <c r="O27" s="188">
        <f>'ごみ処理量内訳'!L27</f>
        <v>499</v>
      </c>
      <c r="P27" s="188">
        <f>SUM(Q27:U27)</f>
        <v>34142</v>
      </c>
      <c r="Q27" s="188">
        <f>'ごみ処理量内訳'!G27</f>
        <v>2421</v>
      </c>
      <c r="R27" s="188">
        <f>'ごみ処理量内訳'!H27</f>
        <v>31721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>SUM(W27:AC27)</f>
        <v>8723</v>
      </c>
      <c r="W27" s="188">
        <f>'資源化量内訳'!M27</f>
        <v>6840</v>
      </c>
      <c r="X27" s="188">
        <f>'資源化量内訳'!N27</f>
        <v>42</v>
      </c>
      <c r="Y27" s="188">
        <f>'資源化量内訳'!O27</f>
        <v>978</v>
      </c>
      <c r="Z27" s="188">
        <f>'資源化量内訳'!P27</f>
        <v>11</v>
      </c>
      <c r="AA27" s="188">
        <f>'資源化量内訳'!Q27</f>
        <v>337</v>
      </c>
      <c r="AB27" s="188">
        <f>'資源化量内訳'!R27</f>
        <v>191</v>
      </c>
      <c r="AC27" s="188">
        <f>'資源化量内訳'!S27</f>
        <v>324</v>
      </c>
      <c r="AD27" s="188">
        <f>N27+O27+P27+V27</f>
        <v>226936</v>
      </c>
      <c r="AE27" s="189">
        <f t="shared" si="5"/>
        <v>99.78011421722424</v>
      </c>
      <c r="AF27" s="188">
        <f>'資源化量内訳'!AB27</f>
        <v>35</v>
      </c>
      <c r="AG27" s="188">
        <f>'資源化量内訳'!AJ27</f>
        <v>1333</v>
      </c>
      <c r="AH27" s="188">
        <f>'資源化量内訳'!AR27</f>
        <v>17980</v>
      </c>
      <c r="AI27" s="188">
        <f>'資源化量内訳'!AZ27</f>
        <v>0</v>
      </c>
      <c r="AJ27" s="188">
        <f>'資源化量内訳'!BH27</f>
        <v>0</v>
      </c>
      <c r="AK27" s="188" t="s">
        <v>264</v>
      </c>
      <c r="AL27" s="188">
        <f>SUM(AF27:AJ27)</f>
        <v>19348</v>
      </c>
      <c r="AM27" s="189">
        <f>(V27+AL27+M27)/(M27+AD27)*100</f>
        <v>15.703736986672997</v>
      </c>
      <c r="AN27" s="188">
        <f>'ごみ処理量内訳'!AC27</f>
        <v>499</v>
      </c>
      <c r="AO27" s="188">
        <f>'ごみ処理量内訳'!AD27</f>
        <v>20901</v>
      </c>
      <c r="AP27" s="188">
        <f>'ごみ処理量内訳'!AE27</f>
        <v>9595</v>
      </c>
      <c r="AQ27" s="188">
        <f>SUM(AN27:AP27)</f>
        <v>30995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2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115</v>
      </c>
      <c r="B2" s="200" t="s">
        <v>186</v>
      </c>
      <c r="C2" s="203" t="s">
        <v>189</v>
      </c>
      <c r="D2" s="208" t="s">
        <v>184</v>
      </c>
      <c r="E2" s="209"/>
      <c r="F2" s="221"/>
      <c r="G2" s="26" t="s">
        <v>185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116</v>
      </c>
    </row>
    <row r="3" spans="1:34" s="27" customFormat="1" ht="22.5" customHeight="1">
      <c r="A3" s="195"/>
      <c r="B3" s="195"/>
      <c r="C3" s="193"/>
      <c r="D3" s="35"/>
      <c r="E3" s="44"/>
      <c r="F3" s="45" t="s">
        <v>117</v>
      </c>
      <c r="G3" s="10" t="s">
        <v>130</v>
      </c>
      <c r="H3" s="14" t="s">
        <v>196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197</v>
      </c>
      <c r="AH3" s="193"/>
    </row>
    <row r="4" spans="1:34" s="27" customFormat="1" ht="22.5" customHeight="1">
      <c r="A4" s="195"/>
      <c r="B4" s="195"/>
      <c r="C4" s="193"/>
      <c r="D4" s="10" t="s">
        <v>130</v>
      </c>
      <c r="E4" s="203" t="s">
        <v>198</v>
      </c>
      <c r="F4" s="203" t="s">
        <v>199</v>
      </c>
      <c r="G4" s="13"/>
      <c r="H4" s="10" t="s">
        <v>130</v>
      </c>
      <c r="I4" s="205" t="s">
        <v>200</v>
      </c>
      <c r="J4" s="185"/>
      <c r="K4" s="185"/>
      <c r="L4" s="186"/>
      <c r="M4" s="205" t="s">
        <v>118</v>
      </c>
      <c r="N4" s="185"/>
      <c r="O4" s="185"/>
      <c r="P4" s="186"/>
      <c r="Q4" s="205" t="s">
        <v>119</v>
      </c>
      <c r="R4" s="185"/>
      <c r="S4" s="185"/>
      <c r="T4" s="186"/>
      <c r="U4" s="205" t="s">
        <v>120</v>
      </c>
      <c r="V4" s="185"/>
      <c r="W4" s="185"/>
      <c r="X4" s="186"/>
      <c r="Y4" s="205" t="s">
        <v>121</v>
      </c>
      <c r="Z4" s="185"/>
      <c r="AA4" s="185"/>
      <c r="AB4" s="186"/>
      <c r="AC4" s="205" t="s">
        <v>122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130</v>
      </c>
      <c r="J5" s="6" t="s">
        <v>201</v>
      </c>
      <c r="K5" s="6" t="s">
        <v>202</v>
      </c>
      <c r="L5" s="6" t="s">
        <v>203</v>
      </c>
      <c r="M5" s="10" t="s">
        <v>130</v>
      </c>
      <c r="N5" s="6" t="s">
        <v>201</v>
      </c>
      <c r="O5" s="6" t="s">
        <v>202</v>
      </c>
      <c r="P5" s="6" t="s">
        <v>203</v>
      </c>
      <c r="Q5" s="10" t="s">
        <v>130</v>
      </c>
      <c r="R5" s="6" t="s">
        <v>201</v>
      </c>
      <c r="S5" s="6" t="s">
        <v>202</v>
      </c>
      <c r="T5" s="6" t="s">
        <v>203</v>
      </c>
      <c r="U5" s="10" t="s">
        <v>130</v>
      </c>
      <c r="V5" s="6" t="s">
        <v>201</v>
      </c>
      <c r="W5" s="6" t="s">
        <v>202</v>
      </c>
      <c r="X5" s="6" t="s">
        <v>203</v>
      </c>
      <c r="Y5" s="10" t="s">
        <v>130</v>
      </c>
      <c r="Z5" s="6" t="s">
        <v>201</v>
      </c>
      <c r="AA5" s="6" t="s">
        <v>202</v>
      </c>
      <c r="AB5" s="6" t="s">
        <v>203</v>
      </c>
      <c r="AC5" s="10" t="s">
        <v>130</v>
      </c>
      <c r="AD5" s="6" t="s">
        <v>201</v>
      </c>
      <c r="AE5" s="6" t="s">
        <v>202</v>
      </c>
      <c r="AF5" s="6" t="s">
        <v>203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195</v>
      </c>
      <c r="E6" s="22" t="s">
        <v>123</v>
      </c>
      <c r="F6" s="22" t="s">
        <v>123</v>
      </c>
      <c r="G6" s="22" t="s">
        <v>123</v>
      </c>
      <c r="H6" s="21" t="s">
        <v>123</v>
      </c>
      <c r="I6" s="21" t="s">
        <v>123</v>
      </c>
      <c r="J6" s="23" t="s">
        <v>123</v>
      </c>
      <c r="K6" s="23" t="s">
        <v>123</v>
      </c>
      <c r="L6" s="23" t="s">
        <v>123</v>
      </c>
      <c r="M6" s="21" t="s">
        <v>123</v>
      </c>
      <c r="N6" s="23" t="s">
        <v>123</v>
      </c>
      <c r="O6" s="23" t="s">
        <v>123</v>
      </c>
      <c r="P6" s="23" t="s">
        <v>123</v>
      </c>
      <c r="Q6" s="21" t="s">
        <v>123</v>
      </c>
      <c r="R6" s="23" t="s">
        <v>123</v>
      </c>
      <c r="S6" s="23" t="s">
        <v>123</v>
      </c>
      <c r="T6" s="23" t="s">
        <v>123</v>
      </c>
      <c r="U6" s="21" t="s">
        <v>123</v>
      </c>
      <c r="V6" s="23" t="s">
        <v>123</v>
      </c>
      <c r="W6" s="23" t="s">
        <v>123</v>
      </c>
      <c r="X6" s="23" t="s">
        <v>123</v>
      </c>
      <c r="Y6" s="21" t="s">
        <v>123</v>
      </c>
      <c r="Z6" s="23" t="s">
        <v>123</v>
      </c>
      <c r="AA6" s="23" t="s">
        <v>123</v>
      </c>
      <c r="AB6" s="23" t="s">
        <v>123</v>
      </c>
      <c r="AC6" s="21" t="s">
        <v>123</v>
      </c>
      <c r="AD6" s="23" t="s">
        <v>123</v>
      </c>
      <c r="AE6" s="23" t="s">
        <v>123</v>
      </c>
      <c r="AF6" s="23" t="s">
        <v>123</v>
      </c>
      <c r="AG6" s="22" t="s">
        <v>123</v>
      </c>
      <c r="AH6" s="22" t="s">
        <v>123</v>
      </c>
    </row>
    <row r="7" spans="1:34" ht="13.5">
      <c r="A7" s="182" t="s">
        <v>147</v>
      </c>
      <c r="B7" s="182" t="s">
        <v>148</v>
      </c>
      <c r="C7" s="184" t="s">
        <v>149</v>
      </c>
      <c r="D7" s="188">
        <f aca="true" t="shared" si="0" ref="D7:D26">E7+F7</f>
        <v>78505</v>
      </c>
      <c r="E7" s="188">
        <v>54482</v>
      </c>
      <c r="F7" s="188">
        <v>24023</v>
      </c>
      <c r="G7" s="188">
        <f>H7+AG7</f>
        <v>78505</v>
      </c>
      <c r="H7" s="188">
        <f>I7+M7+Q7+U7+Y7+AC7</f>
        <v>73476</v>
      </c>
      <c r="I7" s="188">
        <f>SUM(J7:L7)</f>
        <v>0</v>
      </c>
      <c r="J7" s="188">
        <v>0</v>
      </c>
      <c r="K7" s="188">
        <v>0</v>
      </c>
      <c r="L7" s="188">
        <v>0</v>
      </c>
      <c r="M7" s="188">
        <f>SUM(N7:P7)</f>
        <v>61132</v>
      </c>
      <c r="N7" s="188">
        <v>0</v>
      </c>
      <c r="O7" s="188">
        <v>38283</v>
      </c>
      <c r="P7" s="188">
        <v>22849</v>
      </c>
      <c r="Q7" s="188">
        <f>SUM(R7:T7)</f>
        <v>5557</v>
      </c>
      <c r="R7" s="188">
        <v>0</v>
      </c>
      <c r="S7" s="188">
        <v>5114</v>
      </c>
      <c r="T7" s="188">
        <v>443</v>
      </c>
      <c r="U7" s="188">
        <f>SUM(V7:X7)</f>
        <v>5989</v>
      </c>
      <c r="V7" s="188">
        <v>0</v>
      </c>
      <c r="W7" s="188">
        <v>5411</v>
      </c>
      <c r="X7" s="188">
        <v>578</v>
      </c>
      <c r="Y7" s="188">
        <f>SUM(Z7:AB7)</f>
        <v>115</v>
      </c>
      <c r="Z7" s="188">
        <v>0</v>
      </c>
      <c r="AA7" s="188">
        <v>107</v>
      </c>
      <c r="AB7" s="188">
        <v>8</v>
      </c>
      <c r="AC7" s="188">
        <f>SUM(AD7:AF7)</f>
        <v>683</v>
      </c>
      <c r="AD7" s="188">
        <v>0</v>
      </c>
      <c r="AE7" s="188">
        <v>538</v>
      </c>
      <c r="AF7" s="188">
        <v>145</v>
      </c>
      <c r="AG7" s="188">
        <v>5029</v>
      </c>
      <c r="AH7" s="188">
        <v>0</v>
      </c>
    </row>
    <row r="8" spans="1:34" ht="13.5">
      <c r="A8" s="182" t="s">
        <v>147</v>
      </c>
      <c r="B8" s="182" t="s">
        <v>150</v>
      </c>
      <c r="C8" s="184" t="s">
        <v>151</v>
      </c>
      <c r="D8" s="188">
        <f t="shared" si="0"/>
        <v>67665</v>
      </c>
      <c r="E8" s="188">
        <v>46379</v>
      </c>
      <c r="F8" s="188">
        <v>21286</v>
      </c>
      <c r="G8" s="188">
        <f>H8+AG8</f>
        <v>67665</v>
      </c>
      <c r="H8" s="188">
        <f>I8+M8+Q8+U8+Y8+AC8</f>
        <v>61691</v>
      </c>
      <c r="I8" s="188">
        <f>SUM(J8:L8)</f>
        <v>0</v>
      </c>
      <c r="J8" s="188">
        <v>0</v>
      </c>
      <c r="K8" s="188">
        <v>0</v>
      </c>
      <c r="L8" s="188">
        <v>0</v>
      </c>
      <c r="M8" s="188">
        <f>SUM(N8:P8)</f>
        <v>48054</v>
      </c>
      <c r="N8" s="188">
        <v>8444</v>
      </c>
      <c r="O8" s="188">
        <v>24881</v>
      </c>
      <c r="P8" s="188">
        <v>14729</v>
      </c>
      <c r="Q8" s="188">
        <f>SUM(R8:T8)</f>
        <v>3259</v>
      </c>
      <c r="R8" s="188">
        <v>46</v>
      </c>
      <c r="S8" s="188">
        <v>1985</v>
      </c>
      <c r="T8" s="188">
        <v>1228</v>
      </c>
      <c r="U8" s="188">
        <f>SUM(V8:X8)</f>
        <v>9364</v>
      </c>
      <c r="V8" s="188">
        <v>3398</v>
      </c>
      <c r="W8" s="188">
        <v>5719</v>
      </c>
      <c r="X8" s="188">
        <v>247</v>
      </c>
      <c r="Y8" s="188">
        <f>SUM(Z8:AB8)</f>
        <v>74</v>
      </c>
      <c r="Z8" s="188">
        <v>0</v>
      </c>
      <c r="AA8" s="188">
        <v>74</v>
      </c>
      <c r="AB8" s="188">
        <v>0</v>
      </c>
      <c r="AC8" s="188">
        <f>SUM(AD8:AF8)</f>
        <v>940</v>
      </c>
      <c r="AD8" s="188">
        <v>18</v>
      </c>
      <c r="AE8" s="188">
        <v>904</v>
      </c>
      <c r="AF8" s="188">
        <v>18</v>
      </c>
      <c r="AG8" s="188">
        <v>5974</v>
      </c>
      <c r="AH8" s="188">
        <v>0</v>
      </c>
    </row>
    <row r="9" spans="1:34" ht="13.5">
      <c r="A9" s="182" t="s">
        <v>147</v>
      </c>
      <c r="B9" s="182" t="s">
        <v>152</v>
      </c>
      <c r="C9" s="184" t="s">
        <v>153</v>
      </c>
      <c r="D9" s="188">
        <f t="shared" si="0"/>
        <v>19906</v>
      </c>
      <c r="E9" s="188">
        <v>12700</v>
      </c>
      <c r="F9" s="188">
        <v>7206</v>
      </c>
      <c r="G9" s="188">
        <f>H9+AG9</f>
        <v>19906</v>
      </c>
      <c r="H9" s="188">
        <f>I9+M9+Q9+U9+Y9+AC9</f>
        <v>17956</v>
      </c>
      <c r="I9" s="188">
        <f>SUM(J9:L9)</f>
        <v>0</v>
      </c>
      <c r="J9" s="188">
        <v>0</v>
      </c>
      <c r="K9" s="188">
        <v>0</v>
      </c>
      <c r="L9" s="188">
        <v>0</v>
      </c>
      <c r="M9" s="188">
        <f>SUM(N9:P9)</f>
        <v>14799</v>
      </c>
      <c r="N9" s="188">
        <v>0</v>
      </c>
      <c r="O9" s="188">
        <v>9938</v>
      </c>
      <c r="P9" s="188">
        <v>4861</v>
      </c>
      <c r="Q9" s="188">
        <f>SUM(R9:T9)</f>
        <v>524</v>
      </c>
      <c r="R9" s="188">
        <v>0</v>
      </c>
      <c r="S9" s="188">
        <v>358</v>
      </c>
      <c r="T9" s="188">
        <v>166</v>
      </c>
      <c r="U9" s="188">
        <f>SUM(V9:X9)</f>
        <v>2165</v>
      </c>
      <c r="V9" s="188">
        <v>0</v>
      </c>
      <c r="W9" s="188">
        <v>2067</v>
      </c>
      <c r="X9" s="188">
        <v>98</v>
      </c>
      <c r="Y9" s="188">
        <f>SUM(Z9:AB9)</f>
        <v>0</v>
      </c>
      <c r="Z9" s="188">
        <v>0</v>
      </c>
      <c r="AA9" s="188">
        <v>0</v>
      </c>
      <c r="AB9" s="188">
        <v>0</v>
      </c>
      <c r="AC9" s="188">
        <f>SUM(AD9:AF9)</f>
        <v>468</v>
      </c>
      <c r="AD9" s="188">
        <v>0</v>
      </c>
      <c r="AE9" s="188">
        <v>337</v>
      </c>
      <c r="AF9" s="188">
        <v>131</v>
      </c>
      <c r="AG9" s="188">
        <v>1950</v>
      </c>
      <c r="AH9" s="188">
        <v>0</v>
      </c>
    </row>
    <row r="10" spans="1:34" ht="13.5">
      <c r="A10" s="182" t="s">
        <v>147</v>
      </c>
      <c r="B10" s="182" t="s">
        <v>154</v>
      </c>
      <c r="C10" s="184" t="s">
        <v>155</v>
      </c>
      <c r="D10" s="188">
        <f t="shared" si="0"/>
        <v>14249</v>
      </c>
      <c r="E10" s="188">
        <v>12398</v>
      </c>
      <c r="F10" s="188">
        <v>1851</v>
      </c>
      <c r="G10" s="188">
        <f>H10+AG10</f>
        <v>14249</v>
      </c>
      <c r="H10" s="188">
        <f>I10+M10+Q10+U10+Y10+AC10</f>
        <v>12961</v>
      </c>
      <c r="I10" s="188">
        <f>SUM(J10:L10)</f>
        <v>0</v>
      </c>
      <c r="J10" s="188">
        <v>0</v>
      </c>
      <c r="K10" s="188">
        <v>0</v>
      </c>
      <c r="L10" s="188">
        <v>0</v>
      </c>
      <c r="M10" s="188">
        <f>SUM(N10:P10)</f>
        <v>10298</v>
      </c>
      <c r="N10" s="188">
        <v>4598</v>
      </c>
      <c r="O10" s="188">
        <v>4052</v>
      </c>
      <c r="P10" s="188">
        <v>1648</v>
      </c>
      <c r="Q10" s="188">
        <f>SUM(R10:T10)</f>
        <v>636</v>
      </c>
      <c r="R10" s="188">
        <v>9</v>
      </c>
      <c r="S10" s="188">
        <v>586</v>
      </c>
      <c r="T10" s="188">
        <v>41</v>
      </c>
      <c r="U10" s="188">
        <f>SUM(V10:X10)</f>
        <v>1914</v>
      </c>
      <c r="V10" s="188">
        <v>671</v>
      </c>
      <c r="W10" s="188">
        <v>1092</v>
      </c>
      <c r="X10" s="188">
        <v>151</v>
      </c>
      <c r="Y10" s="188">
        <f>SUM(Z10:AB10)</f>
        <v>50</v>
      </c>
      <c r="Z10" s="188">
        <v>33</v>
      </c>
      <c r="AA10" s="188">
        <v>17</v>
      </c>
      <c r="AB10" s="188">
        <v>0</v>
      </c>
      <c r="AC10" s="188">
        <f>SUM(AD10:AF10)</f>
        <v>63</v>
      </c>
      <c r="AD10" s="188">
        <v>52</v>
      </c>
      <c r="AE10" s="188">
        <v>0</v>
      </c>
      <c r="AF10" s="188">
        <v>11</v>
      </c>
      <c r="AG10" s="188">
        <v>1288</v>
      </c>
      <c r="AH10" s="188">
        <v>0</v>
      </c>
    </row>
    <row r="11" spans="1:34" ht="13.5">
      <c r="A11" s="182" t="s">
        <v>147</v>
      </c>
      <c r="B11" s="182" t="s">
        <v>156</v>
      </c>
      <c r="C11" s="184" t="s">
        <v>157</v>
      </c>
      <c r="D11" s="188">
        <f t="shared" si="0"/>
        <v>3264</v>
      </c>
      <c r="E11" s="188">
        <v>3264</v>
      </c>
      <c r="F11" s="188">
        <v>0</v>
      </c>
      <c r="G11" s="188">
        <f aca="true" t="shared" si="1" ref="G11:G26">H11+AG11</f>
        <v>3264</v>
      </c>
      <c r="H11" s="188">
        <f aca="true" t="shared" si="2" ref="H11:H26">I11+M11+Q11+U11+Y11+AC11</f>
        <v>3264</v>
      </c>
      <c r="I11" s="188">
        <f aca="true" t="shared" si="3" ref="I11:I26">SUM(J11:L11)</f>
        <v>0</v>
      </c>
      <c r="J11" s="188">
        <v>0</v>
      </c>
      <c r="K11" s="188">
        <v>0</v>
      </c>
      <c r="L11" s="188">
        <v>0</v>
      </c>
      <c r="M11" s="188">
        <f aca="true" t="shared" si="4" ref="M11:M26">SUM(N11:P11)</f>
        <v>2428</v>
      </c>
      <c r="N11" s="188">
        <v>0</v>
      </c>
      <c r="O11" s="188">
        <v>2428</v>
      </c>
      <c r="P11" s="188">
        <v>0</v>
      </c>
      <c r="Q11" s="188">
        <f aca="true" t="shared" si="5" ref="Q11:Q26">SUM(R11:T11)</f>
        <v>388</v>
      </c>
      <c r="R11" s="188">
        <v>0</v>
      </c>
      <c r="S11" s="188">
        <v>388</v>
      </c>
      <c r="T11" s="188">
        <v>0</v>
      </c>
      <c r="U11" s="188">
        <f aca="true" t="shared" si="6" ref="U11:U26">SUM(V11:X11)</f>
        <v>375</v>
      </c>
      <c r="V11" s="188">
        <v>0</v>
      </c>
      <c r="W11" s="188">
        <v>375</v>
      </c>
      <c r="X11" s="188">
        <v>0</v>
      </c>
      <c r="Y11" s="188">
        <f aca="true" t="shared" si="7" ref="Y11:Y26">SUM(Z11:AB11)</f>
        <v>9</v>
      </c>
      <c r="Z11" s="188">
        <v>0</v>
      </c>
      <c r="AA11" s="188">
        <v>9</v>
      </c>
      <c r="AB11" s="188">
        <v>0</v>
      </c>
      <c r="AC11" s="188">
        <f aca="true" t="shared" si="8" ref="AC11:AC26">SUM(AD11:AF11)</f>
        <v>64</v>
      </c>
      <c r="AD11" s="188">
        <v>0</v>
      </c>
      <c r="AE11" s="188">
        <v>64</v>
      </c>
      <c r="AF11" s="188">
        <v>0</v>
      </c>
      <c r="AG11" s="188">
        <v>0</v>
      </c>
      <c r="AH11" s="188">
        <v>7</v>
      </c>
    </row>
    <row r="12" spans="1:34" ht="13.5">
      <c r="A12" s="182" t="s">
        <v>147</v>
      </c>
      <c r="B12" s="182" t="s">
        <v>158</v>
      </c>
      <c r="C12" s="184" t="s">
        <v>159</v>
      </c>
      <c r="D12" s="188">
        <f t="shared" si="0"/>
        <v>1112</v>
      </c>
      <c r="E12" s="188">
        <v>1078</v>
      </c>
      <c r="F12" s="188">
        <v>34</v>
      </c>
      <c r="G12" s="188">
        <f t="shared" si="1"/>
        <v>1112</v>
      </c>
      <c r="H12" s="188">
        <f t="shared" si="2"/>
        <v>1078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893</v>
      </c>
      <c r="N12" s="188">
        <v>0</v>
      </c>
      <c r="O12" s="188">
        <v>893</v>
      </c>
      <c r="P12" s="188">
        <v>0</v>
      </c>
      <c r="Q12" s="188">
        <f t="shared" si="5"/>
        <v>39</v>
      </c>
      <c r="R12" s="188">
        <v>0</v>
      </c>
      <c r="S12" s="188">
        <v>39</v>
      </c>
      <c r="T12" s="188">
        <v>0</v>
      </c>
      <c r="U12" s="188">
        <f t="shared" si="6"/>
        <v>116</v>
      </c>
      <c r="V12" s="188">
        <v>0</v>
      </c>
      <c r="W12" s="188">
        <v>116</v>
      </c>
      <c r="X12" s="188">
        <v>0</v>
      </c>
      <c r="Y12" s="188">
        <f t="shared" si="7"/>
        <v>3</v>
      </c>
      <c r="Z12" s="188">
        <v>0</v>
      </c>
      <c r="AA12" s="188">
        <v>3</v>
      </c>
      <c r="AB12" s="188">
        <v>0</v>
      </c>
      <c r="AC12" s="188">
        <f t="shared" si="8"/>
        <v>27</v>
      </c>
      <c r="AD12" s="188">
        <v>0</v>
      </c>
      <c r="AE12" s="188">
        <v>27</v>
      </c>
      <c r="AF12" s="188">
        <v>0</v>
      </c>
      <c r="AG12" s="188">
        <v>34</v>
      </c>
      <c r="AH12" s="188">
        <v>0</v>
      </c>
    </row>
    <row r="13" spans="1:34" ht="13.5">
      <c r="A13" s="182" t="s">
        <v>147</v>
      </c>
      <c r="B13" s="182" t="s">
        <v>160</v>
      </c>
      <c r="C13" s="184" t="s">
        <v>161</v>
      </c>
      <c r="D13" s="188">
        <f t="shared" si="0"/>
        <v>2202</v>
      </c>
      <c r="E13" s="188">
        <v>2202</v>
      </c>
      <c r="F13" s="188">
        <v>0</v>
      </c>
      <c r="G13" s="188">
        <f t="shared" si="1"/>
        <v>2202</v>
      </c>
      <c r="H13" s="188">
        <f t="shared" si="2"/>
        <v>2073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1619</v>
      </c>
      <c r="N13" s="188">
        <v>0</v>
      </c>
      <c r="O13" s="188">
        <v>1619</v>
      </c>
      <c r="P13" s="188">
        <v>0</v>
      </c>
      <c r="Q13" s="188">
        <f t="shared" si="5"/>
        <v>94</v>
      </c>
      <c r="R13" s="188">
        <v>0</v>
      </c>
      <c r="S13" s="188">
        <v>94</v>
      </c>
      <c r="T13" s="188">
        <v>0</v>
      </c>
      <c r="U13" s="188">
        <f t="shared" si="6"/>
        <v>273</v>
      </c>
      <c r="V13" s="188">
        <v>0</v>
      </c>
      <c r="W13" s="188">
        <v>273</v>
      </c>
      <c r="X13" s="188">
        <v>0</v>
      </c>
      <c r="Y13" s="188">
        <f t="shared" si="7"/>
        <v>6</v>
      </c>
      <c r="Z13" s="188">
        <v>0</v>
      </c>
      <c r="AA13" s="188">
        <v>6</v>
      </c>
      <c r="AB13" s="188">
        <v>0</v>
      </c>
      <c r="AC13" s="188">
        <f t="shared" si="8"/>
        <v>81</v>
      </c>
      <c r="AD13" s="188">
        <v>0</v>
      </c>
      <c r="AE13" s="188">
        <v>81</v>
      </c>
      <c r="AF13" s="188">
        <v>0</v>
      </c>
      <c r="AG13" s="188">
        <v>129</v>
      </c>
      <c r="AH13" s="188">
        <v>1</v>
      </c>
    </row>
    <row r="14" spans="1:34" ht="13.5">
      <c r="A14" s="182" t="s">
        <v>147</v>
      </c>
      <c r="B14" s="182" t="s">
        <v>18</v>
      </c>
      <c r="C14" s="184" t="s">
        <v>19</v>
      </c>
      <c r="D14" s="188">
        <f t="shared" si="0"/>
        <v>4464</v>
      </c>
      <c r="E14" s="188">
        <v>4017</v>
      </c>
      <c r="F14" s="188">
        <v>447</v>
      </c>
      <c r="G14" s="188">
        <f t="shared" si="1"/>
        <v>4464</v>
      </c>
      <c r="H14" s="188">
        <f t="shared" si="2"/>
        <v>4274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3345</v>
      </c>
      <c r="N14" s="188">
        <v>3345</v>
      </c>
      <c r="O14" s="188">
        <v>0</v>
      </c>
      <c r="P14" s="188">
        <v>0</v>
      </c>
      <c r="Q14" s="188">
        <f t="shared" si="5"/>
        <v>175</v>
      </c>
      <c r="R14" s="188">
        <v>0</v>
      </c>
      <c r="S14" s="188">
        <v>175</v>
      </c>
      <c r="T14" s="188">
        <v>0</v>
      </c>
      <c r="U14" s="188">
        <f t="shared" si="6"/>
        <v>626</v>
      </c>
      <c r="V14" s="188">
        <v>0</v>
      </c>
      <c r="W14" s="188">
        <v>626</v>
      </c>
      <c r="X14" s="188">
        <v>0</v>
      </c>
      <c r="Y14" s="188">
        <f t="shared" si="7"/>
        <v>12</v>
      </c>
      <c r="Z14" s="188">
        <v>0</v>
      </c>
      <c r="AA14" s="188">
        <v>12</v>
      </c>
      <c r="AB14" s="188">
        <v>0</v>
      </c>
      <c r="AC14" s="188">
        <f t="shared" si="8"/>
        <v>116</v>
      </c>
      <c r="AD14" s="188">
        <v>0</v>
      </c>
      <c r="AE14" s="188">
        <v>116</v>
      </c>
      <c r="AF14" s="188">
        <v>0</v>
      </c>
      <c r="AG14" s="188">
        <v>190</v>
      </c>
      <c r="AH14" s="188">
        <v>0</v>
      </c>
    </row>
    <row r="15" spans="1:34" ht="13.5">
      <c r="A15" s="182" t="s">
        <v>147</v>
      </c>
      <c r="B15" s="182" t="s">
        <v>162</v>
      </c>
      <c r="C15" s="184" t="s">
        <v>163</v>
      </c>
      <c r="D15" s="188">
        <f t="shared" si="0"/>
        <v>2724</v>
      </c>
      <c r="E15" s="188">
        <v>2458</v>
      </c>
      <c r="F15" s="188">
        <v>266</v>
      </c>
      <c r="G15" s="188">
        <f t="shared" si="1"/>
        <v>2724</v>
      </c>
      <c r="H15" s="188">
        <f t="shared" si="2"/>
        <v>2625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2139</v>
      </c>
      <c r="N15" s="188">
        <v>0</v>
      </c>
      <c r="O15" s="188">
        <v>1981</v>
      </c>
      <c r="P15" s="188">
        <v>158</v>
      </c>
      <c r="Q15" s="188">
        <f t="shared" si="5"/>
        <v>78</v>
      </c>
      <c r="R15" s="188">
        <v>0</v>
      </c>
      <c r="S15" s="188">
        <v>76</v>
      </c>
      <c r="T15" s="188">
        <v>2</v>
      </c>
      <c r="U15" s="188">
        <f t="shared" si="6"/>
        <v>356</v>
      </c>
      <c r="V15" s="188">
        <v>0</v>
      </c>
      <c r="W15" s="188">
        <v>356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52</v>
      </c>
      <c r="AD15" s="188">
        <v>0</v>
      </c>
      <c r="AE15" s="188">
        <v>45</v>
      </c>
      <c r="AF15" s="188">
        <v>7</v>
      </c>
      <c r="AG15" s="188">
        <v>99</v>
      </c>
      <c r="AH15" s="188">
        <v>0</v>
      </c>
    </row>
    <row r="16" spans="1:34" ht="13.5">
      <c r="A16" s="182" t="s">
        <v>147</v>
      </c>
      <c r="B16" s="182" t="s">
        <v>164</v>
      </c>
      <c r="C16" s="184" t="s">
        <v>165</v>
      </c>
      <c r="D16" s="188">
        <f t="shared" si="0"/>
        <v>1822</v>
      </c>
      <c r="E16" s="188">
        <v>1660</v>
      </c>
      <c r="F16" s="188">
        <v>162</v>
      </c>
      <c r="G16" s="188">
        <f t="shared" si="1"/>
        <v>1822</v>
      </c>
      <c r="H16" s="188">
        <f t="shared" si="2"/>
        <v>1686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1355</v>
      </c>
      <c r="N16" s="188">
        <v>0</v>
      </c>
      <c r="O16" s="188">
        <v>1207</v>
      </c>
      <c r="P16" s="188">
        <v>148</v>
      </c>
      <c r="Q16" s="188">
        <f t="shared" si="5"/>
        <v>61</v>
      </c>
      <c r="R16" s="188">
        <v>0</v>
      </c>
      <c r="S16" s="188">
        <v>57</v>
      </c>
      <c r="T16" s="188">
        <v>4</v>
      </c>
      <c r="U16" s="188">
        <f t="shared" si="6"/>
        <v>224</v>
      </c>
      <c r="V16" s="188">
        <v>0</v>
      </c>
      <c r="W16" s="188">
        <v>219</v>
      </c>
      <c r="X16" s="188">
        <v>5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46</v>
      </c>
      <c r="AD16" s="188">
        <v>0</v>
      </c>
      <c r="AE16" s="188">
        <v>41</v>
      </c>
      <c r="AF16" s="188">
        <v>5</v>
      </c>
      <c r="AG16" s="188">
        <v>136</v>
      </c>
      <c r="AH16" s="188">
        <v>0</v>
      </c>
    </row>
    <row r="17" spans="1:34" ht="13.5">
      <c r="A17" s="182" t="s">
        <v>147</v>
      </c>
      <c r="B17" s="182" t="s">
        <v>166</v>
      </c>
      <c r="C17" s="184" t="s">
        <v>33</v>
      </c>
      <c r="D17" s="188">
        <f t="shared" si="0"/>
        <v>2194</v>
      </c>
      <c r="E17" s="188">
        <v>1903</v>
      </c>
      <c r="F17" s="188">
        <v>291</v>
      </c>
      <c r="G17" s="188">
        <f t="shared" si="1"/>
        <v>2194</v>
      </c>
      <c r="H17" s="188">
        <f t="shared" si="2"/>
        <v>2117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1852</v>
      </c>
      <c r="N17" s="188">
        <v>0</v>
      </c>
      <c r="O17" s="188">
        <v>1568</v>
      </c>
      <c r="P17" s="188">
        <v>284</v>
      </c>
      <c r="Q17" s="188">
        <f t="shared" si="5"/>
        <v>81</v>
      </c>
      <c r="R17" s="188">
        <v>0</v>
      </c>
      <c r="S17" s="188">
        <v>78</v>
      </c>
      <c r="T17" s="188">
        <v>3</v>
      </c>
      <c r="U17" s="188">
        <f t="shared" si="6"/>
        <v>112</v>
      </c>
      <c r="V17" s="188">
        <v>0</v>
      </c>
      <c r="W17" s="188">
        <v>111</v>
      </c>
      <c r="X17" s="188">
        <v>1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72</v>
      </c>
      <c r="AD17" s="188">
        <v>0</v>
      </c>
      <c r="AE17" s="188">
        <v>69</v>
      </c>
      <c r="AF17" s="188">
        <v>3</v>
      </c>
      <c r="AG17" s="188">
        <v>77</v>
      </c>
      <c r="AH17" s="188">
        <v>0</v>
      </c>
    </row>
    <row r="18" spans="1:34" ht="13.5">
      <c r="A18" s="182" t="s">
        <v>147</v>
      </c>
      <c r="B18" s="182" t="s">
        <v>20</v>
      </c>
      <c r="C18" s="184" t="s">
        <v>21</v>
      </c>
      <c r="D18" s="188">
        <f t="shared" si="0"/>
        <v>5182</v>
      </c>
      <c r="E18" s="188">
        <v>4175</v>
      </c>
      <c r="F18" s="188">
        <v>1007</v>
      </c>
      <c r="G18" s="188">
        <f t="shared" si="1"/>
        <v>5182</v>
      </c>
      <c r="H18" s="188">
        <f t="shared" si="2"/>
        <v>4880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4160</v>
      </c>
      <c r="N18" s="188">
        <v>0</v>
      </c>
      <c r="O18" s="188">
        <v>3503</v>
      </c>
      <c r="P18" s="188">
        <v>657</v>
      </c>
      <c r="Q18" s="188">
        <f t="shared" si="5"/>
        <v>137</v>
      </c>
      <c r="R18" s="188">
        <v>0</v>
      </c>
      <c r="S18" s="188">
        <v>122</v>
      </c>
      <c r="T18" s="188">
        <v>15</v>
      </c>
      <c r="U18" s="188">
        <f t="shared" si="6"/>
        <v>439</v>
      </c>
      <c r="V18" s="188">
        <v>0</v>
      </c>
      <c r="W18" s="188">
        <v>430</v>
      </c>
      <c r="X18" s="188">
        <v>9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144</v>
      </c>
      <c r="AD18" s="188">
        <v>0</v>
      </c>
      <c r="AE18" s="188">
        <v>120</v>
      </c>
      <c r="AF18" s="188">
        <v>24</v>
      </c>
      <c r="AG18" s="188">
        <v>302</v>
      </c>
      <c r="AH18" s="188">
        <v>0</v>
      </c>
    </row>
    <row r="19" spans="1:34" ht="13.5">
      <c r="A19" s="182" t="s">
        <v>147</v>
      </c>
      <c r="B19" s="182" t="s">
        <v>22</v>
      </c>
      <c r="C19" s="184" t="s">
        <v>23</v>
      </c>
      <c r="D19" s="188">
        <f t="shared" si="0"/>
        <v>5649</v>
      </c>
      <c r="E19" s="188">
        <v>4354</v>
      </c>
      <c r="F19" s="188">
        <v>1295</v>
      </c>
      <c r="G19" s="188">
        <f t="shared" si="1"/>
        <v>5649</v>
      </c>
      <c r="H19" s="188">
        <f t="shared" si="2"/>
        <v>5450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4685</v>
      </c>
      <c r="N19" s="188">
        <v>0</v>
      </c>
      <c r="O19" s="188">
        <v>3472</v>
      </c>
      <c r="P19" s="188">
        <v>1213</v>
      </c>
      <c r="Q19" s="188">
        <f t="shared" si="5"/>
        <v>205</v>
      </c>
      <c r="R19" s="188">
        <v>0</v>
      </c>
      <c r="S19" s="188">
        <v>165</v>
      </c>
      <c r="T19" s="188">
        <v>40</v>
      </c>
      <c r="U19" s="188">
        <f t="shared" si="6"/>
        <v>423</v>
      </c>
      <c r="V19" s="188">
        <v>0</v>
      </c>
      <c r="W19" s="188">
        <v>401</v>
      </c>
      <c r="X19" s="188">
        <v>22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137</v>
      </c>
      <c r="AD19" s="188">
        <v>0</v>
      </c>
      <c r="AE19" s="188">
        <v>117</v>
      </c>
      <c r="AF19" s="188">
        <v>20</v>
      </c>
      <c r="AG19" s="188">
        <v>199</v>
      </c>
      <c r="AH19" s="188">
        <v>0</v>
      </c>
    </row>
    <row r="20" spans="1:34" ht="13.5">
      <c r="A20" s="182" t="s">
        <v>147</v>
      </c>
      <c r="B20" s="182" t="s">
        <v>167</v>
      </c>
      <c r="C20" s="184" t="s">
        <v>168</v>
      </c>
      <c r="D20" s="188">
        <f t="shared" si="0"/>
        <v>1261</v>
      </c>
      <c r="E20" s="188">
        <v>817</v>
      </c>
      <c r="F20" s="188">
        <v>444</v>
      </c>
      <c r="G20" s="188">
        <f t="shared" si="1"/>
        <v>1261</v>
      </c>
      <c r="H20" s="188">
        <f t="shared" si="2"/>
        <v>1254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1007</v>
      </c>
      <c r="N20" s="188">
        <v>0</v>
      </c>
      <c r="O20" s="188">
        <v>573</v>
      </c>
      <c r="P20" s="188">
        <v>434</v>
      </c>
      <c r="Q20" s="188">
        <f t="shared" si="5"/>
        <v>113</v>
      </c>
      <c r="R20" s="188">
        <v>1</v>
      </c>
      <c r="S20" s="188">
        <v>108</v>
      </c>
      <c r="T20" s="188">
        <v>4</v>
      </c>
      <c r="U20" s="188">
        <f t="shared" si="6"/>
        <v>128</v>
      </c>
      <c r="V20" s="188">
        <v>0</v>
      </c>
      <c r="W20" s="188">
        <v>126</v>
      </c>
      <c r="X20" s="188">
        <v>2</v>
      </c>
      <c r="Y20" s="188">
        <f t="shared" si="7"/>
        <v>3</v>
      </c>
      <c r="Z20" s="188">
        <v>0</v>
      </c>
      <c r="AA20" s="188">
        <v>1</v>
      </c>
      <c r="AB20" s="188">
        <v>2</v>
      </c>
      <c r="AC20" s="188">
        <f t="shared" si="8"/>
        <v>3</v>
      </c>
      <c r="AD20" s="188">
        <v>0</v>
      </c>
      <c r="AE20" s="188">
        <v>1</v>
      </c>
      <c r="AF20" s="188">
        <v>2</v>
      </c>
      <c r="AG20" s="188">
        <v>7</v>
      </c>
      <c r="AH20" s="188">
        <v>0</v>
      </c>
    </row>
    <row r="21" spans="1:34" ht="13.5">
      <c r="A21" s="182" t="s">
        <v>147</v>
      </c>
      <c r="B21" s="182" t="s">
        <v>169</v>
      </c>
      <c r="C21" s="184" t="s">
        <v>251</v>
      </c>
      <c r="D21" s="188">
        <f t="shared" si="0"/>
        <v>5279</v>
      </c>
      <c r="E21" s="188">
        <v>4488</v>
      </c>
      <c r="F21" s="188">
        <v>791</v>
      </c>
      <c r="G21" s="188">
        <f t="shared" si="1"/>
        <v>5279</v>
      </c>
      <c r="H21" s="188">
        <f t="shared" si="2"/>
        <v>5023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3643</v>
      </c>
      <c r="N21" s="188">
        <v>0</v>
      </c>
      <c r="O21" s="188">
        <v>3511</v>
      </c>
      <c r="P21" s="188">
        <v>132</v>
      </c>
      <c r="Q21" s="188">
        <f t="shared" si="5"/>
        <v>263</v>
      </c>
      <c r="R21" s="188">
        <v>0</v>
      </c>
      <c r="S21" s="188">
        <v>263</v>
      </c>
      <c r="T21" s="188">
        <v>0</v>
      </c>
      <c r="U21" s="188">
        <f t="shared" si="6"/>
        <v>1031</v>
      </c>
      <c r="V21" s="188">
        <v>0</v>
      </c>
      <c r="W21" s="188">
        <v>1031</v>
      </c>
      <c r="X21" s="188">
        <v>0</v>
      </c>
      <c r="Y21" s="188">
        <f t="shared" si="7"/>
        <v>12</v>
      </c>
      <c r="Z21" s="188">
        <v>0</v>
      </c>
      <c r="AA21" s="188">
        <v>12</v>
      </c>
      <c r="AB21" s="188">
        <v>0</v>
      </c>
      <c r="AC21" s="188">
        <f t="shared" si="8"/>
        <v>74</v>
      </c>
      <c r="AD21" s="188">
        <v>0</v>
      </c>
      <c r="AE21" s="188">
        <v>74</v>
      </c>
      <c r="AF21" s="188">
        <v>0</v>
      </c>
      <c r="AG21" s="188">
        <v>256</v>
      </c>
      <c r="AH21" s="188">
        <v>0</v>
      </c>
    </row>
    <row r="22" spans="1:34" ht="13.5">
      <c r="A22" s="182" t="s">
        <v>147</v>
      </c>
      <c r="B22" s="182" t="s">
        <v>24</v>
      </c>
      <c r="C22" s="184" t="s">
        <v>263</v>
      </c>
      <c r="D22" s="188">
        <f t="shared" si="0"/>
        <v>3295</v>
      </c>
      <c r="E22" s="188">
        <v>2837</v>
      </c>
      <c r="F22" s="188">
        <v>458</v>
      </c>
      <c r="G22" s="188">
        <f t="shared" si="1"/>
        <v>3295</v>
      </c>
      <c r="H22" s="188">
        <f t="shared" si="2"/>
        <v>2535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1799</v>
      </c>
      <c r="N22" s="188">
        <v>0</v>
      </c>
      <c r="O22" s="188">
        <v>1799</v>
      </c>
      <c r="P22" s="188">
        <v>0</v>
      </c>
      <c r="Q22" s="188">
        <f t="shared" si="5"/>
        <v>141</v>
      </c>
      <c r="R22" s="188">
        <v>0</v>
      </c>
      <c r="S22" s="188">
        <v>119</v>
      </c>
      <c r="T22" s="188">
        <v>22</v>
      </c>
      <c r="U22" s="188">
        <f t="shared" si="6"/>
        <v>508</v>
      </c>
      <c r="V22" s="188">
        <v>0</v>
      </c>
      <c r="W22" s="188">
        <v>506</v>
      </c>
      <c r="X22" s="188">
        <v>2</v>
      </c>
      <c r="Y22" s="188">
        <f t="shared" si="7"/>
        <v>6</v>
      </c>
      <c r="Z22" s="188">
        <v>0</v>
      </c>
      <c r="AA22" s="188">
        <v>6</v>
      </c>
      <c r="AB22" s="188">
        <v>0</v>
      </c>
      <c r="AC22" s="188">
        <f t="shared" si="8"/>
        <v>81</v>
      </c>
      <c r="AD22" s="188">
        <v>0</v>
      </c>
      <c r="AE22" s="188">
        <v>71</v>
      </c>
      <c r="AF22" s="188">
        <v>10</v>
      </c>
      <c r="AG22" s="188">
        <v>760</v>
      </c>
      <c r="AH22" s="188">
        <v>0</v>
      </c>
    </row>
    <row r="23" spans="1:34" ht="13.5">
      <c r="A23" s="182" t="s">
        <v>147</v>
      </c>
      <c r="B23" s="182" t="s">
        <v>25</v>
      </c>
      <c r="C23" s="184" t="s">
        <v>26</v>
      </c>
      <c r="D23" s="188">
        <f t="shared" si="0"/>
        <v>3728</v>
      </c>
      <c r="E23" s="188">
        <v>2844</v>
      </c>
      <c r="F23" s="188">
        <v>884</v>
      </c>
      <c r="G23" s="188">
        <f t="shared" si="1"/>
        <v>3728</v>
      </c>
      <c r="H23" s="188">
        <f t="shared" si="2"/>
        <v>2774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1917</v>
      </c>
      <c r="N23" s="188">
        <v>0</v>
      </c>
      <c r="O23" s="188">
        <v>1917</v>
      </c>
      <c r="P23" s="188">
        <v>0</v>
      </c>
      <c r="Q23" s="188">
        <f t="shared" si="5"/>
        <v>141</v>
      </c>
      <c r="R23" s="188">
        <v>0</v>
      </c>
      <c r="S23" s="188">
        <v>141</v>
      </c>
      <c r="T23" s="188">
        <v>0</v>
      </c>
      <c r="U23" s="188">
        <f t="shared" si="6"/>
        <v>639</v>
      </c>
      <c r="V23" s="188">
        <v>0</v>
      </c>
      <c r="W23" s="188">
        <v>639</v>
      </c>
      <c r="X23" s="188">
        <v>0</v>
      </c>
      <c r="Y23" s="188">
        <f t="shared" si="7"/>
        <v>14</v>
      </c>
      <c r="Z23" s="188">
        <v>0</v>
      </c>
      <c r="AA23" s="188">
        <v>14</v>
      </c>
      <c r="AB23" s="188">
        <v>0</v>
      </c>
      <c r="AC23" s="188">
        <f t="shared" si="8"/>
        <v>63</v>
      </c>
      <c r="AD23" s="188">
        <v>0</v>
      </c>
      <c r="AE23" s="188">
        <v>63</v>
      </c>
      <c r="AF23" s="188">
        <v>0</v>
      </c>
      <c r="AG23" s="188">
        <v>954</v>
      </c>
      <c r="AH23" s="188">
        <v>0</v>
      </c>
    </row>
    <row r="24" spans="1:34" ht="13.5">
      <c r="A24" s="182" t="s">
        <v>147</v>
      </c>
      <c r="B24" s="182" t="s">
        <v>170</v>
      </c>
      <c r="C24" s="184" t="s">
        <v>171</v>
      </c>
      <c r="D24" s="188">
        <f t="shared" si="0"/>
        <v>1889</v>
      </c>
      <c r="E24" s="188">
        <v>1448</v>
      </c>
      <c r="F24" s="188">
        <v>441</v>
      </c>
      <c r="G24" s="188">
        <f t="shared" si="1"/>
        <v>1889</v>
      </c>
      <c r="H24" s="188">
        <f t="shared" si="2"/>
        <v>1063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753</v>
      </c>
      <c r="N24" s="188">
        <v>0</v>
      </c>
      <c r="O24" s="188">
        <v>753</v>
      </c>
      <c r="P24" s="188">
        <v>0</v>
      </c>
      <c r="Q24" s="188">
        <f t="shared" si="5"/>
        <v>39</v>
      </c>
      <c r="R24" s="188">
        <v>0</v>
      </c>
      <c r="S24" s="188">
        <v>39</v>
      </c>
      <c r="T24" s="188">
        <v>0</v>
      </c>
      <c r="U24" s="188">
        <f t="shared" si="6"/>
        <v>265</v>
      </c>
      <c r="V24" s="188">
        <v>0</v>
      </c>
      <c r="W24" s="188">
        <v>265</v>
      </c>
      <c r="X24" s="188">
        <v>0</v>
      </c>
      <c r="Y24" s="188">
        <f t="shared" si="7"/>
        <v>4</v>
      </c>
      <c r="Z24" s="188">
        <v>0</v>
      </c>
      <c r="AA24" s="188">
        <v>4</v>
      </c>
      <c r="AB24" s="188">
        <v>0</v>
      </c>
      <c r="AC24" s="188">
        <f t="shared" si="8"/>
        <v>2</v>
      </c>
      <c r="AD24" s="188">
        <v>0</v>
      </c>
      <c r="AE24" s="188">
        <v>2</v>
      </c>
      <c r="AF24" s="188">
        <v>0</v>
      </c>
      <c r="AG24" s="188">
        <v>826</v>
      </c>
      <c r="AH24" s="188">
        <v>0</v>
      </c>
    </row>
    <row r="25" spans="1:34" ht="13.5">
      <c r="A25" s="182" t="s">
        <v>147</v>
      </c>
      <c r="B25" s="182" t="s">
        <v>172</v>
      </c>
      <c r="C25" s="184" t="s">
        <v>262</v>
      </c>
      <c r="D25" s="188">
        <f t="shared" si="0"/>
        <v>1285</v>
      </c>
      <c r="E25" s="188">
        <v>1141</v>
      </c>
      <c r="F25" s="188">
        <v>144</v>
      </c>
      <c r="G25" s="188">
        <f t="shared" si="1"/>
        <v>1285</v>
      </c>
      <c r="H25" s="188">
        <f t="shared" si="2"/>
        <v>1059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821</v>
      </c>
      <c r="N25" s="188">
        <v>0</v>
      </c>
      <c r="O25" s="188">
        <v>821</v>
      </c>
      <c r="P25" s="188">
        <v>0</v>
      </c>
      <c r="Q25" s="188">
        <f t="shared" si="5"/>
        <v>78</v>
      </c>
      <c r="R25" s="188">
        <v>0</v>
      </c>
      <c r="S25" s="188">
        <v>78</v>
      </c>
      <c r="T25" s="188">
        <v>0</v>
      </c>
      <c r="U25" s="188">
        <f t="shared" si="6"/>
        <v>147</v>
      </c>
      <c r="V25" s="188">
        <v>0</v>
      </c>
      <c r="W25" s="188">
        <v>147</v>
      </c>
      <c r="X25" s="188">
        <v>0</v>
      </c>
      <c r="Y25" s="188">
        <f t="shared" si="7"/>
        <v>2</v>
      </c>
      <c r="Z25" s="188">
        <v>0</v>
      </c>
      <c r="AA25" s="188">
        <v>2</v>
      </c>
      <c r="AB25" s="188">
        <v>0</v>
      </c>
      <c r="AC25" s="188">
        <f t="shared" si="8"/>
        <v>11</v>
      </c>
      <c r="AD25" s="188">
        <v>0</v>
      </c>
      <c r="AE25" s="188">
        <v>11</v>
      </c>
      <c r="AF25" s="188">
        <v>0</v>
      </c>
      <c r="AG25" s="188">
        <v>226</v>
      </c>
      <c r="AH25" s="188">
        <v>12</v>
      </c>
    </row>
    <row r="26" spans="1:34" ht="13.5">
      <c r="A26" s="182" t="s">
        <v>147</v>
      </c>
      <c r="B26" s="182" t="s">
        <v>173</v>
      </c>
      <c r="C26" s="184" t="s">
        <v>174</v>
      </c>
      <c r="D26" s="188">
        <f t="shared" si="0"/>
        <v>961</v>
      </c>
      <c r="E26" s="188">
        <v>840</v>
      </c>
      <c r="F26" s="188">
        <v>121</v>
      </c>
      <c r="G26" s="188">
        <f t="shared" si="1"/>
        <v>961</v>
      </c>
      <c r="H26" s="188">
        <f t="shared" si="2"/>
        <v>811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551</v>
      </c>
      <c r="N26" s="188">
        <v>0</v>
      </c>
      <c r="O26" s="188">
        <v>551</v>
      </c>
      <c r="P26" s="188">
        <v>0</v>
      </c>
      <c r="Q26" s="188">
        <f t="shared" si="5"/>
        <v>53</v>
      </c>
      <c r="R26" s="188">
        <v>0</v>
      </c>
      <c r="S26" s="188">
        <v>53</v>
      </c>
      <c r="T26" s="188">
        <v>0</v>
      </c>
      <c r="U26" s="188">
        <f t="shared" si="6"/>
        <v>190</v>
      </c>
      <c r="V26" s="188">
        <v>0</v>
      </c>
      <c r="W26" s="188">
        <v>190</v>
      </c>
      <c r="X26" s="188">
        <v>0</v>
      </c>
      <c r="Y26" s="188">
        <f t="shared" si="7"/>
        <v>2</v>
      </c>
      <c r="Z26" s="188">
        <v>0</v>
      </c>
      <c r="AA26" s="188">
        <v>2</v>
      </c>
      <c r="AB26" s="188">
        <v>0</v>
      </c>
      <c r="AC26" s="188">
        <f t="shared" si="8"/>
        <v>15</v>
      </c>
      <c r="AD26" s="188">
        <v>0</v>
      </c>
      <c r="AE26" s="188">
        <v>15</v>
      </c>
      <c r="AF26" s="188">
        <v>0</v>
      </c>
      <c r="AG26" s="188">
        <v>150</v>
      </c>
      <c r="AH26" s="188">
        <v>1</v>
      </c>
    </row>
    <row r="27" spans="1:34" ht="13.5">
      <c r="A27" s="201" t="s">
        <v>27</v>
      </c>
      <c r="B27" s="202"/>
      <c r="C27" s="202"/>
      <c r="D27" s="188">
        <f aca="true" t="shared" si="9" ref="D27:AH27">SUM(D7:D26)</f>
        <v>226636</v>
      </c>
      <c r="E27" s="188">
        <f t="shared" si="9"/>
        <v>165485</v>
      </c>
      <c r="F27" s="188">
        <f t="shared" si="9"/>
        <v>61151</v>
      </c>
      <c r="G27" s="188">
        <f t="shared" si="9"/>
        <v>226636</v>
      </c>
      <c r="H27" s="188">
        <f t="shared" si="9"/>
        <v>208050</v>
      </c>
      <c r="I27" s="188">
        <f t="shared" si="9"/>
        <v>0</v>
      </c>
      <c r="J27" s="188">
        <f t="shared" si="9"/>
        <v>0</v>
      </c>
      <c r="K27" s="188">
        <f t="shared" si="9"/>
        <v>0</v>
      </c>
      <c r="L27" s="188">
        <f t="shared" si="9"/>
        <v>0</v>
      </c>
      <c r="M27" s="188">
        <f t="shared" si="9"/>
        <v>167250</v>
      </c>
      <c r="N27" s="188">
        <f t="shared" si="9"/>
        <v>16387</v>
      </c>
      <c r="O27" s="188">
        <f t="shared" si="9"/>
        <v>103750</v>
      </c>
      <c r="P27" s="188">
        <f t="shared" si="9"/>
        <v>47113</v>
      </c>
      <c r="Q27" s="188">
        <f t="shared" si="9"/>
        <v>12062</v>
      </c>
      <c r="R27" s="188">
        <f t="shared" si="9"/>
        <v>56</v>
      </c>
      <c r="S27" s="188">
        <f t="shared" si="9"/>
        <v>10038</v>
      </c>
      <c r="T27" s="188">
        <f t="shared" si="9"/>
        <v>1968</v>
      </c>
      <c r="U27" s="188">
        <f t="shared" si="9"/>
        <v>25284</v>
      </c>
      <c r="V27" s="188">
        <f t="shared" si="9"/>
        <v>4069</v>
      </c>
      <c r="W27" s="188">
        <f t="shared" si="9"/>
        <v>20100</v>
      </c>
      <c r="X27" s="188">
        <f t="shared" si="9"/>
        <v>1115</v>
      </c>
      <c r="Y27" s="188">
        <f t="shared" si="9"/>
        <v>312</v>
      </c>
      <c r="Z27" s="188">
        <f t="shared" si="9"/>
        <v>33</v>
      </c>
      <c r="AA27" s="188">
        <f t="shared" si="9"/>
        <v>269</v>
      </c>
      <c r="AB27" s="188">
        <f t="shared" si="9"/>
        <v>10</v>
      </c>
      <c r="AC27" s="188">
        <f t="shared" si="9"/>
        <v>3142</v>
      </c>
      <c r="AD27" s="188">
        <f t="shared" si="9"/>
        <v>70</v>
      </c>
      <c r="AE27" s="188">
        <f t="shared" si="9"/>
        <v>2696</v>
      </c>
      <c r="AF27" s="188">
        <f t="shared" si="9"/>
        <v>376</v>
      </c>
      <c r="AG27" s="188">
        <f t="shared" si="9"/>
        <v>18586</v>
      </c>
      <c r="AH27" s="188">
        <f t="shared" si="9"/>
        <v>21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2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115</v>
      </c>
      <c r="B2" s="200" t="s">
        <v>186</v>
      </c>
      <c r="C2" s="203" t="s">
        <v>189</v>
      </c>
      <c r="D2" s="26" t="s">
        <v>181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182</v>
      </c>
      <c r="V2" s="29"/>
      <c r="W2" s="29"/>
      <c r="X2" s="29"/>
      <c r="Y2" s="29"/>
      <c r="Z2" s="29"/>
      <c r="AA2" s="30"/>
      <c r="AB2" s="26" t="s">
        <v>183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130</v>
      </c>
      <c r="E3" s="31" t="s">
        <v>124</v>
      </c>
      <c r="F3" s="205" t="s">
        <v>190</v>
      </c>
      <c r="G3" s="206"/>
      <c r="H3" s="206"/>
      <c r="I3" s="206"/>
      <c r="J3" s="206"/>
      <c r="K3" s="207"/>
      <c r="L3" s="203" t="s">
        <v>191</v>
      </c>
      <c r="M3" s="14" t="s">
        <v>132</v>
      </c>
      <c r="N3" s="32"/>
      <c r="O3" s="32"/>
      <c r="P3" s="32"/>
      <c r="Q3" s="32"/>
      <c r="R3" s="32"/>
      <c r="S3" s="32"/>
      <c r="T3" s="33"/>
      <c r="U3" s="10" t="s">
        <v>130</v>
      </c>
      <c r="V3" s="203" t="s">
        <v>124</v>
      </c>
      <c r="W3" s="229" t="s">
        <v>125</v>
      </c>
      <c r="X3" s="230"/>
      <c r="Y3" s="230"/>
      <c r="Z3" s="230"/>
      <c r="AA3" s="231"/>
      <c r="AB3" s="10" t="s">
        <v>130</v>
      </c>
      <c r="AC3" s="203" t="s">
        <v>192</v>
      </c>
      <c r="AD3" s="203" t="s">
        <v>193</v>
      </c>
      <c r="AE3" s="14" t="s">
        <v>126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140</v>
      </c>
      <c r="H4" s="203" t="s">
        <v>141</v>
      </c>
      <c r="I4" s="203" t="s">
        <v>142</v>
      </c>
      <c r="J4" s="203" t="s">
        <v>143</v>
      </c>
      <c r="K4" s="203" t="s">
        <v>144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140</v>
      </c>
      <c r="X4" s="203" t="s">
        <v>141</v>
      </c>
      <c r="Y4" s="203" t="s">
        <v>142</v>
      </c>
      <c r="Z4" s="203" t="s">
        <v>143</v>
      </c>
      <c r="AA4" s="203" t="s">
        <v>144</v>
      </c>
      <c r="AB4" s="10"/>
      <c r="AC4" s="193"/>
      <c r="AD4" s="193"/>
      <c r="AE4" s="36"/>
      <c r="AF4" s="226" t="s">
        <v>140</v>
      </c>
      <c r="AG4" s="203" t="s">
        <v>141</v>
      </c>
      <c r="AH4" s="203" t="s">
        <v>142</v>
      </c>
      <c r="AI4" s="203" t="s">
        <v>143</v>
      </c>
      <c r="AJ4" s="203" t="s">
        <v>144</v>
      </c>
    </row>
    <row r="5" spans="1:36" s="27" customFormat="1" ht="22.5" customHeight="1">
      <c r="A5" s="222"/>
      <c r="B5" s="224"/>
      <c r="C5" s="191"/>
      <c r="D5" s="16"/>
      <c r="E5" s="39"/>
      <c r="F5" s="10" t="s">
        <v>130</v>
      </c>
      <c r="G5" s="193"/>
      <c r="H5" s="193"/>
      <c r="I5" s="193"/>
      <c r="J5" s="193"/>
      <c r="K5" s="193"/>
      <c r="L5" s="228"/>
      <c r="M5" s="10" t="s">
        <v>130</v>
      </c>
      <c r="N5" s="6" t="s">
        <v>134</v>
      </c>
      <c r="O5" s="6" t="s">
        <v>187</v>
      </c>
      <c r="P5" s="6" t="s">
        <v>135</v>
      </c>
      <c r="Q5" s="18" t="s">
        <v>194</v>
      </c>
      <c r="R5" s="6" t="s">
        <v>136</v>
      </c>
      <c r="S5" s="18" t="s">
        <v>225</v>
      </c>
      <c r="T5" s="6" t="s">
        <v>188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130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195</v>
      </c>
      <c r="E6" s="21" t="s">
        <v>123</v>
      </c>
      <c r="F6" s="21" t="s">
        <v>123</v>
      </c>
      <c r="G6" s="23" t="s">
        <v>123</v>
      </c>
      <c r="H6" s="23" t="s">
        <v>123</v>
      </c>
      <c r="I6" s="23" t="s">
        <v>123</v>
      </c>
      <c r="J6" s="23" t="s">
        <v>123</v>
      </c>
      <c r="K6" s="23" t="s">
        <v>123</v>
      </c>
      <c r="L6" s="40" t="s">
        <v>123</v>
      </c>
      <c r="M6" s="21" t="s">
        <v>123</v>
      </c>
      <c r="N6" s="23" t="s">
        <v>123</v>
      </c>
      <c r="O6" s="23" t="s">
        <v>123</v>
      </c>
      <c r="P6" s="23" t="s">
        <v>123</v>
      </c>
      <c r="Q6" s="23" t="s">
        <v>123</v>
      </c>
      <c r="R6" s="23" t="s">
        <v>123</v>
      </c>
      <c r="S6" s="23" t="s">
        <v>123</v>
      </c>
      <c r="T6" s="23" t="s">
        <v>123</v>
      </c>
      <c r="U6" s="21" t="s">
        <v>123</v>
      </c>
      <c r="V6" s="40" t="s">
        <v>123</v>
      </c>
      <c r="W6" s="41" t="s">
        <v>123</v>
      </c>
      <c r="X6" s="23" t="s">
        <v>123</v>
      </c>
      <c r="Y6" s="23" t="s">
        <v>123</v>
      </c>
      <c r="Z6" s="23" t="s">
        <v>123</v>
      </c>
      <c r="AA6" s="23" t="s">
        <v>123</v>
      </c>
      <c r="AB6" s="21" t="s">
        <v>123</v>
      </c>
      <c r="AC6" s="40" t="s">
        <v>123</v>
      </c>
      <c r="AD6" s="40" t="s">
        <v>123</v>
      </c>
      <c r="AE6" s="21" t="s">
        <v>123</v>
      </c>
      <c r="AF6" s="22" t="s">
        <v>123</v>
      </c>
      <c r="AG6" s="22" t="s">
        <v>123</v>
      </c>
      <c r="AH6" s="22" t="s">
        <v>123</v>
      </c>
      <c r="AI6" s="22" t="s">
        <v>123</v>
      </c>
      <c r="AJ6" s="22" t="s">
        <v>123</v>
      </c>
    </row>
    <row r="7" spans="1:36" ht="13.5">
      <c r="A7" s="182" t="s">
        <v>147</v>
      </c>
      <c r="B7" s="182" t="s">
        <v>148</v>
      </c>
      <c r="C7" s="184" t="s">
        <v>149</v>
      </c>
      <c r="D7" s="188">
        <f aca="true" t="shared" si="0" ref="D7:D26">E7+F7+L7+M7</f>
        <v>78505</v>
      </c>
      <c r="E7" s="188">
        <v>66161</v>
      </c>
      <c r="F7" s="188">
        <f>SUM(G7:K7)</f>
        <v>9223</v>
      </c>
      <c r="G7" s="188">
        <v>0</v>
      </c>
      <c r="H7" s="188">
        <v>9223</v>
      </c>
      <c r="I7" s="188">
        <v>0</v>
      </c>
      <c r="J7" s="188">
        <v>0</v>
      </c>
      <c r="K7" s="188">
        <v>0</v>
      </c>
      <c r="L7" s="188">
        <v>491</v>
      </c>
      <c r="M7" s="188">
        <f>SUM(N7:T7)</f>
        <v>2630</v>
      </c>
      <c r="N7" s="188">
        <v>2630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>SUM(V7:AA7)</f>
        <v>66161</v>
      </c>
      <c r="V7" s="188">
        <v>66161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f>SUM(AC7:AE7)</f>
        <v>13052</v>
      </c>
      <c r="AC7" s="188">
        <v>491</v>
      </c>
      <c r="AD7" s="188">
        <v>6654</v>
      </c>
      <c r="AE7" s="188">
        <f>SUM(AF7:AJ7)</f>
        <v>5907</v>
      </c>
      <c r="AF7" s="188">
        <v>0</v>
      </c>
      <c r="AG7" s="188">
        <v>5907</v>
      </c>
      <c r="AH7" s="188">
        <v>0</v>
      </c>
      <c r="AI7" s="188">
        <v>0</v>
      </c>
      <c r="AJ7" s="188">
        <v>0</v>
      </c>
    </row>
    <row r="8" spans="1:36" ht="13.5">
      <c r="A8" s="182" t="s">
        <v>147</v>
      </c>
      <c r="B8" s="182" t="s">
        <v>150</v>
      </c>
      <c r="C8" s="184" t="s">
        <v>151</v>
      </c>
      <c r="D8" s="188">
        <f t="shared" si="0"/>
        <v>67903</v>
      </c>
      <c r="E8" s="188">
        <v>53437</v>
      </c>
      <c r="F8" s="188">
        <f>SUM(G8:K8)</f>
        <v>14076</v>
      </c>
      <c r="G8" s="188">
        <v>0</v>
      </c>
      <c r="H8" s="188">
        <v>14076</v>
      </c>
      <c r="I8" s="188">
        <v>0</v>
      </c>
      <c r="J8" s="188">
        <v>0</v>
      </c>
      <c r="K8" s="188">
        <v>0</v>
      </c>
      <c r="L8" s="188">
        <v>8</v>
      </c>
      <c r="M8" s="188">
        <f>SUM(N8:T8)</f>
        <v>382</v>
      </c>
      <c r="N8" s="188">
        <v>0</v>
      </c>
      <c r="O8" s="188">
        <v>16</v>
      </c>
      <c r="P8" s="188">
        <v>0</v>
      </c>
      <c r="Q8" s="188">
        <v>0</v>
      </c>
      <c r="R8" s="188">
        <v>292</v>
      </c>
      <c r="S8" s="188">
        <v>0</v>
      </c>
      <c r="T8" s="188">
        <v>74</v>
      </c>
      <c r="U8" s="188">
        <f>SUM(V8:AA8)</f>
        <v>56517</v>
      </c>
      <c r="V8" s="188">
        <v>53437</v>
      </c>
      <c r="W8" s="188">
        <v>0</v>
      </c>
      <c r="X8" s="188">
        <v>3080</v>
      </c>
      <c r="Y8" s="188">
        <v>0</v>
      </c>
      <c r="Z8" s="188">
        <v>0</v>
      </c>
      <c r="AA8" s="188">
        <v>0</v>
      </c>
      <c r="AB8" s="188">
        <f>SUM(AC8:AE8)</f>
        <v>8272</v>
      </c>
      <c r="AC8" s="188">
        <v>8</v>
      </c>
      <c r="AD8" s="188">
        <v>7054</v>
      </c>
      <c r="AE8" s="188">
        <f>SUM(AF8:AJ8)</f>
        <v>1210</v>
      </c>
      <c r="AF8" s="188">
        <v>0</v>
      </c>
      <c r="AG8" s="188">
        <v>1210</v>
      </c>
      <c r="AH8" s="188">
        <v>0</v>
      </c>
      <c r="AI8" s="188">
        <v>0</v>
      </c>
      <c r="AJ8" s="188">
        <v>0</v>
      </c>
    </row>
    <row r="9" spans="1:36" ht="13.5">
      <c r="A9" s="182" t="s">
        <v>147</v>
      </c>
      <c r="B9" s="182" t="s">
        <v>152</v>
      </c>
      <c r="C9" s="184" t="s">
        <v>153</v>
      </c>
      <c r="D9" s="188">
        <f t="shared" si="0"/>
        <v>19907</v>
      </c>
      <c r="E9" s="188">
        <v>16762</v>
      </c>
      <c r="F9" s="188">
        <f>SUM(G9:K9)</f>
        <v>1214</v>
      </c>
      <c r="G9" s="188">
        <v>1214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f>SUM(N9:T9)</f>
        <v>1931</v>
      </c>
      <c r="N9" s="188">
        <v>1386</v>
      </c>
      <c r="O9" s="188">
        <v>10</v>
      </c>
      <c r="P9" s="188">
        <v>449</v>
      </c>
      <c r="Q9" s="188">
        <v>0</v>
      </c>
      <c r="R9" s="188">
        <v>12</v>
      </c>
      <c r="S9" s="188">
        <v>74</v>
      </c>
      <c r="T9" s="188">
        <v>0</v>
      </c>
      <c r="U9" s="188">
        <f>SUM(V9:AA9)</f>
        <v>17032</v>
      </c>
      <c r="V9" s="188">
        <v>16762</v>
      </c>
      <c r="W9" s="188">
        <v>270</v>
      </c>
      <c r="X9" s="188">
        <v>0</v>
      </c>
      <c r="Y9" s="188">
        <v>0</v>
      </c>
      <c r="Z9" s="188">
        <v>0</v>
      </c>
      <c r="AA9" s="188">
        <v>0</v>
      </c>
      <c r="AB9" s="188">
        <f>SUM(AC9:AE9)</f>
        <v>2406</v>
      </c>
      <c r="AC9" s="188">
        <v>0</v>
      </c>
      <c r="AD9" s="188">
        <v>2131</v>
      </c>
      <c r="AE9" s="188">
        <f>SUM(AF9:AJ9)</f>
        <v>275</v>
      </c>
      <c r="AF9" s="188">
        <v>275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147</v>
      </c>
      <c r="B10" s="182" t="s">
        <v>154</v>
      </c>
      <c r="C10" s="184" t="s">
        <v>155</v>
      </c>
      <c r="D10" s="188">
        <f t="shared" si="0"/>
        <v>14234</v>
      </c>
      <c r="E10" s="188">
        <v>10422</v>
      </c>
      <c r="F10" s="188">
        <f>SUM(G10:K10)</f>
        <v>1668</v>
      </c>
      <c r="G10" s="188">
        <v>0</v>
      </c>
      <c r="H10" s="188">
        <v>1668</v>
      </c>
      <c r="I10" s="188">
        <v>0</v>
      </c>
      <c r="J10" s="188">
        <v>0</v>
      </c>
      <c r="K10" s="188">
        <v>0</v>
      </c>
      <c r="L10" s="188">
        <v>0</v>
      </c>
      <c r="M10" s="188">
        <f>SUM(N10:T10)</f>
        <v>2144</v>
      </c>
      <c r="N10" s="188">
        <v>1856</v>
      </c>
      <c r="O10" s="188">
        <v>0</v>
      </c>
      <c r="P10" s="188">
        <v>0</v>
      </c>
      <c r="Q10" s="188">
        <v>0</v>
      </c>
      <c r="R10" s="188">
        <v>0</v>
      </c>
      <c r="S10" s="188">
        <v>73</v>
      </c>
      <c r="T10" s="188">
        <v>215</v>
      </c>
      <c r="U10" s="188">
        <f>SUM(V10:AA10)</f>
        <v>11070</v>
      </c>
      <c r="V10" s="188">
        <v>10422</v>
      </c>
      <c r="W10" s="188">
        <v>0</v>
      </c>
      <c r="X10" s="188">
        <v>648</v>
      </c>
      <c r="Y10" s="188">
        <v>0</v>
      </c>
      <c r="Z10" s="188">
        <v>0</v>
      </c>
      <c r="AA10" s="188">
        <v>0</v>
      </c>
      <c r="AB10" s="188">
        <f>SUM(AC10:AE10)</f>
        <v>957</v>
      </c>
      <c r="AC10" s="188">
        <v>0</v>
      </c>
      <c r="AD10" s="188">
        <v>868</v>
      </c>
      <c r="AE10" s="188">
        <f>SUM(AF10:AJ10)</f>
        <v>89</v>
      </c>
      <c r="AF10" s="188">
        <v>0</v>
      </c>
      <c r="AG10" s="188">
        <v>89</v>
      </c>
      <c r="AH10" s="188">
        <v>0</v>
      </c>
      <c r="AI10" s="188">
        <v>0</v>
      </c>
      <c r="AJ10" s="188">
        <v>0</v>
      </c>
    </row>
    <row r="11" spans="1:36" ht="13.5">
      <c r="A11" s="182" t="s">
        <v>147</v>
      </c>
      <c r="B11" s="182" t="s">
        <v>156</v>
      </c>
      <c r="C11" s="184" t="s">
        <v>157</v>
      </c>
      <c r="D11" s="188">
        <f t="shared" si="0"/>
        <v>3264</v>
      </c>
      <c r="E11" s="188">
        <v>2428</v>
      </c>
      <c r="F11" s="188">
        <f aca="true" t="shared" si="1" ref="F11:F26">SUM(G11:K11)</f>
        <v>665</v>
      </c>
      <c r="G11" s="188">
        <v>0</v>
      </c>
      <c r="H11" s="188">
        <v>665</v>
      </c>
      <c r="I11" s="188">
        <v>0</v>
      </c>
      <c r="J11" s="188">
        <v>0</v>
      </c>
      <c r="K11" s="188">
        <v>0</v>
      </c>
      <c r="L11" s="188">
        <v>0</v>
      </c>
      <c r="M11" s="188">
        <f aca="true" t="shared" si="2" ref="M11:M26">SUM(N11:T11)</f>
        <v>171</v>
      </c>
      <c r="N11" s="188">
        <v>171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aca="true" t="shared" si="3" ref="U11:U26">SUM(V11:AA11)</f>
        <v>2428</v>
      </c>
      <c r="V11" s="188">
        <v>2428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f aca="true" t="shared" si="4" ref="AB11:AB26">SUM(AC11:AE11)</f>
        <v>708</v>
      </c>
      <c r="AC11" s="188">
        <v>0</v>
      </c>
      <c r="AD11" s="188">
        <v>265</v>
      </c>
      <c r="AE11" s="188">
        <f aca="true" t="shared" si="5" ref="AE11:AE26">SUM(AF11:AJ11)</f>
        <v>443</v>
      </c>
      <c r="AF11" s="188">
        <v>0</v>
      </c>
      <c r="AG11" s="188">
        <v>443</v>
      </c>
      <c r="AH11" s="188">
        <v>0</v>
      </c>
      <c r="AI11" s="188">
        <v>0</v>
      </c>
      <c r="AJ11" s="188">
        <v>0</v>
      </c>
    </row>
    <row r="12" spans="1:36" ht="13.5">
      <c r="A12" s="182" t="s">
        <v>147</v>
      </c>
      <c r="B12" s="182" t="s">
        <v>158</v>
      </c>
      <c r="C12" s="184" t="s">
        <v>159</v>
      </c>
      <c r="D12" s="188">
        <f t="shared" si="0"/>
        <v>1130</v>
      </c>
      <c r="E12" s="188">
        <v>927</v>
      </c>
      <c r="F12" s="188">
        <f t="shared" si="1"/>
        <v>184</v>
      </c>
      <c r="G12" s="188">
        <v>0</v>
      </c>
      <c r="H12" s="188">
        <v>184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19</v>
      </c>
      <c r="N12" s="188">
        <v>19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927</v>
      </c>
      <c r="V12" s="188">
        <v>927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221</v>
      </c>
      <c r="AC12" s="188">
        <v>0</v>
      </c>
      <c r="AD12" s="188">
        <v>96</v>
      </c>
      <c r="AE12" s="188">
        <f t="shared" si="5"/>
        <v>125</v>
      </c>
      <c r="AF12" s="188">
        <v>0</v>
      </c>
      <c r="AG12" s="188">
        <v>125</v>
      </c>
      <c r="AH12" s="188">
        <v>0</v>
      </c>
      <c r="AI12" s="188">
        <v>0</v>
      </c>
      <c r="AJ12" s="188">
        <v>0</v>
      </c>
    </row>
    <row r="13" spans="1:36" ht="13.5">
      <c r="A13" s="182" t="s">
        <v>147</v>
      </c>
      <c r="B13" s="182" t="s">
        <v>160</v>
      </c>
      <c r="C13" s="184" t="s">
        <v>161</v>
      </c>
      <c r="D13" s="188">
        <f t="shared" si="0"/>
        <v>2202</v>
      </c>
      <c r="E13" s="188">
        <v>1748</v>
      </c>
      <c r="F13" s="188">
        <f t="shared" si="1"/>
        <v>454</v>
      </c>
      <c r="G13" s="188">
        <v>0</v>
      </c>
      <c r="H13" s="188">
        <v>454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1748</v>
      </c>
      <c r="V13" s="188">
        <v>1748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491</v>
      </c>
      <c r="AC13" s="188">
        <v>0</v>
      </c>
      <c r="AD13" s="188">
        <v>179</v>
      </c>
      <c r="AE13" s="188">
        <f t="shared" si="5"/>
        <v>312</v>
      </c>
      <c r="AF13" s="188">
        <v>0</v>
      </c>
      <c r="AG13" s="188">
        <v>312</v>
      </c>
      <c r="AH13" s="188">
        <v>0</v>
      </c>
      <c r="AI13" s="188">
        <v>0</v>
      </c>
      <c r="AJ13" s="188">
        <v>0</v>
      </c>
    </row>
    <row r="14" spans="1:36" ht="13.5">
      <c r="A14" s="182" t="s">
        <v>147</v>
      </c>
      <c r="B14" s="182" t="s">
        <v>18</v>
      </c>
      <c r="C14" s="184" t="s">
        <v>19</v>
      </c>
      <c r="D14" s="188">
        <f t="shared" si="0"/>
        <v>4464</v>
      </c>
      <c r="E14" s="188">
        <v>3535</v>
      </c>
      <c r="F14" s="188">
        <f t="shared" si="1"/>
        <v>863</v>
      </c>
      <c r="G14" s="188">
        <v>0</v>
      </c>
      <c r="H14" s="188">
        <v>863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66</v>
      </c>
      <c r="N14" s="188">
        <v>66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3535</v>
      </c>
      <c r="V14" s="188">
        <v>3535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945</v>
      </c>
      <c r="AC14" s="188">
        <v>0</v>
      </c>
      <c r="AD14" s="188">
        <v>365</v>
      </c>
      <c r="AE14" s="188">
        <f t="shared" si="5"/>
        <v>580</v>
      </c>
      <c r="AF14" s="188">
        <v>0</v>
      </c>
      <c r="AG14" s="188">
        <v>580</v>
      </c>
      <c r="AH14" s="188">
        <v>0</v>
      </c>
      <c r="AI14" s="188">
        <v>0</v>
      </c>
      <c r="AJ14" s="188">
        <v>0</v>
      </c>
    </row>
    <row r="15" spans="1:36" ht="13.5">
      <c r="A15" s="182" t="s">
        <v>147</v>
      </c>
      <c r="B15" s="182" t="s">
        <v>162</v>
      </c>
      <c r="C15" s="184" t="s">
        <v>163</v>
      </c>
      <c r="D15" s="188">
        <f t="shared" si="0"/>
        <v>2724</v>
      </c>
      <c r="E15" s="188">
        <v>2247</v>
      </c>
      <c r="F15" s="188">
        <f t="shared" si="1"/>
        <v>170</v>
      </c>
      <c r="G15" s="188">
        <v>170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307</v>
      </c>
      <c r="N15" s="188">
        <v>220</v>
      </c>
      <c r="O15" s="188">
        <v>0</v>
      </c>
      <c r="P15" s="188">
        <v>87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2285</v>
      </c>
      <c r="V15" s="188">
        <v>2247</v>
      </c>
      <c r="W15" s="188">
        <v>38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325</v>
      </c>
      <c r="AC15" s="188">
        <v>0</v>
      </c>
      <c r="AD15" s="188">
        <v>286</v>
      </c>
      <c r="AE15" s="188">
        <f t="shared" si="5"/>
        <v>39</v>
      </c>
      <c r="AF15" s="188">
        <v>39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147</v>
      </c>
      <c r="B16" s="182" t="s">
        <v>164</v>
      </c>
      <c r="C16" s="184" t="s">
        <v>165</v>
      </c>
      <c r="D16" s="188">
        <f t="shared" si="0"/>
        <v>1821</v>
      </c>
      <c r="E16" s="188">
        <v>1490</v>
      </c>
      <c r="F16" s="188">
        <f t="shared" si="1"/>
        <v>142</v>
      </c>
      <c r="G16" s="188">
        <v>142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189</v>
      </c>
      <c r="N16" s="188">
        <v>127</v>
      </c>
      <c r="O16" s="188">
        <v>0</v>
      </c>
      <c r="P16" s="188">
        <v>53</v>
      </c>
      <c r="Q16" s="188">
        <v>0</v>
      </c>
      <c r="R16" s="188">
        <v>1</v>
      </c>
      <c r="S16" s="188">
        <v>8</v>
      </c>
      <c r="T16" s="188">
        <v>0</v>
      </c>
      <c r="U16" s="188">
        <f t="shared" si="3"/>
        <v>1522</v>
      </c>
      <c r="V16" s="188">
        <v>1490</v>
      </c>
      <c r="W16" s="188">
        <v>32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222</v>
      </c>
      <c r="AC16" s="188">
        <v>0</v>
      </c>
      <c r="AD16" s="188">
        <v>190</v>
      </c>
      <c r="AE16" s="188">
        <f t="shared" si="5"/>
        <v>32</v>
      </c>
      <c r="AF16" s="188">
        <v>32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147</v>
      </c>
      <c r="B17" s="182" t="s">
        <v>166</v>
      </c>
      <c r="C17" s="184" t="s">
        <v>33</v>
      </c>
      <c r="D17" s="188">
        <f t="shared" si="0"/>
        <v>2192</v>
      </c>
      <c r="E17" s="188">
        <v>1945</v>
      </c>
      <c r="F17" s="188">
        <f t="shared" si="1"/>
        <v>165</v>
      </c>
      <c r="G17" s="188">
        <v>165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82</v>
      </c>
      <c r="N17" s="188">
        <v>6</v>
      </c>
      <c r="O17" s="188">
        <v>0</v>
      </c>
      <c r="P17" s="188">
        <v>74</v>
      </c>
      <c r="Q17" s="188">
        <v>0</v>
      </c>
      <c r="R17" s="188">
        <v>1</v>
      </c>
      <c r="S17" s="188">
        <v>1</v>
      </c>
      <c r="T17" s="188">
        <v>0</v>
      </c>
      <c r="U17" s="188">
        <f t="shared" si="3"/>
        <v>1982</v>
      </c>
      <c r="V17" s="188">
        <v>1945</v>
      </c>
      <c r="W17" s="188">
        <v>37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285</v>
      </c>
      <c r="AC17" s="188">
        <v>0</v>
      </c>
      <c r="AD17" s="188">
        <v>248</v>
      </c>
      <c r="AE17" s="188">
        <f t="shared" si="5"/>
        <v>37</v>
      </c>
      <c r="AF17" s="188">
        <v>37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147</v>
      </c>
      <c r="B18" s="182" t="s">
        <v>20</v>
      </c>
      <c r="C18" s="184" t="s">
        <v>21</v>
      </c>
      <c r="D18" s="188">
        <f t="shared" si="0"/>
        <v>5182</v>
      </c>
      <c r="E18" s="188">
        <v>4495</v>
      </c>
      <c r="F18" s="188">
        <f t="shared" si="1"/>
        <v>320</v>
      </c>
      <c r="G18" s="188">
        <v>320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367</v>
      </c>
      <c r="N18" s="188">
        <v>191</v>
      </c>
      <c r="O18" s="188">
        <v>14</v>
      </c>
      <c r="P18" s="188">
        <v>146</v>
      </c>
      <c r="Q18" s="188">
        <v>0</v>
      </c>
      <c r="R18" s="188">
        <v>2</v>
      </c>
      <c r="S18" s="188">
        <v>14</v>
      </c>
      <c r="T18" s="188">
        <v>0</v>
      </c>
      <c r="U18" s="188">
        <f t="shared" si="3"/>
        <v>4566</v>
      </c>
      <c r="V18" s="188">
        <v>4495</v>
      </c>
      <c r="W18" s="188">
        <v>71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644</v>
      </c>
      <c r="AC18" s="188">
        <v>0</v>
      </c>
      <c r="AD18" s="188">
        <v>571</v>
      </c>
      <c r="AE18" s="188">
        <f t="shared" si="5"/>
        <v>73</v>
      </c>
      <c r="AF18" s="188">
        <v>73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147</v>
      </c>
      <c r="B19" s="182" t="s">
        <v>22</v>
      </c>
      <c r="C19" s="184" t="s">
        <v>23</v>
      </c>
      <c r="D19" s="188">
        <f t="shared" si="0"/>
        <v>5649</v>
      </c>
      <c r="E19" s="188">
        <v>4912</v>
      </c>
      <c r="F19" s="188">
        <f t="shared" si="1"/>
        <v>410</v>
      </c>
      <c r="G19" s="188">
        <v>410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327</v>
      </c>
      <c r="N19" s="188">
        <v>129</v>
      </c>
      <c r="O19" s="188">
        <v>0</v>
      </c>
      <c r="P19" s="188">
        <v>166</v>
      </c>
      <c r="Q19" s="188">
        <v>11</v>
      </c>
      <c r="R19" s="188">
        <v>0</v>
      </c>
      <c r="S19" s="188">
        <v>21</v>
      </c>
      <c r="T19" s="188">
        <v>0</v>
      </c>
      <c r="U19" s="188">
        <f t="shared" si="3"/>
        <v>5003</v>
      </c>
      <c r="V19" s="188">
        <v>4912</v>
      </c>
      <c r="W19" s="188">
        <v>91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719</v>
      </c>
      <c r="AC19" s="188">
        <v>0</v>
      </c>
      <c r="AD19" s="188">
        <v>626</v>
      </c>
      <c r="AE19" s="188">
        <f t="shared" si="5"/>
        <v>93</v>
      </c>
      <c r="AF19" s="188">
        <v>93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147</v>
      </c>
      <c r="B20" s="182" t="s">
        <v>167</v>
      </c>
      <c r="C20" s="184" t="s">
        <v>168</v>
      </c>
      <c r="D20" s="188">
        <f t="shared" si="0"/>
        <v>1263</v>
      </c>
      <c r="E20" s="188">
        <v>1007</v>
      </c>
      <c r="F20" s="188">
        <f t="shared" si="1"/>
        <v>214</v>
      </c>
      <c r="G20" s="188">
        <v>0</v>
      </c>
      <c r="H20" s="188">
        <v>214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42</v>
      </c>
      <c r="N20" s="188">
        <v>39</v>
      </c>
      <c r="O20" s="188">
        <v>2</v>
      </c>
      <c r="P20" s="188">
        <v>0</v>
      </c>
      <c r="Q20" s="188">
        <v>0</v>
      </c>
      <c r="R20" s="188">
        <v>1</v>
      </c>
      <c r="S20" s="188">
        <v>0</v>
      </c>
      <c r="T20" s="188">
        <v>0</v>
      </c>
      <c r="U20" s="188">
        <f t="shared" si="3"/>
        <v>1068</v>
      </c>
      <c r="V20" s="188">
        <v>1007</v>
      </c>
      <c r="W20" s="188">
        <v>0</v>
      </c>
      <c r="X20" s="188">
        <v>61</v>
      </c>
      <c r="Y20" s="188">
        <v>0</v>
      </c>
      <c r="Z20" s="188">
        <v>0</v>
      </c>
      <c r="AA20" s="188">
        <v>0</v>
      </c>
      <c r="AB20" s="188">
        <f t="shared" si="4"/>
        <v>127</v>
      </c>
      <c r="AC20" s="188">
        <v>0</v>
      </c>
      <c r="AD20" s="188">
        <v>103</v>
      </c>
      <c r="AE20" s="188">
        <f t="shared" si="5"/>
        <v>24</v>
      </c>
      <c r="AF20" s="188">
        <v>0</v>
      </c>
      <c r="AG20" s="188">
        <v>24</v>
      </c>
      <c r="AH20" s="188">
        <v>0</v>
      </c>
      <c r="AI20" s="188">
        <v>0</v>
      </c>
      <c r="AJ20" s="188">
        <v>0</v>
      </c>
    </row>
    <row r="21" spans="1:36" ht="13.5">
      <c r="A21" s="182" t="s">
        <v>147</v>
      </c>
      <c r="B21" s="182" t="s">
        <v>169</v>
      </c>
      <c r="C21" s="184" t="s">
        <v>251</v>
      </c>
      <c r="D21" s="188">
        <f t="shared" si="0"/>
        <v>5301</v>
      </c>
      <c r="E21" s="188">
        <v>3806</v>
      </c>
      <c r="F21" s="188">
        <f t="shared" si="1"/>
        <v>1472</v>
      </c>
      <c r="G21" s="188">
        <v>0</v>
      </c>
      <c r="H21" s="188">
        <v>1472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23</v>
      </c>
      <c r="N21" s="188">
        <v>0</v>
      </c>
      <c r="O21" s="188">
        <v>0</v>
      </c>
      <c r="P21" s="188">
        <v>0</v>
      </c>
      <c r="Q21" s="188">
        <v>0</v>
      </c>
      <c r="R21" s="188">
        <v>11</v>
      </c>
      <c r="S21" s="188">
        <v>0</v>
      </c>
      <c r="T21" s="188">
        <v>12</v>
      </c>
      <c r="U21" s="188">
        <f t="shared" si="3"/>
        <v>4098</v>
      </c>
      <c r="V21" s="188">
        <v>3806</v>
      </c>
      <c r="W21" s="188">
        <v>0</v>
      </c>
      <c r="X21" s="188">
        <v>292</v>
      </c>
      <c r="Y21" s="188">
        <v>0</v>
      </c>
      <c r="Z21" s="188">
        <v>0</v>
      </c>
      <c r="AA21" s="188">
        <v>0</v>
      </c>
      <c r="AB21" s="188">
        <f t="shared" si="4"/>
        <v>509</v>
      </c>
      <c r="AC21" s="188">
        <v>0</v>
      </c>
      <c r="AD21" s="188">
        <v>395</v>
      </c>
      <c r="AE21" s="188">
        <f t="shared" si="5"/>
        <v>114</v>
      </c>
      <c r="AF21" s="188">
        <v>0</v>
      </c>
      <c r="AG21" s="188">
        <v>114</v>
      </c>
      <c r="AH21" s="188">
        <v>0</v>
      </c>
      <c r="AI21" s="188">
        <v>0</v>
      </c>
      <c r="AJ21" s="188">
        <v>0</v>
      </c>
    </row>
    <row r="22" spans="1:36" ht="13.5">
      <c r="A22" s="182" t="s">
        <v>147</v>
      </c>
      <c r="B22" s="182" t="s">
        <v>24</v>
      </c>
      <c r="C22" s="184" t="s">
        <v>263</v>
      </c>
      <c r="D22" s="188">
        <f t="shared" si="0"/>
        <v>3309</v>
      </c>
      <c r="E22" s="188">
        <v>2497</v>
      </c>
      <c r="F22" s="188">
        <f t="shared" si="1"/>
        <v>802</v>
      </c>
      <c r="G22" s="188">
        <v>0</v>
      </c>
      <c r="H22" s="188">
        <v>802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10</v>
      </c>
      <c r="N22" s="188">
        <v>0</v>
      </c>
      <c r="O22" s="188">
        <v>0</v>
      </c>
      <c r="P22" s="188">
        <v>0</v>
      </c>
      <c r="Q22" s="188">
        <v>0</v>
      </c>
      <c r="R22" s="188">
        <v>4</v>
      </c>
      <c r="S22" s="188">
        <v>0</v>
      </c>
      <c r="T22" s="188">
        <v>6</v>
      </c>
      <c r="U22" s="188">
        <f t="shared" si="3"/>
        <v>2672</v>
      </c>
      <c r="V22" s="188">
        <v>2497</v>
      </c>
      <c r="W22" s="188">
        <v>0</v>
      </c>
      <c r="X22" s="188">
        <v>175</v>
      </c>
      <c r="Y22" s="188">
        <v>0</v>
      </c>
      <c r="Z22" s="188">
        <v>0</v>
      </c>
      <c r="AA22" s="188">
        <v>0</v>
      </c>
      <c r="AB22" s="188">
        <f t="shared" si="4"/>
        <v>336</v>
      </c>
      <c r="AC22" s="188">
        <v>0</v>
      </c>
      <c r="AD22" s="188">
        <v>267</v>
      </c>
      <c r="AE22" s="188">
        <f t="shared" si="5"/>
        <v>69</v>
      </c>
      <c r="AF22" s="188">
        <v>0</v>
      </c>
      <c r="AG22" s="188">
        <v>69</v>
      </c>
      <c r="AH22" s="188">
        <v>0</v>
      </c>
      <c r="AI22" s="188">
        <v>0</v>
      </c>
      <c r="AJ22" s="188">
        <v>0</v>
      </c>
    </row>
    <row r="23" spans="1:36" ht="13.5">
      <c r="A23" s="182" t="s">
        <v>147</v>
      </c>
      <c r="B23" s="182" t="s">
        <v>25</v>
      </c>
      <c r="C23" s="184" t="s">
        <v>26</v>
      </c>
      <c r="D23" s="188">
        <f t="shared" si="0"/>
        <v>3736</v>
      </c>
      <c r="E23" s="188">
        <v>2763</v>
      </c>
      <c r="F23" s="188">
        <f t="shared" si="1"/>
        <v>957</v>
      </c>
      <c r="G23" s="188">
        <v>0</v>
      </c>
      <c r="H23" s="188">
        <v>957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16</v>
      </c>
      <c r="N23" s="188">
        <v>0</v>
      </c>
      <c r="O23" s="188">
        <v>0</v>
      </c>
      <c r="P23" s="188">
        <v>0</v>
      </c>
      <c r="Q23" s="188">
        <v>0</v>
      </c>
      <c r="R23" s="188">
        <v>7</v>
      </c>
      <c r="S23" s="188">
        <v>0</v>
      </c>
      <c r="T23" s="188">
        <v>9</v>
      </c>
      <c r="U23" s="188">
        <f t="shared" si="3"/>
        <v>2960</v>
      </c>
      <c r="V23" s="188">
        <v>2763</v>
      </c>
      <c r="W23" s="188">
        <v>0</v>
      </c>
      <c r="X23" s="188">
        <v>197</v>
      </c>
      <c r="Y23" s="188">
        <v>0</v>
      </c>
      <c r="Z23" s="188">
        <v>0</v>
      </c>
      <c r="AA23" s="188">
        <v>0</v>
      </c>
      <c r="AB23" s="188">
        <f t="shared" si="4"/>
        <v>374</v>
      </c>
      <c r="AC23" s="188">
        <v>0</v>
      </c>
      <c r="AD23" s="188">
        <v>297</v>
      </c>
      <c r="AE23" s="188">
        <f t="shared" si="5"/>
        <v>77</v>
      </c>
      <c r="AF23" s="188">
        <v>0</v>
      </c>
      <c r="AG23" s="188">
        <v>77</v>
      </c>
      <c r="AH23" s="188">
        <v>0</v>
      </c>
      <c r="AI23" s="188">
        <v>0</v>
      </c>
      <c r="AJ23" s="188">
        <v>0</v>
      </c>
    </row>
    <row r="24" spans="1:36" ht="13.5">
      <c r="A24" s="182" t="s">
        <v>147</v>
      </c>
      <c r="B24" s="182" t="s">
        <v>170</v>
      </c>
      <c r="C24" s="184" t="s">
        <v>171</v>
      </c>
      <c r="D24" s="188">
        <f t="shared" si="0"/>
        <v>1895</v>
      </c>
      <c r="E24" s="188">
        <v>1289</v>
      </c>
      <c r="F24" s="188">
        <f t="shared" si="1"/>
        <v>597</v>
      </c>
      <c r="G24" s="188">
        <v>0</v>
      </c>
      <c r="H24" s="188">
        <v>597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9</v>
      </c>
      <c r="N24" s="188">
        <v>0</v>
      </c>
      <c r="O24" s="188">
        <v>0</v>
      </c>
      <c r="P24" s="188">
        <v>3</v>
      </c>
      <c r="Q24" s="188">
        <v>0</v>
      </c>
      <c r="R24" s="188">
        <v>2</v>
      </c>
      <c r="S24" s="188">
        <v>0</v>
      </c>
      <c r="T24" s="188">
        <v>4</v>
      </c>
      <c r="U24" s="188">
        <f t="shared" si="3"/>
        <v>1409</v>
      </c>
      <c r="V24" s="188">
        <v>1289</v>
      </c>
      <c r="W24" s="188">
        <v>0</v>
      </c>
      <c r="X24" s="188">
        <v>120</v>
      </c>
      <c r="Y24" s="188">
        <v>0</v>
      </c>
      <c r="Z24" s="188">
        <v>0</v>
      </c>
      <c r="AA24" s="188">
        <v>0</v>
      </c>
      <c r="AB24" s="188">
        <f t="shared" si="4"/>
        <v>198</v>
      </c>
      <c r="AC24" s="188">
        <v>0</v>
      </c>
      <c r="AD24" s="188">
        <v>151</v>
      </c>
      <c r="AE24" s="188">
        <f t="shared" si="5"/>
        <v>47</v>
      </c>
      <c r="AF24" s="188">
        <v>0</v>
      </c>
      <c r="AG24" s="188">
        <v>47</v>
      </c>
      <c r="AH24" s="188">
        <v>0</v>
      </c>
      <c r="AI24" s="188">
        <v>0</v>
      </c>
      <c r="AJ24" s="188">
        <v>0</v>
      </c>
    </row>
    <row r="25" spans="1:36" ht="13.5">
      <c r="A25" s="182" t="s">
        <v>147</v>
      </c>
      <c r="B25" s="182" t="s">
        <v>172</v>
      </c>
      <c r="C25" s="184" t="s">
        <v>262</v>
      </c>
      <c r="D25" s="188">
        <f t="shared" si="0"/>
        <v>1290</v>
      </c>
      <c r="E25" s="188">
        <v>1025</v>
      </c>
      <c r="F25" s="188">
        <f t="shared" si="1"/>
        <v>261</v>
      </c>
      <c r="G25" s="188">
        <v>0</v>
      </c>
      <c r="H25" s="188">
        <v>261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4</v>
      </c>
      <c r="N25" s="188">
        <v>0</v>
      </c>
      <c r="O25" s="188">
        <v>0</v>
      </c>
      <c r="P25" s="188">
        <v>0</v>
      </c>
      <c r="Q25" s="188">
        <v>0</v>
      </c>
      <c r="R25" s="188">
        <v>2</v>
      </c>
      <c r="S25" s="188">
        <v>0</v>
      </c>
      <c r="T25" s="188">
        <v>2</v>
      </c>
      <c r="U25" s="188">
        <f t="shared" si="3"/>
        <v>1090</v>
      </c>
      <c r="V25" s="188">
        <v>1025</v>
      </c>
      <c r="W25" s="188">
        <v>0</v>
      </c>
      <c r="X25" s="188">
        <v>65</v>
      </c>
      <c r="Y25" s="188">
        <v>0</v>
      </c>
      <c r="Z25" s="188">
        <v>0</v>
      </c>
      <c r="AA25" s="188">
        <v>0</v>
      </c>
      <c r="AB25" s="188">
        <f t="shared" si="4"/>
        <v>114</v>
      </c>
      <c r="AC25" s="188">
        <v>0</v>
      </c>
      <c r="AD25" s="188">
        <v>88</v>
      </c>
      <c r="AE25" s="188">
        <f t="shared" si="5"/>
        <v>26</v>
      </c>
      <c r="AF25" s="188">
        <v>0</v>
      </c>
      <c r="AG25" s="188">
        <v>26</v>
      </c>
      <c r="AH25" s="188">
        <v>0</v>
      </c>
      <c r="AI25" s="188">
        <v>0</v>
      </c>
      <c r="AJ25" s="188">
        <v>0</v>
      </c>
    </row>
    <row r="26" spans="1:36" ht="13.5">
      <c r="A26" s="182" t="s">
        <v>147</v>
      </c>
      <c r="B26" s="182" t="s">
        <v>173</v>
      </c>
      <c r="C26" s="184" t="s">
        <v>174</v>
      </c>
      <c r="D26" s="188">
        <f t="shared" si="0"/>
        <v>965</v>
      </c>
      <c r="E26" s="188">
        <v>676</v>
      </c>
      <c r="F26" s="188">
        <f t="shared" si="1"/>
        <v>285</v>
      </c>
      <c r="G26" s="188">
        <v>0</v>
      </c>
      <c r="H26" s="188">
        <v>285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4</v>
      </c>
      <c r="N26" s="188">
        <v>0</v>
      </c>
      <c r="O26" s="188">
        <v>0</v>
      </c>
      <c r="P26" s="188">
        <v>0</v>
      </c>
      <c r="Q26" s="188">
        <v>0</v>
      </c>
      <c r="R26" s="188">
        <v>2</v>
      </c>
      <c r="S26" s="188">
        <v>0</v>
      </c>
      <c r="T26" s="188">
        <v>2</v>
      </c>
      <c r="U26" s="188">
        <f t="shared" si="3"/>
        <v>733</v>
      </c>
      <c r="V26" s="188">
        <v>676</v>
      </c>
      <c r="W26" s="188">
        <v>0</v>
      </c>
      <c r="X26" s="188">
        <v>57</v>
      </c>
      <c r="Y26" s="188">
        <v>0</v>
      </c>
      <c r="Z26" s="188">
        <v>0</v>
      </c>
      <c r="AA26" s="188">
        <v>0</v>
      </c>
      <c r="AB26" s="188">
        <f t="shared" si="4"/>
        <v>90</v>
      </c>
      <c r="AC26" s="188">
        <v>0</v>
      </c>
      <c r="AD26" s="188">
        <v>67</v>
      </c>
      <c r="AE26" s="188">
        <f t="shared" si="5"/>
        <v>23</v>
      </c>
      <c r="AF26" s="188">
        <v>0</v>
      </c>
      <c r="AG26" s="188">
        <v>23</v>
      </c>
      <c r="AH26" s="188">
        <v>0</v>
      </c>
      <c r="AI26" s="188">
        <v>0</v>
      </c>
      <c r="AJ26" s="188">
        <v>0</v>
      </c>
    </row>
    <row r="27" spans="1:36" ht="13.5">
      <c r="A27" s="201" t="s">
        <v>27</v>
      </c>
      <c r="B27" s="202"/>
      <c r="C27" s="202"/>
      <c r="D27" s="188">
        <f aca="true" t="shared" si="6" ref="D27:AJ27">SUM(D7:D26)</f>
        <v>226936</v>
      </c>
      <c r="E27" s="188">
        <f t="shared" si="6"/>
        <v>183572</v>
      </c>
      <c r="F27" s="188">
        <f t="shared" si="6"/>
        <v>34142</v>
      </c>
      <c r="G27" s="188">
        <f t="shared" si="6"/>
        <v>2421</v>
      </c>
      <c r="H27" s="188">
        <f t="shared" si="6"/>
        <v>31721</v>
      </c>
      <c r="I27" s="188">
        <f t="shared" si="6"/>
        <v>0</v>
      </c>
      <c r="J27" s="188">
        <f t="shared" si="6"/>
        <v>0</v>
      </c>
      <c r="K27" s="188">
        <f t="shared" si="6"/>
        <v>0</v>
      </c>
      <c r="L27" s="188">
        <f t="shared" si="6"/>
        <v>499</v>
      </c>
      <c r="M27" s="188">
        <f t="shared" si="6"/>
        <v>8723</v>
      </c>
      <c r="N27" s="188">
        <f t="shared" si="6"/>
        <v>6840</v>
      </c>
      <c r="O27" s="188">
        <f t="shared" si="6"/>
        <v>42</v>
      </c>
      <c r="P27" s="188">
        <f t="shared" si="6"/>
        <v>978</v>
      </c>
      <c r="Q27" s="188">
        <f t="shared" si="6"/>
        <v>11</v>
      </c>
      <c r="R27" s="188">
        <f t="shared" si="6"/>
        <v>337</v>
      </c>
      <c r="S27" s="188">
        <f t="shared" si="6"/>
        <v>191</v>
      </c>
      <c r="T27" s="188">
        <f t="shared" si="6"/>
        <v>324</v>
      </c>
      <c r="U27" s="188">
        <f t="shared" si="6"/>
        <v>188806</v>
      </c>
      <c r="V27" s="188">
        <f t="shared" si="6"/>
        <v>183572</v>
      </c>
      <c r="W27" s="188">
        <f t="shared" si="6"/>
        <v>539</v>
      </c>
      <c r="X27" s="188">
        <f t="shared" si="6"/>
        <v>4695</v>
      </c>
      <c r="Y27" s="188">
        <f t="shared" si="6"/>
        <v>0</v>
      </c>
      <c r="Z27" s="188">
        <f t="shared" si="6"/>
        <v>0</v>
      </c>
      <c r="AA27" s="188">
        <f t="shared" si="6"/>
        <v>0</v>
      </c>
      <c r="AB27" s="188">
        <f t="shared" si="6"/>
        <v>30995</v>
      </c>
      <c r="AC27" s="188">
        <f t="shared" si="6"/>
        <v>499</v>
      </c>
      <c r="AD27" s="188">
        <f t="shared" si="6"/>
        <v>20901</v>
      </c>
      <c r="AE27" s="188">
        <f t="shared" si="6"/>
        <v>9595</v>
      </c>
      <c r="AF27" s="188">
        <f t="shared" si="6"/>
        <v>549</v>
      </c>
      <c r="AG27" s="188">
        <f t="shared" si="6"/>
        <v>9046</v>
      </c>
      <c r="AH27" s="188">
        <f t="shared" si="6"/>
        <v>0</v>
      </c>
      <c r="AI27" s="188">
        <f t="shared" si="6"/>
        <v>0</v>
      </c>
      <c r="AJ27" s="188">
        <f t="shared" si="6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2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115</v>
      </c>
      <c r="B2" s="200" t="s">
        <v>186</v>
      </c>
      <c r="C2" s="200" t="s">
        <v>127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175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130</v>
      </c>
      <c r="E3" s="203" t="s">
        <v>134</v>
      </c>
      <c r="F3" s="203" t="s">
        <v>187</v>
      </c>
      <c r="G3" s="203" t="s">
        <v>135</v>
      </c>
      <c r="H3" s="203" t="s">
        <v>260</v>
      </c>
      <c r="I3" s="203" t="s">
        <v>261</v>
      </c>
      <c r="J3" s="244" t="s">
        <v>225</v>
      </c>
      <c r="K3" s="203" t="s">
        <v>188</v>
      </c>
      <c r="L3" s="195" t="s">
        <v>130</v>
      </c>
      <c r="M3" s="203" t="s">
        <v>134</v>
      </c>
      <c r="N3" s="203" t="s">
        <v>187</v>
      </c>
      <c r="O3" s="203" t="s">
        <v>135</v>
      </c>
      <c r="P3" s="203" t="s">
        <v>260</v>
      </c>
      <c r="Q3" s="203" t="s">
        <v>261</v>
      </c>
      <c r="R3" s="244" t="s">
        <v>225</v>
      </c>
      <c r="S3" s="203" t="s">
        <v>188</v>
      </c>
      <c r="T3" s="195" t="s">
        <v>130</v>
      </c>
      <c r="U3" s="203" t="s">
        <v>134</v>
      </c>
      <c r="V3" s="203" t="s">
        <v>187</v>
      </c>
      <c r="W3" s="203" t="s">
        <v>135</v>
      </c>
      <c r="X3" s="203" t="s">
        <v>260</v>
      </c>
      <c r="Y3" s="203" t="s">
        <v>261</v>
      </c>
      <c r="Z3" s="244" t="s">
        <v>225</v>
      </c>
      <c r="AA3" s="203" t="s">
        <v>188</v>
      </c>
      <c r="AB3" s="208" t="s">
        <v>176</v>
      </c>
      <c r="AC3" s="234"/>
      <c r="AD3" s="234"/>
      <c r="AE3" s="234"/>
      <c r="AF3" s="234"/>
      <c r="AG3" s="234"/>
      <c r="AH3" s="234"/>
      <c r="AI3" s="235"/>
      <c r="AJ3" s="208" t="s">
        <v>177</v>
      </c>
      <c r="AK3" s="206"/>
      <c r="AL3" s="206"/>
      <c r="AM3" s="206"/>
      <c r="AN3" s="206"/>
      <c r="AO3" s="206"/>
      <c r="AP3" s="206"/>
      <c r="AQ3" s="207"/>
      <c r="AR3" s="208" t="s">
        <v>178</v>
      </c>
      <c r="AS3" s="232"/>
      <c r="AT3" s="232"/>
      <c r="AU3" s="232"/>
      <c r="AV3" s="232"/>
      <c r="AW3" s="232"/>
      <c r="AX3" s="232"/>
      <c r="AY3" s="233"/>
      <c r="AZ3" s="208" t="s">
        <v>179</v>
      </c>
      <c r="BA3" s="234"/>
      <c r="BB3" s="234"/>
      <c r="BC3" s="234"/>
      <c r="BD3" s="234"/>
      <c r="BE3" s="234"/>
      <c r="BF3" s="234"/>
      <c r="BG3" s="235"/>
      <c r="BH3" s="208" t="s">
        <v>180</v>
      </c>
      <c r="BI3" s="234"/>
      <c r="BJ3" s="234"/>
      <c r="BK3" s="234"/>
      <c r="BL3" s="234"/>
      <c r="BM3" s="234"/>
      <c r="BN3" s="234"/>
      <c r="BO3" s="235"/>
      <c r="BP3" s="195" t="s">
        <v>130</v>
      </c>
      <c r="BQ3" s="203" t="s">
        <v>134</v>
      </c>
      <c r="BR3" s="203" t="s">
        <v>187</v>
      </c>
      <c r="BS3" s="203" t="s">
        <v>135</v>
      </c>
      <c r="BT3" s="203" t="s">
        <v>260</v>
      </c>
      <c r="BU3" s="203" t="s">
        <v>261</v>
      </c>
      <c r="BV3" s="244" t="s">
        <v>225</v>
      </c>
      <c r="BW3" s="203" t="s">
        <v>188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130</v>
      </c>
      <c r="AC4" s="203" t="s">
        <v>134</v>
      </c>
      <c r="AD4" s="203" t="s">
        <v>187</v>
      </c>
      <c r="AE4" s="203" t="s">
        <v>135</v>
      </c>
      <c r="AF4" s="203" t="s">
        <v>260</v>
      </c>
      <c r="AG4" s="203" t="s">
        <v>261</v>
      </c>
      <c r="AH4" s="244" t="s">
        <v>225</v>
      </c>
      <c r="AI4" s="203" t="s">
        <v>188</v>
      </c>
      <c r="AJ4" s="195" t="s">
        <v>130</v>
      </c>
      <c r="AK4" s="203" t="s">
        <v>134</v>
      </c>
      <c r="AL4" s="203" t="s">
        <v>187</v>
      </c>
      <c r="AM4" s="203" t="s">
        <v>135</v>
      </c>
      <c r="AN4" s="203" t="s">
        <v>260</v>
      </c>
      <c r="AO4" s="203" t="s">
        <v>261</v>
      </c>
      <c r="AP4" s="244" t="s">
        <v>225</v>
      </c>
      <c r="AQ4" s="203" t="s">
        <v>188</v>
      </c>
      <c r="AR4" s="195" t="s">
        <v>130</v>
      </c>
      <c r="AS4" s="203" t="s">
        <v>134</v>
      </c>
      <c r="AT4" s="203" t="s">
        <v>187</v>
      </c>
      <c r="AU4" s="203" t="s">
        <v>135</v>
      </c>
      <c r="AV4" s="203" t="s">
        <v>260</v>
      </c>
      <c r="AW4" s="203" t="s">
        <v>261</v>
      </c>
      <c r="AX4" s="244" t="s">
        <v>225</v>
      </c>
      <c r="AY4" s="203" t="s">
        <v>188</v>
      </c>
      <c r="AZ4" s="195" t="s">
        <v>130</v>
      </c>
      <c r="BA4" s="203" t="s">
        <v>134</v>
      </c>
      <c r="BB4" s="203" t="s">
        <v>187</v>
      </c>
      <c r="BC4" s="203" t="s">
        <v>135</v>
      </c>
      <c r="BD4" s="203" t="s">
        <v>260</v>
      </c>
      <c r="BE4" s="203" t="s">
        <v>261</v>
      </c>
      <c r="BF4" s="244" t="s">
        <v>225</v>
      </c>
      <c r="BG4" s="203" t="s">
        <v>188</v>
      </c>
      <c r="BH4" s="195" t="s">
        <v>130</v>
      </c>
      <c r="BI4" s="203" t="s">
        <v>134</v>
      </c>
      <c r="BJ4" s="203" t="s">
        <v>187</v>
      </c>
      <c r="BK4" s="203" t="s">
        <v>135</v>
      </c>
      <c r="BL4" s="203" t="s">
        <v>260</v>
      </c>
      <c r="BM4" s="203" t="s">
        <v>261</v>
      </c>
      <c r="BN4" s="244" t="s">
        <v>225</v>
      </c>
      <c r="BO4" s="203" t="s">
        <v>188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123</v>
      </c>
      <c r="E6" s="28" t="s">
        <v>123</v>
      </c>
      <c r="F6" s="28" t="s">
        <v>123</v>
      </c>
      <c r="G6" s="28" t="s">
        <v>123</v>
      </c>
      <c r="H6" s="28" t="s">
        <v>123</v>
      </c>
      <c r="I6" s="28" t="s">
        <v>123</v>
      </c>
      <c r="J6" s="28" t="s">
        <v>123</v>
      </c>
      <c r="K6" s="28" t="s">
        <v>123</v>
      </c>
      <c r="L6" s="21" t="s">
        <v>123</v>
      </c>
      <c r="M6" s="28" t="s">
        <v>123</v>
      </c>
      <c r="N6" s="28" t="s">
        <v>123</v>
      </c>
      <c r="O6" s="28" t="s">
        <v>123</v>
      </c>
      <c r="P6" s="28" t="s">
        <v>123</v>
      </c>
      <c r="Q6" s="28" t="s">
        <v>123</v>
      </c>
      <c r="R6" s="28" t="s">
        <v>123</v>
      </c>
      <c r="S6" s="28" t="s">
        <v>123</v>
      </c>
      <c r="T6" s="21" t="s">
        <v>123</v>
      </c>
      <c r="U6" s="28" t="s">
        <v>123</v>
      </c>
      <c r="V6" s="28" t="s">
        <v>123</v>
      </c>
      <c r="W6" s="28" t="s">
        <v>123</v>
      </c>
      <c r="X6" s="28" t="s">
        <v>123</v>
      </c>
      <c r="Y6" s="28" t="s">
        <v>123</v>
      </c>
      <c r="Z6" s="28" t="s">
        <v>123</v>
      </c>
      <c r="AA6" s="28" t="s">
        <v>123</v>
      </c>
      <c r="AB6" s="21" t="s">
        <v>123</v>
      </c>
      <c r="AC6" s="28" t="s">
        <v>123</v>
      </c>
      <c r="AD6" s="28" t="s">
        <v>123</v>
      </c>
      <c r="AE6" s="28" t="s">
        <v>123</v>
      </c>
      <c r="AF6" s="28" t="s">
        <v>123</v>
      </c>
      <c r="AG6" s="28" t="s">
        <v>123</v>
      </c>
      <c r="AH6" s="28" t="s">
        <v>123</v>
      </c>
      <c r="AI6" s="28" t="s">
        <v>123</v>
      </c>
      <c r="AJ6" s="21" t="s">
        <v>123</v>
      </c>
      <c r="AK6" s="28" t="s">
        <v>123</v>
      </c>
      <c r="AL6" s="28" t="s">
        <v>123</v>
      </c>
      <c r="AM6" s="28" t="s">
        <v>123</v>
      </c>
      <c r="AN6" s="28" t="s">
        <v>123</v>
      </c>
      <c r="AO6" s="28" t="s">
        <v>123</v>
      </c>
      <c r="AP6" s="28" t="s">
        <v>123</v>
      </c>
      <c r="AQ6" s="28" t="s">
        <v>123</v>
      </c>
      <c r="AR6" s="21" t="s">
        <v>123</v>
      </c>
      <c r="AS6" s="28" t="s">
        <v>123</v>
      </c>
      <c r="AT6" s="28" t="s">
        <v>123</v>
      </c>
      <c r="AU6" s="28" t="s">
        <v>123</v>
      </c>
      <c r="AV6" s="28" t="s">
        <v>123</v>
      </c>
      <c r="AW6" s="28" t="s">
        <v>123</v>
      </c>
      <c r="AX6" s="28" t="s">
        <v>123</v>
      </c>
      <c r="AY6" s="28" t="s">
        <v>123</v>
      </c>
      <c r="AZ6" s="21" t="s">
        <v>123</v>
      </c>
      <c r="BA6" s="28" t="s">
        <v>123</v>
      </c>
      <c r="BB6" s="28" t="s">
        <v>123</v>
      </c>
      <c r="BC6" s="28" t="s">
        <v>123</v>
      </c>
      <c r="BD6" s="28" t="s">
        <v>123</v>
      </c>
      <c r="BE6" s="28" t="s">
        <v>123</v>
      </c>
      <c r="BF6" s="28" t="s">
        <v>123</v>
      </c>
      <c r="BG6" s="28" t="s">
        <v>123</v>
      </c>
      <c r="BH6" s="21" t="s">
        <v>123</v>
      </c>
      <c r="BI6" s="28" t="s">
        <v>123</v>
      </c>
      <c r="BJ6" s="28" t="s">
        <v>123</v>
      </c>
      <c r="BK6" s="28" t="s">
        <v>123</v>
      </c>
      <c r="BL6" s="28" t="s">
        <v>123</v>
      </c>
      <c r="BM6" s="28" t="s">
        <v>123</v>
      </c>
      <c r="BN6" s="28" t="s">
        <v>123</v>
      </c>
      <c r="BO6" s="28" t="s">
        <v>123</v>
      </c>
      <c r="BP6" s="21" t="s">
        <v>123</v>
      </c>
      <c r="BQ6" s="28" t="s">
        <v>123</v>
      </c>
      <c r="BR6" s="28" t="s">
        <v>123</v>
      </c>
      <c r="BS6" s="28" t="s">
        <v>123</v>
      </c>
      <c r="BT6" s="28" t="s">
        <v>123</v>
      </c>
      <c r="BU6" s="28" t="s">
        <v>123</v>
      </c>
      <c r="BV6" s="28" t="s">
        <v>123</v>
      </c>
      <c r="BW6" s="28" t="s">
        <v>123</v>
      </c>
    </row>
    <row r="7" spans="1:75" ht="13.5">
      <c r="A7" s="182" t="s">
        <v>147</v>
      </c>
      <c r="B7" s="182" t="s">
        <v>148</v>
      </c>
      <c r="C7" s="184" t="s">
        <v>149</v>
      </c>
      <c r="D7" s="188">
        <f aca="true" t="shared" si="0" ref="D7:D26">SUM(E7:K7)</f>
        <v>10023</v>
      </c>
      <c r="E7" s="188">
        <f>M7+U7+BQ7</f>
        <v>6555</v>
      </c>
      <c r="F7" s="188">
        <f>N7+V7+BR7</f>
        <v>2105</v>
      </c>
      <c r="G7" s="188">
        <f>O7+W7+BS7</f>
        <v>784</v>
      </c>
      <c r="H7" s="188">
        <f>P7+X7+BT7</f>
        <v>346</v>
      </c>
      <c r="I7" s="188">
        <f>Q7+Y7+BU7</f>
        <v>0</v>
      </c>
      <c r="J7" s="188">
        <f>R7+Z7+BV7</f>
        <v>43</v>
      </c>
      <c r="K7" s="188">
        <f>S7+AA7+BW7</f>
        <v>190</v>
      </c>
      <c r="L7" s="188">
        <f>SUM(M7:S7)</f>
        <v>2630</v>
      </c>
      <c r="M7" s="188">
        <v>2630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>SUM(U7:AA7)</f>
        <v>3316</v>
      </c>
      <c r="U7" s="188">
        <f>AC7+AK7+AS7+BA7+BI7</f>
        <v>0</v>
      </c>
      <c r="V7" s="188">
        <f>AD7+AL7+AT7+BB7+BJ7</f>
        <v>2032</v>
      </c>
      <c r="W7" s="188">
        <f>AE7+AM7+AU7+BC7+BK7</f>
        <v>748</v>
      </c>
      <c r="X7" s="188">
        <f>AF7+AN7+AV7+BD7+BL7</f>
        <v>346</v>
      </c>
      <c r="Y7" s="188">
        <f>AG7+AO7+AW7+BE7+BM7</f>
        <v>0</v>
      </c>
      <c r="Z7" s="188">
        <f>AH7+AP7+AX7+BF7+BN7</f>
        <v>0</v>
      </c>
      <c r="AA7" s="188">
        <f>AI7+AQ7+AY7+BG7+BO7</f>
        <v>190</v>
      </c>
      <c r="AB7" s="188">
        <f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>SUM(AK7:AQ7)</f>
        <v>0</v>
      </c>
      <c r="AK7" s="188">
        <v>0</v>
      </c>
      <c r="AL7" s="188">
        <v>0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>SUM(AS7:AY7)</f>
        <v>3316</v>
      </c>
      <c r="AS7" s="188">
        <v>0</v>
      </c>
      <c r="AT7" s="188">
        <v>2032</v>
      </c>
      <c r="AU7" s="188">
        <v>748</v>
      </c>
      <c r="AV7" s="188">
        <v>346</v>
      </c>
      <c r="AW7" s="188">
        <v>0</v>
      </c>
      <c r="AX7" s="188">
        <v>0</v>
      </c>
      <c r="AY7" s="188">
        <v>190</v>
      </c>
      <c r="AZ7" s="188">
        <f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>SUM(BQ7:BW7)</f>
        <v>4077</v>
      </c>
      <c r="BQ7" s="188">
        <v>3925</v>
      </c>
      <c r="BR7" s="188">
        <v>73</v>
      </c>
      <c r="BS7" s="188">
        <v>36</v>
      </c>
      <c r="BT7" s="188">
        <v>0</v>
      </c>
      <c r="BU7" s="188">
        <v>0</v>
      </c>
      <c r="BV7" s="188">
        <v>43</v>
      </c>
      <c r="BW7" s="188">
        <v>0</v>
      </c>
    </row>
    <row r="8" spans="1:75" ht="13.5">
      <c r="A8" s="182" t="s">
        <v>147</v>
      </c>
      <c r="B8" s="182" t="s">
        <v>150</v>
      </c>
      <c r="C8" s="184" t="s">
        <v>151</v>
      </c>
      <c r="D8" s="188">
        <f t="shared" si="0"/>
        <v>11005</v>
      </c>
      <c r="E8" s="188">
        <f>M8+U8+BQ8</f>
        <v>7459</v>
      </c>
      <c r="F8" s="188">
        <f>N8+V8+BR8</f>
        <v>2370</v>
      </c>
      <c r="G8" s="188">
        <f>O8+W8+BS8</f>
        <v>512</v>
      </c>
      <c r="H8" s="188">
        <f>P8+X8+BT8</f>
        <v>262</v>
      </c>
      <c r="I8" s="188">
        <f>Q8+Y8+BU8</f>
        <v>293</v>
      </c>
      <c r="J8" s="188">
        <f>R8+Z8+BV8</f>
        <v>0</v>
      </c>
      <c r="K8" s="188">
        <f>S8+AA8+BW8</f>
        <v>109</v>
      </c>
      <c r="L8" s="188">
        <f>SUM(M8:S8)</f>
        <v>382</v>
      </c>
      <c r="M8" s="188">
        <v>0</v>
      </c>
      <c r="N8" s="188">
        <v>16</v>
      </c>
      <c r="O8" s="188">
        <v>0</v>
      </c>
      <c r="P8" s="188">
        <v>0</v>
      </c>
      <c r="Q8" s="188">
        <v>292</v>
      </c>
      <c r="R8" s="188">
        <v>0</v>
      </c>
      <c r="S8" s="188">
        <v>74</v>
      </c>
      <c r="T8" s="188">
        <f>SUM(U8:AA8)</f>
        <v>9821</v>
      </c>
      <c r="U8" s="188">
        <f>AC8+AK8+AS8+BA8+BI8</f>
        <v>6706</v>
      </c>
      <c r="V8" s="188">
        <f>AD8+AL8+AT8+BB8+BJ8</f>
        <v>2328</v>
      </c>
      <c r="W8" s="188">
        <f>AE8+AM8+AU8+BC8+BK8</f>
        <v>490</v>
      </c>
      <c r="X8" s="188">
        <f>AF8+AN8+AV8+BD8+BL8</f>
        <v>262</v>
      </c>
      <c r="Y8" s="188">
        <f>AG8+AO8+AW8+BE8+BM8</f>
        <v>0</v>
      </c>
      <c r="Z8" s="188">
        <f>AH8+AP8+AX8+BF8+BN8</f>
        <v>0</v>
      </c>
      <c r="AA8" s="188">
        <f>AI8+AQ8+AY8+BG8+BO8</f>
        <v>35</v>
      </c>
      <c r="AB8" s="188">
        <f>SUM(AC8:AI8)</f>
        <v>35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35</v>
      </c>
      <c r="AJ8" s="188">
        <f>SUM(AK8:AQ8)</f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>SUM(AS8:AY8)</f>
        <v>9786</v>
      </c>
      <c r="AS8" s="188">
        <v>6706</v>
      </c>
      <c r="AT8" s="188">
        <v>2328</v>
      </c>
      <c r="AU8" s="188">
        <v>490</v>
      </c>
      <c r="AV8" s="188">
        <v>262</v>
      </c>
      <c r="AW8" s="188">
        <v>0</v>
      </c>
      <c r="AX8" s="188">
        <v>0</v>
      </c>
      <c r="AY8" s="188">
        <v>0</v>
      </c>
      <c r="AZ8" s="188">
        <f>SUM(BA8:BG8)</f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>SUM(BI8:BO8)</f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>SUM(BQ8:BW8)</f>
        <v>802</v>
      </c>
      <c r="BQ8" s="188">
        <v>753</v>
      </c>
      <c r="BR8" s="188">
        <v>26</v>
      </c>
      <c r="BS8" s="188">
        <v>22</v>
      </c>
      <c r="BT8" s="188">
        <v>0</v>
      </c>
      <c r="BU8" s="188">
        <v>1</v>
      </c>
      <c r="BV8" s="188">
        <v>0</v>
      </c>
      <c r="BW8" s="188">
        <v>0</v>
      </c>
    </row>
    <row r="9" spans="1:75" ht="13.5">
      <c r="A9" s="182" t="s">
        <v>147</v>
      </c>
      <c r="B9" s="182" t="s">
        <v>152</v>
      </c>
      <c r="C9" s="184" t="s">
        <v>153</v>
      </c>
      <c r="D9" s="188">
        <f t="shared" si="0"/>
        <v>3637</v>
      </c>
      <c r="E9" s="188">
        <f>M9+U9+BQ9</f>
        <v>2372</v>
      </c>
      <c r="F9" s="188">
        <f>N9+V9+BR9</f>
        <v>643</v>
      </c>
      <c r="G9" s="188">
        <f>O9+W9+BS9</f>
        <v>490</v>
      </c>
      <c r="H9" s="188">
        <f>P9+X9+BT9</f>
        <v>46</v>
      </c>
      <c r="I9" s="188">
        <f>Q9+Y9+BU9</f>
        <v>12</v>
      </c>
      <c r="J9" s="188">
        <f>R9+Z9+BV9</f>
        <v>74</v>
      </c>
      <c r="K9" s="188">
        <f>S9+AA9+BW9</f>
        <v>0</v>
      </c>
      <c r="L9" s="188">
        <f>SUM(M9:S9)</f>
        <v>1931</v>
      </c>
      <c r="M9" s="188">
        <v>1386</v>
      </c>
      <c r="N9" s="188">
        <v>10</v>
      </c>
      <c r="O9" s="188">
        <v>449</v>
      </c>
      <c r="P9" s="188">
        <v>0</v>
      </c>
      <c r="Q9" s="188">
        <v>12</v>
      </c>
      <c r="R9" s="188">
        <v>74</v>
      </c>
      <c r="S9" s="188">
        <v>0</v>
      </c>
      <c r="T9" s="188">
        <f>SUM(U9:AA9)</f>
        <v>669</v>
      </c>
      <c r="U9" s="188">
        <f>AC9+AK9+AS9+BA9+BI9</f>
        <v>0</v>
      </c>
      <c r="V9" s="188">
        <f>AD9+AL9+AT9+BB9+BJ9</f>
        <v>608</v>
      </c>
      <c r="W9" s="188">
        <f>AE9+AM9+AU9+BC9+BK9</f>
        <v>15</v>
      </c>
      <c r="X9" s="188">
        <f>AF9+AN9+AV9+BD9+BL9</f>
        <v>46</v>
      </c>
      <c r="Y9" s="188">
        <f>AG9+AO9+AW9+BE9+BM9</f>
        <v>0</v>
      </c>
      <c r="Z9" s="188">
        <f>AH9+AP9+AX9+BF9+BN9</f>
        <v>0</v>
      </c>
      <c r="AA9" s="188">
        <f>AI9+AQ9+AY9+BG9+BO9</f>
        <v>0</v>
      </c>
      <c r="AB9" s="188">
        <f>SUM(AC9:AI9)</f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>SUM(AK9:AQ9)</f>
        <v>669</v>
      </c>
      <c r="AK9" s="188">
        <v>0</v>
      </c>
      <c r="AL9" s="188">
        <v>608</v>
      </c>
      <c r="AM9" s="188">
        <v>15</v>
      </c>
      <c r="AN9" s="188">
        <v>46</v>
      </c>
      <c r="AO9" s="188">
        <v>0</v>
      </c>
      <c r="AP9" s="188">
        <v>0</v>
      </c>
      <c r="AQ9" s="188">
        <v>0</v>
      </c>
      <c r="AR9" s="188">
        <f>SUM(AS9:AY9)</f>
        <v>0</v>
      </c>
      <c r="AS9" s="188">
        <v>0</v>
      </c>
      <c r="AT9" s="188">
        <v>0</v>
      </c>
      <c r="AU9" s="188">
        <v>0</v>
      </c>
      <c r="AV9" s="188">
        <v>0</v>
      </c>
      <c r="AW9" s="188">
        <v>0</v>
      </c>
      <c r="AX9" s="188">
        <v>0</v>
      </c>
      <c r="AY9" s="188">
        <v>0</v>
      </c>
      <c r="AZ9" s="188">
        <f>SUM(BA9:BG9)</f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>SUM(BI9:BO9)</f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>SUM(BQ9:BW9)</f>
        <v>1037</v>
      </c>
      <c r="BQ9" s="188">
        <v>986</v>
      </c>
      <c r="BR9" s="188">
        <v>25</v>
      </c>
      <c r="BS9" s="188">
        <v>26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147</v>
      </c>
      <c r="B10" s="182" t="s">
        <v>154</v>
      </c>
      <c r="C10" s="184" t="s">
        <v>155</v>
      </c>
      <c r="D10" s="188">
        <f t="shared" si="0"/>
        <v>3117</v>
      </c>
      <c r="E10" s="188">
        <f>M10+U10+BQ10</f>
        <v>1883</v>
      </c>
      <c r="F10" s="188">
        <f>N10+V10+BR10</f>
        <v>482</v>
      </c>
      <c r="G10" s="188">
        <f>O10+W10+BS10</f>
        <v>396</v>
      </c>
      <c r="H10" s="188">
        <f>P10+X10+BT10</f>
        <v>56</v>
      </c>
      <c r="I10" s="188">
        <f>Q10+Y10+BU10</f>
        <v>4</v>
      </c>
      <c r="J10" s="188">
        <f>R10+Z10+BV10</f>
        <v>81</v>
      </c>
      <c r="K10" s="188">
        <f>S10+AA10+BW10</f>
        <v>215</v>
      </c>
      <c r="L10" s="188">
        <f>SUM(M10:S10)</f>
        <v>2144</v>
      </c>
      <c r="M10" s="188">
        <v>1856</v>
      </c>
      <c r="N10" s="188">
        <v>0</v>
      </c>
      <c r="O10" s="188">
        <v>0</v>
      </c>
      <c r="P10" s="188">
        <v>0</v>
      </c>
      <c r="Q10" s="188">
        <v>0</v>
      </c>
      <c r="R10" s="188">
        <v>73</v>
      </c>
      <c r="S10" s="188">
        <v>215</v>
      </c>
      <c r="T10" s="188">
        <f>SUM(U10:AA10)</f>
        <v>931</v>
      </c>
      <c r="U10" s="188">
        <f>AC10+AK10+AS10+BA10+BI10</f>
        <v>0</v>
      </c>
      <c r="V10" s="188">
        <f>AD10+AL10+AT10+BB10+BJ10</f>
        <v>479</v>
      </c>
      <c r="W10" s="188">
        <f>AE10+AM10+AU10+BC10+BK10</f>
        <v>392</v>
      </c>
      <c r="X10" s="188">
        <f>AF10+AN10+AV10+BD10+BL10</f>
        <v>56</v>
      </c>
      <c r="Y10" s="188">
        <f>AG10+AO10+AW10+BE10+BM10</f>
        <v>4</v>
      </c>
      <c r="Z10" s="188">
        <f>AH10+AP10+AX10+BF10+BN10</f>
        <v>0</v>
      </c>
      <c r="AA10" s="188">
        <f>AI10+AQ10+AY10+BG10+BO10</f>
        <v>0</v>
      </c>
      <c r="AB10" s="188">
        <f>SUM(AC10:AI10)</f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>SUM(AK10:AQ10)</f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>SUM(AS10:AY10)</f>
        <v>931</v>
      </c>
      <c r="AS10" s="188">
        <v>0</v>
      </c>
      <c r="AT10" s="188">
        <v>479</v>
      </c>
      <c r="AU10" s="188">
        <v>392</v>
      </c>
      <c r="AV10" s="188">
        <v>56</v>
      </c>
      <c r="AW10" s="188">
        <v>4</v>
      </c>
      <c r="AX10" s="188">
        <v>0</v>
      </c>
      <c r="AY10" s="188">
        <v>0</v>
      </c>
      <c r="AZ10" s="188">
        <f>SUM(BA10:BG10)</f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>SUM(BI10:BO10)</f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>SUM(BQ10:BW10)</f>
        <v>42</v>
      </c>
      <c r="BQ10" s="188">
        <v>27</v>
      </c>
      <c r="BR10" s="188">
        <v>3</v>
      </c>
      <c r="BS10" s="188">
        <v>4</v>
      </c>
      <c r="BT10" s="188">
        <v>0</v>
      </c>
      <c r="BU10" s="188">
        <v>0</v>
      </c>
      <c r="BV10" s="188">
        <v>8</v>
      </c>
      <c r="BW10" s="188">
        <v>0</v>
      </c>
    </row>
    <row r="11" spans="1:75" ht="13.5">
      <c r="A11" s="182" t="s">
        <v>147</v>
      </c>
      <c r="B11" s="182" t="s">
        <v>156</v>
      </c>
      <c r="C11" s="184" t="s">
        <v>157</v>
      </c>
      <c r="D11" s="188">
        <f t="shared" si="0"/>
        <v>771</v>
      </c>
      <c r="E11" s="188">
        <f aca="true" t="shared" si="1" ref="E11:E26">M11+U11+BQ11</f>
        <v>522</v>
      </c>
      <c r="F11" s="188">
        <f aca="true" t="shared" si="2" ref="F11:F26">N11+V11+BR11</f>
        <v>152</v>
      </c>
      <c r="G11" s="188">
        <f aca="true" t="shared" si="3" ref="G11:G26">O11+W11+BS11</f>
        <v>65</v>
      </c>
      <c r="H11" s="188">
        <f aca="true" t="shared" si="4" ref="H11:H26">P11+X11+BT11</f>
        <v>19</v>
      </c>
      <c r="I11" s="188">
        <f aca="true" t="shared" si="5" ref="I11:I26">Q11+Y11+BU11</f>
        <v>2</v>
      </c>
      <c r="J11" s="188">
        <f aca="true" t="shared" si="6" ref="J11:J26">R11+Z11+BV11</f>
        <v>0</v>
      </c>
      <c r="K11" s="188">
        <f aca="true" t="shared" si="7" ref="K11:K26">S11+AA11+BW11</f>
        <v>11</v>
      </c>
      <c r="L11" s="188">
        <f aca="true" t="shared" si="8" ref="L11:L26">SUM(M11:S11)</f>
        <v>171</v>
      </c>
      <c r="M11" s="188">
        <v>171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aca="true" t="shared" si="9" ref="T11:T26">SUM(U11:AA11)</f>
        <v>222</v>
      </c>
      <c r="U11" s="188">
        <f aca="true" t="shared" si="10" ref="U11:U26">AC11+AK11+AS11+BA11+BI11</f>
        <v>0</v>
      </c>
      <c r="V11" s="188">
        <f aca="true" t="shared" si="11" ref="V11:V26">AD11+AL11+AT11+BB11+BJ11</f>
        <v>148</v>
      </c>
      <c r="W11" s="188">
        <f aca="true" t="shared" si="12" ref="W11:W26">AE11+AM11+AU11+BC11+BK11</f>
        <v>42</v>
      </c>
      <c r="X11" s="188">
        <f aca="true" t="shared" si="13" ref="X11:X26">AF11+AN11+AV11+BD11+BL11</f>
        <v>19</v>
      </c>
      <c r="Y11" s="188">
        <f aca="true" t="shared" si="14" ref="Y11:Y26">AG11+AO11+AW11+BE11+BM11</f>
        <v>2</v>
      </c>
      <c r="Z11" s="188">
        <f aca="true" t="shared" si="15" ref="Z11:Z26">AH11+AP11+AX11+BF11+BN11</f>
        <v>0</v>
      </c>
      <c r="AA11" s="188">
        <f aca="true" t="shared" si="16" ref="AA11:AA26">AI11+AQ11+AY11+BG11+BO11</f>
        <v>11</v>
      </c>
      <c r="AB11" s="188">
        <f aca="true" t="shared" si="17" ref="AB11:AB26">SUM(AC11:AI11)</f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aca="true" t="shared" si="18" ref="AJ11:AJ26">SUM(AK11:AQ11)</f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aca="true" t="shared" si="19" ref="AR11:AR26">SUM(AS11:AY11)</f>
        <v>222</v>
      </c>
      <c r="AS11" s="188">
        <v>0</v>
      </c>
      <c r="AT11" s="188">
        <v>148</v>
      </c>
      <c r="AU11" s="188">
        <v>42</v>
      </c>
      <c r="AV11" s="188">
        <v>19</v>
      </c>
      <c r="AW11" s="188">
        <v>2</v>
      </c>
      <c r="AX11" s="188">
        <v>0</v>
      </c>
      <c r="AY11" s="188">
        <v>11</v>
      </c>
      <c r="AZ11" s="188">
        <f aca="true" t="shared" si="20" ref="AZ11:AZ26">SUM(BA11:BG11)</f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aca="true" t="shared" si="21" ref="BH11:BH26">SUM(BI11:BO11)</f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aca="true" t="shared" si="22" ref="BP11:BP26">SUM(BQ11:BW11)</f>
        <v>378</v>
      </c>
      <c r="BQ11" s="188">
        <v>351</v>
      </c>
      <c r="BR11" s="188">
        <v>4</v>
      </c>
      <c r="BS11" s="188">
        <v>23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147</v>
      </c>
      <c r="B12" s="182" t="s">
        <v>158</v>
      </c>
      <c r="C12" s="184" t="s">
        <v>159</v>
      </c>
      <c r="D12" s="188">
        <f t="shared" si="0"/>
        <v>147</v>
      </c>
      <c r="E12" s="188">
        <f t="shared" si="1"/>
        <v>87</v>
      </c>
      <c r="F12" s="188">
        <f t="shared" si="2"/>
        <v>43</v>
      </c>
      <c r="G12" s="188">
        <f t="shared" si="3"/>
        <v>8</v>
      </c>
      <c r="H12" s="188">
        <f t="shared" si="4"/>
        <v>4</v>
      </c>
      <c r="I12" s="188">
        <f t="shared" si="5"/>
        <v>0</v>
      </c>
      <c r="J12" s="188">
        <f t="shared" si="6"/>
        <v>0</v>
      </c>
      <c r="K12" s="188">
        <f t="shared" si="7"/>
        <v>5</v>
      </c>
      <c r="L12" s="188">
        <f t="shared" si="8"/>
        <v>19</v>
      </c>
      <c r="M12" s="188">
        <v>19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59</v>
      </c>
      <c r="U12" s="188">
        <f t="shared" si="10"/>
        <v>0</v>
      </c>
      <c r="V12" s="188">
        <f t="shared" si="11"/>
        <v>42</v>
      </c>
      <c r="W12" s="188">
        <f t="shared" si="12"/>
        <v>8</v>
      </c>
      <c r="X12" s="188">
        <f t="shared" si="13"/>
        <v>4</v>
      </c>
      <c r="Y12" s="188">
        <f t="shared" si="14"/>
        <v>0</v>
      </c>
      <c r="Z12" s="188">
        <f t="shared" si="15"/>
        <v>0</v>
      </c>
      <c r="AA12" s="188">
        <f t="shared" si="16"/>
        <v>5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59</v>
      </c>
      <c r="AS12" s="188">
        <v>0</v>
      </c>
      <c r="AT12" s="188">
        <v>42</v>
      </c>
      <c r="AU12" s="188">
        <v>8</v>
      </c>
      <c r="AV12" s="188">
        <v>4</v>
      </c>
      <c r="AW12" s="188">
        <v>0</v>
      </c>
      <c r="AX12" s="188">
        <v>0</v>
      </c>
      <c r="AY12" s="188">
        <v>5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69</v>
      </c>
      <c r="BQ12" s="188">
        <v>68</v>
      </c>
      <c r="BR12" s="188">
        <v>1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147</v>
      </c>
      <c r="B13" s="182" t="s">
        <v>160</v>
      </c>
      <c r="C13" s="184" t="s">
        <v>161</v>
      </c>
      <c r="D13" s="188">
        <f t="shared" si="0"/>
        <v>415</v>
      </c>
      <c r="E13" s="188">
        <f t="shared" si="1"/>
        <v>260</v>
      </c>
      <c r="F13" s="188">
        <f t="shared" si="2"/>
        <v>104</v>
      </c>
      <c r="G13" s="188">
        <f t="shared" si="3"/>
        <v>22</v>
      </c>
      <c r="H13" s="188">
        <f t="shared" si="4"/>
        <v>10</v>
      </c>
      <c r="I13" s="188">
        <f t="shared" si="5"/>
        <v>0</v>
      </c>
      <c r="J13" s="188">
        <f t="shared" si="6"/>
        <v>10</v>
      </c>
      <c r="K13" s="188">
        <f t="shared" si="7"/>
        <v>9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142</v>
      </c>
      <c r="U13" s="188">
        <f t="shared" si="10"/>
        <v>0</v>
      </c>
      <c r="V13" s="188">
        <f t="shared" si="11"/>
        <v>102</v>
      </c>
      <c r="W13" s="188">
        <f t="shared" si="12"/>
        <v>22</v>
      </c>
      <c r="X13" s="188">
        <f t="shared" si="13"/>
        <v>10</v>
      </c>
      <c r="Y13" s="188">
        <f t="shared" si="14"/>
        <v>0</v>
      </c>
      <c r="Z13" s="188">
        <f t="shared" si="15"/>
        <v>0</v>
      </c>
      <c r="AA13" s="188">
        <f t="shared" si="16"/>
        <v>8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0</v>
      </c>
      <c r="AK13" s="188">
        <v>0</v>
      </c>
      <c r="AL13" s="188">
        <v>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142</v>
      </c>
      <c r="AS13" s="188">
        <v>0</v>
      </c>
      <c r="AT13" s="188">
        <v>102</v>
      </c>
      <c r="AU13" s="188">
        <v>22</v>
      </c>
      <c r="AV13" s="188">
        <v>10</v>
      </c>
      <c r="AW13" s="188">
        <v>0</v>
      </c>
      <c r="AX13" s="188">
        <v>0</v>
      </c>
      <c r="AY13" s="188">
        <v>8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273</v>
      </c>
      <c r="BQ13" s="188">
        <v>260</v>
      </c>
      <c r="BR13" s="188">
        <v>2</v>
      </c>
      <c r="BS13" s="188">
        <v>0</v>
      </c>
      <c r="BT13" s="188">
        <v>0</v>
      </c>
      <c r="BU13" s="188">
        <v>0</v>
      </c>
      <c r="BV13" s="188">
        <v>10</v>
      </c>
      <c r="BW13" s="188">
        <v>1</v>
      </c>
    </row>
    <row r="14" spans="1:75" ht="13.5">
      <c r="A14" s="182" t="s">
        <v>147</v>
      </c>
      <c r="B14" s="182" t="s">
        <v>18</v>
      </c>
      <c r="C14" s="184" t="s">
        <v>19</v>
      </c>
      <c r="D14" s="188">
        <f t="shared" si="0"/>
        <v>924</v>
      </c>
      <c r="E14" s="188">
        <f t="shared" si="1"/>
        <v>605</v>
      </c>
      <c r="F14" s="188">
        <f t="shared" si="2"/>
        <v>202</v>
      </c>
      <c r="G14" s="188">
        <f t="shared" si="3"/>
        <v>59</v>
      </c>
      <c r="H14" s="188">
        <f t="shared" si="4"/>
        <v>24</v>
      </c>
      <c r="I14" s="188">
        <f t="shared" si="5"/>
        <v>0</v>
      </c>
      <c r="J14" s="188">
        <f t="shared" si="6"/>
        <v>15</v>
      </c>
      <c r="K14" s="188">
        <f t="shared" si="7"/>
        <v>19</v>
      </c>
      <c r="L14" s="188">
        <f t="shared" si="8"/>
        <v>66</v>
      </c>
      <c r="M14" s="188">
        <v>66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283</v>
      </c>
      <c r="U14" s="188">
        <f t="shared" si="10"/>
        <v>0</v>
      </c>
      <c r="V14" s="188">
        <f t="shared" si="11"/>
        <v>192</v>
      </c>
      <c r="W14" s="188">
        <f t="shared" si="12"/>
        <v>51</v>
      </c>
      <c r="X14" s="188">
        <f t="shared" si="13"/>
        <v>24</v>
      </c>
      <c r="Y14" s="188">
        <f t="shared" si="14"/>
        <v>0</v>
      </c>
      <c r="Z14" s="188">
        <f t="shared" si="15"/>
        <v>0</v>
      </c>
      <c r="AA14" s="188">
        <f t="shared" si="16"/>
        <v>16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283</v>
      </c>
      <c r="AS14" s="188">
        <v>0</v>
      </c>
      <c r="AT14" s="188">
        <v>192</v>
      </c>
      <c r="AU14" s="188">
        <v>51</v>
      </c>
      <c r="AV14" s="188">
        <v>24</v>
      </c>
      <c r="AW14" s="188">
        <v>0</v>
      </c>
      <c r="AX14" s="188">
        <v>0</v>
      </c>
      <c r="AY14" s="188">
        <v>16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575</v>
      </c>
      <c r="BQ14" s="188">
        <v>539</v>
      </c>
      <c r="BR14" s="188">
        <v>10</v>
      </c>
      <c r="BS14" s="188">
        <v>8</v>
      </c>
      <c r="BT14" s="188">
        <v>0</v>
      </c>
      <c r="BU14" s="188">
        <v>0</v>
      </c>
      <c r="BV14" s="188">
        <v>15</v>
      </c>
      <c r="BW14" s="188">
        <v>3</v>
      </c>
    </row>
    <row r="15" spans="1:75" ht="13.5">
      <c r="A15" s="182" t="s">
        <v>147</v>
      </c>
      <c r="B15" s="182" t="s">
        <v>162</v>
      </c>
      <c r="C15" s="184" t="s">
        <v>163</v>
      </c>
      <c r="D15" s="188">
        <f t="shared" si="0"/>
        <v>495</v>
      </c>
      <c r="E15" s="188">
        <f t="shared" si="1"/>
        <v>286</v>
      </c>
      <c r="F15" s="188">
        <f t="shared" si="2"/>
        <v>89</v>
      </c>
      <c r="G15" s="188">
        <f t="shared" si="3"/>
        <v>114</v>
      </c>
      <c r="H15" s="188">
        <f t="shared" si="4"/>
        <v>6</v>
      </c>
      <c r="I15" s="188">
        <f t="shared" si="5"/>
        <v>0</v>
      </c>
      <c r="J15" s="188">
        <f t="shared" si="6"/>
        <v>0</v>
      </c>
      <c r="K15" s="188">
        <f t="shared" si="7"/>
        <v>0</v>
      </c>
      <c r="L15" s="188">
        <f t="shared" si="8"/>
        <v>307</v>
      </c>
      <c r="M15" s="188">
        <v>220</v>
      </c>
      <c r="N15" s="188">
        <v>0</v>
      </c>
      <c r="O15" s="188">
        <v>87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93</v>
      </c>
      <c r="U15" s="188">
        <f t="shared" si="10"/>
        <v>0</v>
      </c>
      <c r="V15" s="188">
        <f t="shared" si="11"/>
        <v>85</v>
      </c>
      <c r="W15" s="188">
        <f t="shared" si="12"/>
        <v>2</v>
      </c>
      <c r="X15" s="188">
        <f t="shared" si="13"/>
        <v>6</v>
      </c>
      <c r="Y15" s="188">
        <f t="shared" si="14"/>
        <v>0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93</v>
      </c>
      <c r="AK15" s="188">
        <v>0</v>
      </c>
      <c r="AL15" s="188">
        <v>85</v>
      </c>
      <c r="AM15" s="188">
        <v>2</v>
      </c>
      <c r="AN15" s="188">
        <v>6</v>
      </c>
      <c r="AO15" s="188">
        <v>0</v>
      </c>
      <c r="AP15" s="188">
        <v>0</v>
      </c>
      <c r="AQ15" s="188">
        <v>0</v>
      </c>
      <c r="AR15" s="188">
        <f t="shared" si="19"/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95</v>
      </c>
      <c r="BQ15" s="188">
        <v>66</v>
      </c>
      <c r="BR15" s="188">
        <v>4</v>
      </c>
      <c r="BS15" s="188">
        <v>25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147</v>
      </c>
      <c r="B16" s="182" t="s">
        <v>164</v>
      </c>
      <c r="C16" s="184" t="s">
        <v>165</v>
      </c>
      <c r="D16" s="188">
        <f t="shared" si="0"/>
        <v>458</v>
      </c>
      <c r="E16" s="188">
        <f t="shared" si="1"/>
        <v>302</v>
      </c>
      <c r="F16" s="188">
        <f t="shared" si="2"/>
        <v>78</v>
      </c>
      <c r="G16" s="188">
        <f t="shared" si="3"/>
        <v>64</v>
      </c>
      <c r="H16" s="188">
        <f t="shared" si="4"/>
        <v>5</v>
      </c>
      <c r="I16" s="188">
        <f t="shared" si="5"/>
        <v>1</v>
      </c>
      <c r="J16" s="188">
        <f t="shared" si="6"/>
        <v>8</v>
      </c>
      <c r="K16" s="188">
        <f t="shared" si="7"/>
        <v>0</v>
      </c>
      <c r="L16" s="188">
        <f t="shared" si="8"/>
        <v>189</v>
      </c>
      <c r="M16" s="188">
        <v>127</v>
      </c>
      <c r="N16" s="188">
        <v>0</v>
      </c>
      <c r="O16" s="188">
        <v>53</v>
      </c>
      <c r="P16" s="188">
        <v>0</v>
      </c>
      <c r="Q16" s="188">
        <v>1</v>
      </c>
      <c r="R16" s="188">
        <v>8</v>
      </c>
      <c r="S16" s="188">
        <v>0</v>
      </c>
      <c r="T16" s="188">
        <f t="shared" si="9"/>
        <v>78</v>
      </c>
      <c r="U16" s="188">
        <f t="shared" si="10"/>
        <v>0</v>
      </c>
      <c r="V16" s="188">
        <f t="shared" si="11"/>
        <v>71</v>
      </c>
      <c r="W16" s="188">
        <f t="shared" si="12"/>
        <v>2</v>
      </c>
      <c r="X16" s="188">
        <f t="shared" si="13"/>
        <v>5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78</v>
      </c>
      <c r="AK16" s="188">
        <v>0</v>
      </c>
      <c r="AL16" s="188">
        <v>71</v>
      </c>
      <c r="AM16" s="188">
        <v>2</v>
      </c>
      <c r="AN16" s="188">
        <v>5</v>
      </c>
      <c r="AO16" s="188">
        <v>0</v>
      </c>
      <c r="AP16" s="188">
        <v>0</v>
      </c>
      <c r="AQ16" s="188">
        <v>0</v>
      </c>
      <c r="AR16" s="188">
        <f t="shared" si="19"/>
        <v>0</v>
      </c>
      <c r="AS16" s="188">
        <v>0</v>
      </c>
      <c r="AT16" s="188">
        <v>0</v>
      </c>
      <c r="AU16" s="188">
        <v>0</v>
      </c>
      <c r="AV16" s="188">
        <v>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191</v>
      </c>
      <c r="BQ16" s="188">
        <v>175</v>
      </c>
      <c r="BR16" s="188">
        <v>7</v>
      </c>
      <c r="BS16" s="188">
        <v>9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147</v>
      </c>
      <c r="B17" s="182" t="s">
        <v>166</v>
      </c>
      <c r="C17" s="184" t="s">
        <v>33</v>
      </c>
      <c r="D17" s="188">
        <f t="shared" si="0"/>
        <v>480</v>
      </c>
      <c r="E17" s="188">
        <f t="shared" si="1"/>
        <v>286</v>
      </c>
      <c r="F17" s="188">
        <f t="shared" si="2"/>
        <v>101</v>
      </c>
      <c r="G17" s="188">
        <f t="shared" si="3"/>
        <v>85</v>
      </c>
      <c r="H17" s="188">
        <f t="shared" si="4"/>
        <v>6</v>
      </c>
      <c r="I17" s="188">
        <f t="shared" si="5"/>
        <v>1</v>
      </c>
      <c r="J17" s="188">
        <f t="shared" si="6"/>
        <v>1</v>
      </c>
      <c r="K17" s="188">
        <f t="shared" si="7"/>
        <v>0</v>
      </c>
      <c r="L17" s="188">
        <f t="shared" si="8"/>
        <v>82</v>
      </c>
      <c r="M17" s="188">
        <v>6</v>
      </c>
      <c r="N17" s="188">
        <v>0</v>
      </c>
      <c r="O17" s="188">
        <v>74</v>
      </c>
      <c r="P17" s="188">
        <v>0</v>
      </c>
      <c r="Q17" s="188">
        <v>1</v>
      </c>
      <c r="R17" s="188">
        <v>1</v>
      </c>
      <c r="S17" s="188">
        <v>0</v>
      </c>
      <c r="T17" s="188">
        <f t="shared" si="9"/>
        <v>91</v>
      </c>
      <c r="U17" s="188">
        <f t="shared" si="10"/>
        <v>0</v>
      </c>
      <c r="V17" s="188">
        <f t="shared" si="11"/>
        <v>83</v>
      </c>
      <c r="W17" s="188">
        <f t="shared" si="12"/>
        <v>2</v>
      </c>
      <c r="X17" s="188">
        <f t="shared" si="13"/>
        <v>6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91</v>
      </c>
      <c r="AK17" s="188">
        <v>0</v>
      </c>
      <c r="AL17" s="188">
        <v>83</v>
      </c>
      <c r="AM17" s="188">
        <v>2</v>
      </c>
      <c r="AN17" s="188">
        <v>6</v>
      </c>
      <c r="AO17" s="188">
        <v>0</v>
      </c>
      <c r="AP17" s="188">
        <v>0</v>
      </c>
      <c r="AQ17" s="188">
        <v>0</v>
      </c>
      <c r="AR17" s="188">
        <f t="shared" si="19"/>
        <v>0</v>
      </c>
      <c r="AS17" s="188">
        <v>0</v>
      </c>
      <c r="AT17" s="188">
        <v>0</v>
      </c>
      <c r="AU17" s="188">
        <v>0</v>
      </c>
      <c r="AV17" s="188">
        <v>0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307</v>
      </c>
      <c r="BQ17" s="188">
        <v>280</v>
      </c>
      <c r="BR17" s="188">
        <v>18</v>
      </c>
      <c r="BS17" s="188">
        <v>9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147</v>
      </c>
      <c r="B18" s="182" t="s">
        <v>20</v>
      </c>
      <c r="C18" s="184" t="s">
        <v>21</v>
      </c>
      <c r="D18" s="188">
        <f t="shared" si="0"/>
        <v>992</v>
      </c>
      <c r="E18" s="188">
        <f t="shared" si="1"/>
        <v>609</v>
      </c>
      <c r="F18" s="188">
        <f t="shared" si="2"/>
        <v>194</v>
      </c>
      <c r="G18" s="188">
        <f t="shared" si="3"/>
        <v>161</v>
      </c>
      <c r="H18" s="188">
        <f t="shared" si="4"/>
        <v>12</v>
      </c>
      <c r="I18" s="188">
        <f t="shared" si="5"/>
        <v>2</v>
      </c>
      <c r="J18" s="188">
        <f t="shared" si="6"/>
        <v>14</v>
      </c>
      <c r="K18" s="188">
        <f t="shared" si="7"/>
        <v>0</v>
      </c>
      <c r="L18" s="188">
        <f t="shared" si="8"/>
        <v>367</v>
      </c>
      <c r="M18" s="188">
        <v>191</v>
      </c>
      <c r="N18" s="188">
        <v>14</v>
      </c>
      <c r="O18" s="188">
        <v>146</v>
      </c>
      <c r="P18" s="188">
        <v>0</v>
      </c>
      <c r="Q18" s="188">
        <v>2</v>
      </c>
      <c r="R18" s="188">
        <v>14</v>
      </c>
      <c r="S18" s="188">
        <v>0</v>
      </c>
      <c r="T18" s="188">
        <f t="shared" si="9"/>
        <v>176</v>
      </c>
      <c r="U18" s="188">
        <f t="shared" si="10"/>
        <v>0</v>
      </c>
      <c r="V18" s="188">
        <f t="shared" si="11"/>
        <v>160</v>
      </c>
      <c r="W18" s="188">
        <f t="shared" si="12"/>
        <v>4</v>
      </c>
      <c r="X18" s="188">
        <f t="shared" si="13"/>
        <v>12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176</v>
      </c>
      <c r="AK18" s="188">
        <v>0</v>
      </c>
      <c r="AL18" s="188">
        <v>160</v>
      </c>
      <c r="AM18" s="188">
        <v>4</v>
      </c>
      <c r="AN18" s="188">
        <v>12</v>
      </c>
      <c r="AO18" s="188">
        <v>0</v>
      </c>
      <c r="AP18" s="188">
        <v>0</v>
      </c>
      <c r="AQ18" s="188">
        <v>0</v>
      </c>
      <c r="AR18" s="188">
        <f t="shared" si="19"/>
        <v>0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449</v>
      </c>
      <c r="BQ18" s="188">
        <v>418</v>
      </c>
      <c r="BR18" s="188">
        <v>20</v>
      </c>
      <c r="BS18" s="188">
        <v>11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147</v>
      </c>
      <c r="B19" s="182" t="s">
        <v>22</v>
      </c>
      <c r="C19" s="184" t="s">
        <v>23</v>
      </c>
      <c r="D19" s="188">
        <f t="shared" si="0"/>
        <v>1181</v>
      </c>
      <c r="E19" s="188">
        <f t="shared" si="1"/>
        <v>714</v>
      </c>
      <c r="F19" s="188">
        <f t="shared" si="2"/>
        <v>224</v>
      </c>
      <c r="G19" s="188">
        <f t="shared" si="3"/>
        <v>195</v>
      </c>
      <c r="H19" s="188">
        <f t="shared" si="4"/>
        <v>27</v>
      </c>
      <c r="I19" s="188">
        <f t="shared" si="5"/>
        <v>0</v>
      </c>
      <c r="J19" s="188">
        <f t="shared" si="6"/>
        <v>21</v>
      </c>
      <c r="K19" s="188">
        <f t="shared" si="7"/>
        <v>0</v>
      </c>
      <c r="L19" s="188">
        <f t="shared" si="8"/>
        <v>327</v>
      </c>
      <c r="M19" s="188">
        <v>129</v>
      </c>
      <c r="N19" s="188">
        <v>0</v>
      </c>
      <c r="O19" s="188">
        <v>166</v>
      </c>
      <c r="P19" s="188">
        <v>11</v>
      </c>
      <c r="Q19" s="188">
        <v>0</v>
      </c>
      <c r="R19" s="188">
        <v>21</v>
      </c>
      <c r="S19" s="188">
        <v>0</v>
      </c>
      <c r="T19" s="188">
        <f t="shared" si="9"/>
        <v>226</v>
      </c>
      <c r="U19" s="188">
        <f t="shared" si="10"/>
        <v>0</v>
      </c>
      <c r="V19" s="188">
        <f t="shared" si="11"/>
        <v>205</v>
      </c>
      <c r="W19" s="188">
        <f t="shared" si="12"/>
        <v>5</v>
      </c>
      <c r="X19" s="188">
        <f t="shared" si="13"/>
        <v>16</v>
      </c>
      <c r="Y19" s="188">
        <f t="shared" si="14"/>
        <v>0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226</v>
      </c>
      <c r="AK19" s="188">
        <v>0</v>
      </c>
      <c r="AL19" s="188">
        <v>205</v>
      </c>
      <c r="AM19" s="188">
        <v>5</v>
      </c>
      <c r="AN19" s="188">
        <v>16</v>
      </c>
      <c r="AO19" s="188">
        <v>0</v>
      </c>
      <c r="AP19" s="188">
        <v>0</v>
      </c>
      <c r="AQ19" s="188">
        <v>0</v>
      </c>
      <c r="AR19" s="188">
        <f t="shared" si="19"/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628</v>
      </c>
      <c r="BQ19" s="188">
        <v>585</v>
      </c>
      <c r="BR19" s="188">
        <v>19</v>
      </c>
      <c r="BS19" s="188">
        <v>24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147</v>
      </c>
      <c r="B20" s="182" t="s">
        <v>167</v>
      </c>
      <c r="C20" s="184" t="s">
        <v>168</v>
      </c>
      <c r="D20" s="188">
        <f t="shared" si="0"/>
        <v>173</v>
      </c>
      <c r="E20" s="188">
        <f t="shared" si="1"/>
        <v>107</v>
      </c>
      <c r="F20" s="188">
        <f t="shared" si="2"/>
        <v>48</v>
      </c>
      <c r="G20" s="188">
        <f t="shared" si="3"/>
        <v>12</v>
      </c>
      <c r="H20" s="188">
        <f t="shared" si="4"/>
        <v>5</v>
      </c>
      <c r="I20" s="188">
        <f t="shared" si="5"/>
        <v>1</v>
      </c>
      <c r="J20" s="188">
        <f t="shared" si="6"/>
        <v>0</v>
      </c>
      <c r="K20" s="188">
        <f t="shared" si="7"/>
        <v>0</v>
      </c>
      <c r="L20" s="188">
        <f t="shared" si="8"/>
        <v>42</v>
      </c>
      <c r="M20" s="188">
        <v>39</v>
      </c>
      <c r="N20" s="188">
        <v>2</v>
      </c>
      <c r="O20" s="188">
        <v>0</v>
      </c>
      <c r="P20" s="188">
        <v>0</v>
      </c>
      <c r="Q20" s="188">
        <v>1</v>
      </c>
      <c r="R20" s="188">
        <v>0</v>
      </c>
      <c r="S20" s="188">
        <v>0</v>
      </c>
      <c r="T20" s="188">
        <f t="shared" si="9"/>
        <v>129</v>
      </c>
      <c r="U20" s="188">
        <f t="shared" si="10"/>
        <v>68</v>
      </c>
      <c r="V20" s="188">
        <f t="shared" si="11"/>
        <v>46</v>
      </c>
      <c r="W20" s="188">
        <f t="shared" si="12"/>
        <v>10</v>
      </c>
      <c r="X20" s="188">
        <f t="shared" si="13"/>
        <v>5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129</v>
      </c>
      <c r="AS20" s="188">
        <v>68</v>
      </c>
      <c r="AT20" s="188">
        <v>46</v>
      </c>
      <c r="AU20" s="188">
        <v>10</v>
      </c>
      <c r="AV20" s="188">
        <v>5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2</v>
      </c>
      <c r="BQ20" s="188">
        <v>0</v>
      </c>
      <c r="BR20" s="188">
        <v>0</v>
      </c>
      <c r="BS20" s="188">
        <v>2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147</v>
      </c>
      <c r="B21" s="182" t="s">
        <v>169</v>
      </c>
      <c r="C21" s="184" t="s">
        <v>251</v>
      </c>
      <c r="D21" s="188">
        <f t="shared" si="0"/>
        <v>1089</v>
      </c>
      <c r="E21" s="188">
        <f t="shared" si="1"/>
        <v>774</v>
      </c>
      <c r="F21" s="188">
        <f t="shared" si="2"/>
        <v>227</v>
      </c>
      <c r="G21" s="188">
        <f t="shared" si="3"/>
        <v>40</v>
      </c>
      <c r="H21" s="188">
        <f t="shared" si="4"/>
        <v>25</v>
      </c>
      <c r="I21" s="188">
        <f t="shared" si="5"/>
        <v>11</v>
      </c>
      <c r="J21" s="188">
        <f t="shared" si="6"/>
        <v>0</v>
      </c>
      <c r="K21" s="188">
        <f t="shared" si="7"/>
        <v>12</v>
      </c>
      <c r="L21" s="188">
        <f t="shared" si="8"/>
        <v>23</v>
      </c>
      <c r="M21" s="188">
        <v>0</v>
      </c>
      <c r="N21" s="188">
        <v>0</v>
      </c>
      <c r="O21" s="188">
        <v>0</v>
      </c>
      <c r="P21" s="188">
        <v>0</v>
      </c>
      <c r="Q21" s="188">
        <v>11</v>
      </c>
      <c r="R21" s="188">
        <v>0</v>
      </c>
      <c r="S21" s="188">
        <v>12</v>
      </c>
      <c r="T21" s="188">
        <f t="shared" si="9"/>
        <v>1066</v>
      </c>
      <c r="U21" s="188">
        <f t="shared" si="10"/>
        <v>774</v>
      </c>
      <c r="V21" s="188">
        <f t="shared" si="11"/>
        <v>227</v>
      </c>
      <c r="W21" s="188">
        <f t="shared" si="12"/>
        <v>40</v>
      </c>
      <c r="X21" s="188">
        <f t="shared" si="13"/>
        <v>25</v>
      </c>
      <c r="Y21" s="188">
        <f t="shared" si="14"/>
        <v>0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1066</v>
      </c>
      <c r="AS21" s="188">
        <v>774</v>
      </c>
      <c r="AT21" s="188">
        <v>227</v>
      </c>
      <c r="AU21" s="188">
        <v>40</v>
      </c>
      <c r="AV21" s="188">
        <v>25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147</v>
      </c>
      <c r="B22" s="182" t="s">
        <v>24</v>
      </c>
      <c r="C22" s="184" t="s">
        <v>263</v>
      </c>
      <c r="D22" s="188">
        <f t="shared" si="0"/>
        <v>568</v>
      </c>
      <c r="E22" s="188">
        <f t="shared" si="1"/>
        <v>376</v>
      </c>
      <c r="F22" s="188">
        <f t="shared" si="2"/>
        <v>132</v>
      </c>
      <c r="G22" s="188">
        <f t="shared" si="3"/>
        <v>35</v>
      </c>
      <c r="H22" s="188">
        <f t="shared" si="4"/>
        <v>15</v>
      </c>
      <c r="I22" s="188">
        <f t="shared" si="5"/>
        <v>4</v>
      </c>
      <c r="J22" s="188">
        <f t="shared" si="6"/>
        <v>0</v>
      </c>
      <c r="K22" s="188">
        <f t="shared" si="7"/>
        <v>6</v>
      </c>
      <c r="L22" s="188">
        <f t="shared" si="8"/>
        <v>10</v>
      </c>
      <c r="M22" s="188">
        <v>0</v>
      </c>
      <c r="N22" s="188">
        <v>0</v>
      </c>
      <c r="O22" s="188">
        <v>0</v>
      </c>
      <c r="P22" s="188">
        <v>0</v>
      </c>
      <c r="Q22" s="188">
        <v>4</v>
      </c>
      <c r="R22" s="188">
        <v>0</v>
      </c>
      <c r="S22" s="188">
        <v>6</v>
      </c>
      <c r="T22" s="188">
        <f t="shared" si="9"/>
        <v>558</v>
      </c>
      <c r="U22" s="188">
        <f t="shared" si="10"/>
        <v>376</v>
      </c>
      <c r="V22" s="188">
        <f t="shared" si="11"/>
        <v>132</v>
      </c>
      <c r="W22" s="188">
        <f t="shared" si="12"/>
        <v>35</v>
      </c>
      <c r="X22" s="188">
        <f t="shared" si="13"/>
        <v>15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558</v>
      </c>
      <c r="AS22" s="188">
        <v>376</v>
      </c>
      <c r="AT22" s="188">
        <v>132</v>
      </c>
      <c r="AU22" s="188">
        <v>35</v>
      </c>
      <c r="AV22" s="188">
        <v>15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147</v>
      </c>
      <c r="B23" s="182" t="s">
        <v>25</v>
      </c>
      <c r="C23" s="184" t="s">
        <v>26</v>
      </c>
      <c r="D23" s="188">
        <f t="shared" si="0"/>
        <v>731</v>
      </c>
      <c r="E23" s="188">
        <f t="shared" si="1"/>
        <v>503</v>
      </c>
      <c r="F23" s="188">
        <f t="shared" si="2"/>
        <v>151</v>
      </c>
      <c r="G23" s="188">
        <f t="shared" si="3"/>
        <v>38</v>
      </c>
      <c r="H23" s="188">
        <f t="shared" si="4"/>
        <v>18</v>
      </c>
      <c r="I23" s="188">
        <f t="shared" si="5"/>
        <v>7</v>
      </c>
      <c r="J23" s="188">
        <f t="shared" si="6"/>
        <v>0</v>
      </c>
      <c r="K23" s="188">
        <f t="shared" si="7"/>
        <v>14</v>
      </c>
      <c r="L23" s="188">
        <f t="shared" si="8"/>
        <v>16</v>
      </c>
      <c r="M23" s="188">
        <v>0</v>
      </c>
      <c r="N23" s="188">
        <v>0</v>
      </c>
      <c r="O23" s="188">
        <v>0</v>
      </c>
      <c r="P23" s="188">
        <v>0</v>
      </c>
      <c r="Q23" s="188">
        <v>7</v>
      </c>
      <c r="R23" s="188">
        <v>0</v>
      </c>
      <c r="S23" s="188">
        <v>9</v>
      </c>
      <c r="T23" s="188">
        <f t="shared" si="9"/>
        <v>683</v>
      </c>
      <c r="U23" s="188">
        <f t="shared" si="10"/>
        <v>475</v>
      </c>
      <c r="V23" s="188">
        <f t="shared" si="11"/>
        <v>149</v>
      </c>
      <c r="W23" s="188">
        <f t="shared" si="12"/>
        <v>36</v>
      </c>
      <c r="X23" s="188">
        <f t="shared" si="13"/>
        <v>18</v>
      </c>
      <c r="Y23" s="188">
        <f t="shared" si="14"/>
        <v>0</v>
      </c>
      <c r="Z23" s="188">
        <f t="shared" si="15"/>
        <v>0</v>
      </c>
      <c r="AA23" s="188">
        <f t="shared" si="16"/>
        <v>5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683</v>
      </c>
      <c r="AS23" s="188">
        <v>475</v>
      </c>
      <c r="AT23" s="188">
        <v>149</v>
      </c>
      <c r="AU23" s="188">
        <v>36</v>
      </c>
      <c r="AV23" s="188">
        <v>18</v>
      </c>
      <c r="AW23" s="188">
        <v>0</v>
      </c>
      <c r="AX23" s="188">
        <v>0</v>
      </c>
      <c r="AY23" s="188">
        <v>5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32</v>
      </c>
      <c r="BQ23" s="188">
        <v>28</v>
      </c>
      <c r="BR23" s="188">
        <v>2</v>
      </c>
      <c r="BS23" s="188">
        <v>2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147</v>
      </c>
      <c r="B24" s="182" t="s">
        <v>170</v>
      </c>
      <c r="C24" s="184" t="s">
        <v>171</v>
      </c>
      <c r="D24" s="188">
        <f t="shared" si="0"/>
        <v>439</v>
      </c>
      <c r="E24" s="188">
        <f t="shared" si="1"/>
        <v>314</v>
      </c>
      <c r="F24" s="188">
        <f t="shared" si="2"/>
        <v>90</v>
      </c>
      <c r="G24" s="188">
        <f t="shared" si="3"/>
        <v>19</v>
      </c>
      <c r="H24" s="188">
        <f t="shared" si="4"/>
        <v>10</v>
      </c>
      <c r="I24" s="188">
        <f t="shared" si="5"/>
        <v>2</v>
      </c>
      <c r="J24" s="188">
        <f t="shared" si="6"/>
        <v>0</v>
      </c>
      <c r="K24" s="188">
        <f t="shared" si="7"/>
        <v>4</v>
      </c>
      <c r="L24" s="188">
        <f t="shared" si="8"/>
        <v>9</v>
      </c>
      <c r="M24" s="188">
        <v>0</v>
      </c>
      <c r="N24" s="188">
        <v>0</v>
      </c>
      <c r="O24" s="188">
        <v>3</v>
      </c>
      <c r="P24" s="188">
        <v>0</v>
      </c>
      <c r="Q24" s="188">
        <v>2</v>
      </c>
      <c r="R24" s="188">
        <v>0</v>
      </c>
      <c r="S24" s="188">
        <v>4</v>
      </c>
      <c r="T24" s="188">
        <f t="shared" si="9"/>
        <v>430</v>
      </c>
      <c r="U24" s="188">
        <f t="shared" si="10"/>
        <v>314</v>
      </c>
      <c r="V24" s="188">
        <f t="shared" si="11"/>
        <v>90</v>
      </c>
      <c r="W24" s="188">
        <f t="shared" si="12"/>
        <v>16</v>
      </c>
      <c r="X24" s="188">
        <f t="shared" si="13"/>
        <v>10</v>
      </c>
      <c r="Y24" s="188">
        <f t="shared" si="14"/>
        <v>0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430</v>
      </c>
      <c r="AS24" s="188">
        <v>314</v>
      </c>
      <c r="AT24" s="188">
        <v>90</v>
      </c>
      <c r="AU24" s="188">
        <v>16</v>
      </c>
      <c r="AV24" s="188">
        <v>10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147</v>
      </c>
      <c r="B25" s="182" t="s">
        <v>172</v>
      </c>
      <c r="C25" s="184" t="s">
        <v>262</v>
      </c>
      <c r="D25" s="188">
        <f t="shared" si="0"/>
        <v>181</v>
      </c>
      <c r="E25" s="188">
        <f t="shared" si="1"/>
        <v>106</v>
      </c>
      <c r="F25" s="188">
        <f t="shared" si="2"/>
        <v>56</v>
      </c>
      <c r="G25" s="188">
        <f t="shared" si="3"/>
        <v>10</v>
      </c>
      <c r="H25" s="188">
        <f t="shared" si="4"/>
        <v>5</v>
      </c>
      <c r="I25" s="188">
        <f t="shared" si="5"/>
        <v>2</v>
      </c>
      <c r="J25" s="188">
        <f t="shared" si="6"/>
        <v>0</v>
      </c>
      <c r="K25" s="188">
        <f t="shared" si="7"/>
        <v>2</v>
      </c>
      <c r="L25" s="188">
        <f t="shared" si="8"/>
        <v>4</v>
      </c>
      <c r="M25" s="188">
        <v>0</v>
      </c>
      <c r="N25" s="188">
        <v>0</v>
      </c>
      <c r="O25" s="188">
        <v>0</v>
      </c>
      <c r="P25" s="188">
        <v>0</v>
      </c>
      <c r="Q25" s="188">
        <v>2</v>
      </c>
      <c r="R25" s="188">
        <v>0</v>
      </c>
      <c r="S25" s="188">
        <v>2</v>
      </c>
      <c r="T25" s="188">
        <f t="shared" si="9"/>
        <v>170</v>
      </c>
      <c r="U25" s="188">
        <f t="shared" si="10"/>
        <v>106</v>
      </c>
      <c r="V25" s="188">
        <f t="shared" si="11"/>
        <v>50</v>
      </c>
      <c r="W25" s="188">
        <f t="shared" si="12"/>
        <v>9</v>
      </c>
      <c r="X25" s="188">
        <f t="shared" si="13"/>
        <v>5</v>
      </c>
      <c r="Y25" s="188">
        <f t="shared" si="14"/>
        <v>0</v>
      </c>
      <c r="Z25" s="188">
        <f t="shared" si="15"/>
        <v>0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170</v>
      </c>
      <c r="AS25" s="188">
        <v>106</v>
      </c>
      <c r="AT25" s="188">
        <v>50</v>
      </c>
      <c r="AU25" s="188">
        <v>9</v>
      </c>
      <c r="AV25" s="188">
        <v>5</v>
      </c>
      <c r="AW25" s="188">
        <v>0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7</v>
      </c>
      <c r="BQ25" s="188">
        <v>0</v>
      </c>
      <c r="BR25" s="188">
        <v>6</v>
      </c>
      <c r="BS25" s="188">
        <v>1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147</v>
      </c>
      <c r="B26" s="182" t="s">
        <v>173</v>
      </c>
      <c r="C26" s="184" t="s">
        <v>174</v>
      </c>
      <c r="D26" s="188">
        <f t="shared" si="0"/>
        <v>221</v>
      </c>
      <c r="E26" s="188">
        <f t="shared" si="1"/>
        <v>148</v>
      </c>
      <c r="F26" s="188">
        <f t="shared" si="2"/>
        <v>45</v>
      </c>
      <c r="G26" s="188">
        <f t="shared" si="3"/>
        <v>19</v>
      </c>
      <c r="H26" s="188">
        <f t="shared" si="4"/>
        <v>5</v>
      </c>
      <c r="I26" s="188">
        <f t="shared" si="5"/>
        <v>2</v>
      </c>
      <c r="J26" s="188">
        <f t="shared" si="6"/>
        <v>0</v>
      </c>
      <c r="K26" s="188">
        <f t="shared" si="7"/>
        <v>2</v>
      </c>
      <c r="L26" s="188">
        <f t="shared" si="8"/>
        <v>4</v>
      </c>
      <c r="M26" s="188">
        <v>0</v>
      </c>
      <c r="N26" s="188">
        <v>0</v>
      </c>
      <c r="O26" s="188">
        <v>0</v>
      </c>
      <c r="P26" s="188">
        <v>0</v>
      </c>
      <c r="Q26" s="188">
        <v>2</v>
      </c>
      <c r="R26" s="188">
        <v>0</v>
      </c>
      <c r="S26" s="188">
        <v>2</v>
      </c>
      <c r="T26" s="188">
        <f t="shared" si="9"/>
        <v>205</v>
      </c>
      <c r="U26" s="188">
        <f t="shared" si="10"/>
        <v>148</v>
      </c>
      <c r="V26" s="188">
        <f t="shared" si="11"/>
        <v>44</v>
      </c>
      <c r="W26" s="188">
        <f t="shared" si="12"/>
        <v>8</v>
      </c>
      <c r="X26" s="188">
        <f t="shared" si="13"/>
        <v>5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205</v>
      </c>
      <c r="AS26" s="188">
        <v>148</v>
      </c>
      <c r="AT26" s="188">
        <v>44</v>
      </c>
      <c r="AU26" s="188">
        <v>8</v>
      </c>
      <c r="AV26" s="188">
        <v>5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12</v>
      </c>
      <c r="BQ26" s="188">
        <v>0</v>
      </c>
      <c r="BR26" s="188">
        <v>1</v>
      </c>
      <c r="BS26" s="188">
        <v>11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201" t="s">
        <v>27</v>
      </c>
      <c r="B27" s="202"/>
      <c r="C27" s="202"/>
      <c r="D27" s="188">
        <f aca="true" t="shared" si="23" ref="D27:AI27">SUM(D7:D26)</f>
        <v>37047</v>
      </c>
      <c r="E27" s="188">
        <f t="shared" si="23"/>
        <v>24268</v>
      </c>
      <c r="F27" s="188">
        <f t="shared" si="23"/>
        <v>7536</v>
      </c>
      <c r="G27" s="188">
        <f t="shared" si="23"/>
        <v>3128</v>
      </c>
      <c r="H27" s="188">
        <f t="shared" si="23"/>
        <v>906</v>
      </c>
      <c r="I27" s="188">
        <f t="shared" si="23"/>
        <v>344</v>
      </c>
      <c r="J27" s="188">
        <f t="shared" si="23"/>
        <v>267</v>
      </c>
      <c r="K27" s="188">
        <f t="shared" si="23"/>
        <v>598</v>
      </c>
      <c r="L27" s="188">
        <f t="shared" si="23"/>
        <v>8723</v>
      </c>
      <c r="M27" s="188">
        <f t="shared" si="23"/>
        <v>6840</v>
      </c>
      <c r="N27" s="188">
        <f t="shared" si="23"/>
        <v>42</v>
      </c>
      <c r="O27" s="188">
        <f t="shared" si="23"/>
        <v>978</v>
      </c>
      <c r="P27" s="188">
        <f t="shared" si="23"/>
        <v>11</v>
      </c>
      <c r="Q27" s="188">
        <f t="shared" si="23"/>
        <v>337</v>
      </c>
      <c r="R27" s="188">
        <f t="shared" si="23"/>
        <v>191</v>
      </c>
      <c r="S27" s="188">
        <f t="shared" si="23"/>
        <v>324</v>
      </c>
      <c r="T27" s="188">
        <f t="shared" si="23"/>
        <v>19348</v>
      </c>
      <c r="U27" s="188">
        <f t="shared" si="23"/>
        <v>8967</v>
      </c>
      <c r="V27" s="188">
        <f t="shared" si="23"/>
        <v>7273</v>
      </c>
      <c r="W27" s="188">
        <f t="shared" si="23"/>
        <v>1937</v>
      </c>
      <c r="X27" s="188">
        <f t="shared" si="23"/>
        <v>895</v>
      </c>
      <c r="Y27" s="188">
        <f t="shared" si="23"/>
        <v>6</v>
      </c>
      <c r="Z27" s="188">
        <f t="shared" si="23"/>
        <v>0</v>
      </c>
      <c r="AA27" s="188">
        <f t="shared" si="23"/>
        <v>270</v>
      </c>
      <c r="AB27" s="188">
        <f t="shared" si="23"/>
        <v>35</v>
      </c>
      <c r="AC27" s="188">
        <f t="shared" si="23"/>
        <v>0</v>
      </c>
      <c r="AD27" s="188">
        <f t="shared" si="23"/>
        <v>0</v>
      </c>
      <c r="AE27" s="188">
        <f t="shared" si="23"/>
        <v>0</v>
      </c>
      <c r="AF27" s="188">
        <f t="shared" si="23"/>
        <v>0</v>
      </c>
      <c r="AG27" s="188">
        <f t="shared" si="23"/>
        <v>0</v>
      </c>
      <c r="AH27" s="188">
        <f t="shared" si="23"/>
        <v>0</v>
      </c>
      <c r="AI27" s="188">
        <f t="shared" si="23"/>
        <v>35</v>
      </c>
      <c r="AJ27" s="188">
        <f aca="true" t="shared" si="24" ref="AJ27:BO27">SUM(AJ7:AJ26)</f>
        <v>1333</v>
      </c>
      <c r="AK27" s="188">
        <f t="shared" si="24"/>
        <v>0</v>
      </c>
      <c r="AL27" s="188">
        <f t="shared" si="24"/>
        <v>1212</v>
      </c>
      <c r="AM27" s="188">
        <f t="shared" si="24"/>
        <v>30</v>
      </c>
      <c r="AN27" s="188">
        <f t="shared" si="24"/>
        <v>91</v>
      </c>
      <c r="AO27" s="188">
        <f t="shared" si="24"/>
        <v>0</v>
      </c>
      <c r="AP27" s="188">
        <f t="shared" si="24"/>
        <v>0</v>
      </c>
      <c r="AQ27" s="188">
        <f t="shared" si="24"/>
        <v>0</v>
      </c>
      <c r="AR27" s="188">
        <f t="shared" si="24"/>
        <v>17980</v>
      </c>
      <c r="AS27" s="188">
        <f t="shared" si="24"/>
        <v>8967</v>
      </c>
      <c r="AT27" s="188">
        <f t="shared" si="24"/>
        <v>6061</v>
      </c>
      <c r="AU27" s="188">
        <f t="shared" si="24"/>
        <v>1907</v>
      </c>
      <c r="AV27" s="188">
        <f t="shared" si="24"/>
        <v>804</v>
      </c>
      <c r="AW27" s="188">
        <f t="shared" si="24"/>
        <v>6</v>
      </c>
      <c r="AX27" s="188">
        <f t="shared" si="24"/>
        <v>0</v>
      </c>
      <c r="AY27" s="188">
        <f t="shared" si="24"/>
        <v>235</v>
      </c>
      <c r="AZ27" s="188">
        <f t="shared" si="24"/>
        <v>0</v>
      </c>
      <c r="BA27" s="188">
        <f t="shared" si="24"/>
        <v>0</v>
      </c>
      <c r="BB27" s="188">
        <f t="shared" si="24"/>
        <v>0</v>
      </c>
      <c r="BC27" s="188">
        <f t="shared" si="24"/>
        <v>0</v>
      </c>
      <c r="BD27" s="188">
        <f t="shared" si="24"/>
        <v>0</v>
      </c>
      <c r="BE27" s="188">
        <f t="shared" si="24"/>
        <v>0</v>
      </c>
      <c r="BF27" s="188">
        <f t="shared" si="24"/>
        <v>0</v>
      </c>
      <c r="BG27" s="188">
        <f t="shared" si="24"/>
        <v>0</v>
      </c>
      <c r="BH27" s="188">
        <f t="shared" si="24"/>
        <v>0</v>
      </c>
      <c r="BI27" s="188">
        <f t="shared" si="24"/>
        <v>0</v>
      </c>
      <c r="BJ27" s="188">
        <f t="shared" si="24"/>
        <v>0</v>
      </c>
      <c r="BK27" s="188">
        <f t="shared" si="24"/>
        <v>0</v>
      </c>
      <c r="BL27" s="188">
        <f t="shared" si="24"/>
        <v>0</v>
      </c>
      <c r="BM27" s="188">
        <f t="shared" si="24"/>
        <v>0</v>
      </c>
      <c r="BN27" s="188">
        <f t="shared" si="24"/>
        <v>0</v>
      </c>
      <c r="BO27" s="188">
        <f t="shared" si="24"/>
        <v>0</v>
      </c>
      <c r="BP27" s="188">
        <f aca="true" t="shared" si="25" ref="BP27:BW27">SUM(BP7:BP26)</f>
        <v>8976</v>
      </c>
      <c r="BQ27" s="188">
        <f t="shared" si="25"/>
        <v>8461</v>
      </c>
      <c r="BR27" s="188">
        <f t="shared" si="25"/>
        <v>221</v>
      </c>
      <c r="BS27" s="188">
        <f t="shared" si="25"/>
        <v>213</v>
      </c>
      <c r="BT27" s="188">
        <f t="shared" si="25"/>
        <v>0</v>
      </c>
      <c r="BU27" s="188">
        <f t="shared" si="25"/>
        <v>1</v>
      </c>
      <c r="BV27" s="188">
        <f t="shared" si="25"/>
        <v>76</v>
      </c>
      <c r="BW27" s="188">
        <f t="shared" si="25"/>
        <v>4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145</v>
      </c>
      <c r="B1" s="254"/>
      <c r="C1" s="183" t="s">
        <v>75</v>
      </c>
    </row>
    <row r="2" spans="6:13" s="47" customFormat="1" ht="15" customHeight="1">
      <c r="F2" s="279" t="s">
        <v>76</v>
      </c>
      <c r="G2" s="280"/>
      <c r="H2" s="280"/>
      <c r="I2" s="280"/>
      <c r="J2" s="277" t="s">
        <v>77</v>
      </c>
      <c r="K2" s="274" t="s">
        <v>78</v>
      </c>
      <c r="L2" s="275"/>
      <c r="M2" s="276"/>
    </row>
    <row r="3" spans="1:13" s="47" customFormat="1" ht="15" customHeight="1" thickBot="1">
      <c r="A3" s="260" t="s">
        <v>79</v>
      </c>
      <c r="B3" s="261"/>
      <c r="C3" s="258"/>
      <c r="D3" s="49">
        <f>SUMIF('ごみ処理概要'!$A$7:$C$27,'ごみ集計結果'!$A$1,'ごみ処理概要'!$E$7:$E$27)</f>
        <v>617777</v>
      </c>
      <c r="F3" s="281"/>
      <c r="G3" s="282"/>
      <c r="H3" s="282"/>
      <c r="I3" s="282"/>
      <c r="J3" s="278"/>
      <c r="K3" s="50" t="s">
        <v>80</v>
      </c>
      <c r="L3" s="51" t="s">
        <v>81</v>
      </c>
      <c r="M3" s="52" t="s">
        <v>82</v>
      </c>
    </row>
    <row r="4" spans="1:13" s="47" customFormat="1" ht="15" customHeight="1" thickBot="1">
      <c r="A4" s="260" t="s">
        <v>83</v>
      </c>
      <c r="B4" s="261"/>
      <c r="C4" s="258"/>
      <c r="D4" s="49">
        <f>D5-D3</f>
        <v>41</v>
      </c>
      <c r="F4" s="271" t="s">
        <v>84</v>
      </c>
      <c r="G4" s="268" t="s">
        <v>87</v>
      </c>
      <c r="H4" s="53" t="s">
        <v>85</v>
      </c>
      <c r="J4" s="162">
        <f>SUMIF('ごみ処理量内訳'!$A$7:$C$27,'ごみ集計結果'!$A$1,'ごみ処理量内訳'!$E$7:$E$27)</f>
        <v>183572</v>
      </c>
      <c r="K4" s="54" t="s">
        <v>217</v>
      </c>
      <c r="L4" s="55" t="s">
        <v>217</v>
      </c>
      <c r="M4" s="56" t="s">
        <v>217</v>
      </c>
    </row>
    <row r="5" spans="1:13" s="47" customFormat="1" ht="15" customHeight="1">
      <c r="A5" s="262" t="s">
        <v>86</v>
      </c>
      <c r="B5" s="263"/>
      <c r="C5" s="264"/>
      <c r="D5" s="49">
        <f>SUMIF('ごみ処理概要'!$A$7:$C$27,'ごみ集計結果'!$A$1,'ごみ処理概要'!$D$7:$D$27)</f>
        <v>617818</v>
      </c>
      <c r="F5" s="272"/>
      <c r="G5" s="269"/>
      <c r="H5" s="283" t="s">
        <v>88</v>
      </c>
      <c r="I5" s="57" t="s">
        <v>89</v>
      </c>
      <c r="J5" s="58">
        <f>SUMIF('ごみ処理量内訳'!$A$7:$C$27,'ごみ集計結果'!$A$1,'ごみ処理量内訳'!$W$7:$W$27)</f>
        <v>539</v>
      </c>
      <c r="K5" s="59" t="s">
        <v>218</v>
      </c>
      <c r="L5" s="60" t="s">
        <v>218</v>
      </c>
      <c r="M5" s="61" t="s">
        <v>218</v>
      </c>
    </row>
    <row r="6" spans="4:13" s="47" customFormat="1" ht="15" customHeight="1">
      <c r="D6" s="62"/>
      <c r="F6" s="272"/>
      <c r="G6" s="269"/>
      <c r="H6" s="284"/>
      <c r="I6" s="63" t="s">
        <v>90</v>
      </c>
      <c r="J6" s="64">
        <f>SUMIF('ごみ処理量内訳'!$A$7:$C$27,'ごみ集計結果'!$A$1,'ごみ処理量内訳'!$X$7:$X$27)</f>
        <v>4695</v>
      </c>
      <c r="K6" s="48" t="s">
        <v>226</v>
      </c>
      <c r="L6" s="65" t="s">
        <v>226</v>
      </c>
      <c r="M6" s="66" t="s">
        <v>226</v>
      </c>
    </row>
    <row r="7" spans="1:13" s="47" customFormat="1" ht="15" customHeight="1">
      <c r="A7" s="255" t="s">
        <v>91</v>
      </c>
      <c r="B7" s="265" t="s">
        <v>258</v>
      </c>
      <c r="C7" s="67" t="s">
        <v>92</v>
      </c>
      <c r="D7" s="49">
        <f>SUMIF('ごみ搬入量内訳'!$A$7:$C$27,'ごみ集計結果'!$A$1,'ごみ搬入量内訳'!$I$7:$I$27)</f>
        <v>0</v>
      </c>
      <c r="F7" s="272"/>
      <c r="G7" s="269"/>
      <c r="H7" s="284"/>
      <c r="I7" s="63" t="s">
        <v>93</v>
      </c>
      <c r="J7" s="64">
        <f>SUMIF('ごみ処理量内訳'!$A$7:$C$27,'ごみ集計結果'!$A$1,'ごみ処理量内訳'!$Y$7:$Y$27)</f>
        <v>0</v>
      </c>
      <c r="K7" s="48" t="s">
        <v>219</v>
      </c>
      <c r="L7" s="65" t="s">
        <v>219</v>
      </c>
      <c r="M7" s="66" t="s">
        <v>219</v>
      </c>
    </row>
    <row r="8" spans="1:13" s="47" customFormat="1" ht="15" customHeight="1">
      <c r="A8" s="256"/>
      <c r="B8" s="266"/>
      <c r="C8" s="67" t="s">
        <v>94</v>
      </c>
      <c r="D8" s="49">
        <f>SUMIF('ごみ搬入量内訳'!$A$7:$C$27,'ごみ集計結果'!$A$1,'ごみ搬入量内訳'!$M$7:$M$27)</f>
        <v>167250</v>
      </c>
      <c r="F8" s="272"/>
      <c r="G8" s="269"/>
      <c r="H8" s="284"/>
      <c r="I8" s="63" t="s">
        <v>95</v>
      </c>
      <c r="J8" s="64">
        <f>SUMIF('ごみ処理量内訳'!$A$7:$C$27,'ごみ集計結果'!$A$1,'ごみ処理量内訳'!$Z$7:$Z$27)</f>
        <v>0</v>
      </c>
      <c r="K8" s="48" t="s">
        <v>220</v>
      </c>
      <c r="L8" s="65" t="s">
        <v>220</v>
      </c>
      <c r="M8" s="66" t="s">
        <v>220</v>
      </c>
    </row>
    <row r="9" spans="1:13" s="47" customFormat="1" ht="15" customHeight="1" thickBot="1">
      <c r="A9" s="256"/>
      <c r="B9" s="266"/>
      <c r="C9" s="67" t="s">
        <v>96</v>
      </c>
      <c r="D9" s="49">
        <f>SUMIF('ごみ搬入量内訳'!$A$7:$C$27,'ごみ集計結果'!$A$1,'ごみ搬入量内訳'!$Q$7:$Q$27)</f>
        <v>12062</v>
      </c>
      <c r="F9" s="272"/>
      <c r="G9" s="269"/>
      <c r="H9" s="285"/>
      <c r="I9" s="68" t="s">
        <v>97</v>
      </c>
      <c r="J9" s="69">
        <f>SUMIF('ごみ処理量内訳'!$A$7:$C$27,'ごみ集計結果'!$A$1,'ごみ処理量内訳'!$AA$7:$AA$27)</f>
        <v>0</v>
      </c>
      <c r="K9" s="70" t="s">
        <v>221</v>
      </c>
      <c r="L9" s="51" t="s">
        <v>221</v>
      </c>
      <c r="M9" s="52" t="s">
        <v>221</v>
      </c>
    </row>
    <row r="10" spans="1:13" s="47" customFormat="1" ht="15" customHeight="1" thickBot="1">
      <c r="A10" s="256"/>
      <c r="B10" s="266"/>
      <c r="C10" s="67" t="s">
        <v>98</v>
      </c>
      <c r="D10" s="49">
        <f>SUMIF('ごみ搬入量内訳'!$A$7:$C$27,'ごみ集計結果'!$A$1,'ごみ搬入量内訳'!$U$7:$U$27)</f>
        <v>25284</v>
      </c>
      <c r="F10" s="272"/>
      <c r="G10" s="270"/>
      <c r="H10" s="71" t="s">
        <v>99</v>
      </c>
      <c r="I10" s="72"/>
      <c r="J10" s="163">
        <f>SUM(J4:J9)</f>
        <v>188806</v>
      </c>
      <c r="K10" s="73" t="s">
        <v>226</v>
      </c>
      <c r="L10" s="164">
        <f>SUMIF('ごみ処理量内訳'!$A$7:$C$27,'ごみ集計結果'!$A$1,'ごみ処理量内訳'!$AD$7:$AD$27)</f>
        <v>20901</v>
      </c>
      <c r="M10" s="165">
        <f>SUMIF('資源化量内訳'!$A$7:$C$27,'ごみ集計結果'!$A$1,'資源化量内訳'!$AB$7:$AB$27)</f>
        <v>35</v>
      </c>
    </row>
    <row r="11" spans="1:13" s="47" customFormat="1" ht="15" customHeight="1">
      <c r="A11" s="256"/>
      <c r="B11" s="266"/>
      <c r="C11" s="67" t="s">
        <v>100</v>
      </c>
      <c r="D11" s="49">
        <f>SUMIF('ごみ搬入量内訳'!$A$7:$C$27,'ごみ集計結果'!$A$1,'ごみ搬入量内訳'!$Y$7:$Y$27)</f>
        <v>312</v>
      </c>
      <c r="F11" s="272"/>
      <c r="G11" s="286" t="s">
        <v>101</v>
      </c>
      <c r="H11" s="151" t="s">
        <v>89</v>
      </c>
      <c r="I11" s="148"/>
      <c r="J11" s="74">
        <f>SUMIF('ごみ処理量内訳'!$A$7:$C$27,'ごみ集計結果'!$A$1,'ごみ処理量内訳'!$G$7:$G$27)</f>
        <v>2421</v>
      </c>
      <c r="K11" s="58">
        <f>SUMIF('ごみ処理量内訳'!$A$7:$C$27,'ごみ集計結果'!$A$1,'ごみ処理量内訳'!$W$7:$W$27)</f>
        <v>539</v>
      </c>
      <c r="L11" s="75">
        <f>SUMIF('ごみ処理量内訳'!$A$7:$C$27,'ごみ集計結果'!$A$1,'ごみ処理量内訳'!$AF$7:$AF$27)</f>
        <v>549</v>
      </c>
      <c r="M11" s="76">
        <f>SUMIF('資源化量内訳'!$A$7:$C$27,'ごみ集計結果'!$A$1,'資源化量内訳'!$AJ$7:$AJ$27)</f>
        <v>1333</v>
      </c>
    </row>
    <row r="12" spans="1:13" s="47" customFormat="1" ht="15" customHeight="1">
      <c r="A12" s="256"/>
      <c r="B12" s="266"/>
      <c r="C12" s="67" t="s">
        <v>102</v>
      </c>
      <c r="D12" s="49">
        <f>SUMIF('ごみ搬入量内訳'!$A$7:$C$27,'ごみ集計結果'!$A$1,'ごみ搬入量内訳'!$AC$7:$AC$27)</f>
        <v>3142</v>
      </c>
      <c r="F12" s="272"/>
      <c r="G12" s="287"/>
      <c r="H12" s="149" t="s">
        <v>90</v>
      </c>
      <c r="I12" s="149"/>
      <c r="J12" s="64">
        <f>SUMIF('ごみ処理量内訳'!$A$7:$C$27,'ごみ集計結果'!$A$1,'ごみ処理量内訳'!$H$7:$H$27)</f>
        <v>31721</v>
      </c>
      <c r="K12" s="64">
        <f>SUMIF('ごみ処理量内訳'!$A$7:$C$27,'ごみ集計結果'!$A$1,'ごみ処理量内訳'!$X$7:$X$27)</f>
        <v>4695</v>
      </c>
      <c r="L12" s="49">
        <f>SUMIF('ごみ処理量内訳'!$A$7:$C$27,'ごみ集計結果'!$A$1,'ごみ処理量内訳'!$AG$7:$AG$27)</f>
        <v>9046</v>
      </c>
      <c r="M12" s="77">
        <f>SUMIF('資源化量内訳'!$A$7:$C$27,'ごみ集計結果'!$A$1,'資源化量内訳'!$AR$7:$AR$27)</f>
        <v>17980</v>
      </c>
    </row>
    <row r="13" spans="1:13" s="47" customFormat="1" ht="15" customHeight="1">
      <c r="A13" s="256"/>
      <c r="B13" s="267"/>
      <c r="C13" s="78" t="s">
        <v>99</v>
      </c>
      <c r="D13" s="49">
        <f>SUM(D7:D12)</f>
        <v>208050</v>
      </c>
      <c r="F13" s="272"/>
      <c r="G13" s="287"/>
      <c r="H13" s="149" t="s">
        <v>93</v>
      </c>
      <c r="I13" s="149"/>
      <c r="J13" s="64">
        <f>SUMIF('ごみ処理量内訳'!$A$7:$C$27,'ごみ集計結果'!$A$1,'ごみ処理量内訳'!$I$7:$I$27)</f>
        <v>0</v>
      </c>
      <c r="K13" s="64">
        <f>SUMIF('ごみ処理量内訳'!$A$7:$C$27,'ごみ集計結果'!$A$1,'ごみ処理量内訳'!$Y$7:$Y$27)</f>
        <v>0</v>
      </c>
      <c r="L13" s="49">
        <f>SUMIF('ごみ処理量内訳'!$A$7:$C$27,'ごみ集計結果'!$A$1,'ごみ処理量内訳'!$AH$7:$AH$27)</f>
        <v>0</v>
      </c>
      <c r="M13" s="77">
        <f>SUMIF('資源化量内訳'!$A$7:$C$27,'ごみ集計結果'!$A$1,'資源化量内訳'!$AZ$7:$AZ$27)</f>
        <v>0</v>
      </c>
    </row>
    <row r="14" spans="1:13" s="47" customFormat="1" ht="15" customHeight="1">
      <c r="A14" s="256"/>
      <c r="B14" s="259" t="s">
        <v>103</v>
      </c>
      <c r="C14" s="259"/>
      <c r="D14" s="49">
        <f>SUMIF('ごみ搬入量内訳'!$A$7:$C$27,'ごみ集計結果'!$A$1,'ごみ搬入量内訳'!$AG$7:$AG$27)</f>
        <v>18586</v>
      </c>
      <c r="F14" s="272"/>
      <c r="G14" s="287"/>
      <c r="H14" s="149" t="s">
        <v>95</v>
      </c>
      <c r="I14" s="149"/>
      <c r="J14" s="64">
        <f>SUMIF('ごみ処理量内訳'!$A$7:$C$27,'ごみ集計結果'!$A$1,'ごみ処理量内訳'!$J$7:$J$27)</f>
        <v>0</v>
      </c>
      <c r="K14" s="64">
        <f>SUMIF('ごみ処理量内訳'!$A$7:$C$27,'ごみ集計結果'!$A$1,'ごみ処理量内訳'!$Z$7:$Z$27)</f>
        <v>0</v>
      </c>
      <c r="L14" s="49">
        <f>SUMIF('ごみ処理量内訳'!$A$7:$C$27,'ごみ集計結果'!$A$1,'ごみ処理量内訳'!$AI$7:$AI$27)</f>
        <v>0</v>
      </c>
      <c r="M14" s="77">
        <f>SUMIF('資源化量内訳'!$A$7:$C$27,'ごみ集計結果'!$A$1,'資源化量内訳'!$BH$7:$BH$27)</f>
        <v>0</v>
      </c>
    </row>
    <row r="15" spans="1:13" s="47" customFormat="1" ht="15" customHeight="1" thickBot="1">
      <c r="A15" s="256"/>
      <c r="B15" s="259" t="s">
        <v>104</v>
      </c>
      <c r="C15" s="259"/>
      <c r="D15" s="49">
        <f>SUMIF('ごみ搬入量内訳'!$A$7:$C$27,'ごみ集計結果'!$A$1,'ごみ搬入量内訳'!$AH$7:$AH$27)</f>
        <v>21</v>
      </c>
      <c r="F15" s="272"/>
      <c r="G15" s="287"/>
      <c r="H15" s="150" t="s">
        <v>97</v>
      </c>
      <c r="I15" s="150"/>
      <c r="J15" s="69">
        <f>SUMIF('ごみ処理量内訳'!$A$7:$C$27,'ごみ集計結果'!$A$1,'ごみ処理量内訳'!$K$7:$K$27)</f>
        <v>0</v>
      </c>
      <c r="K15" s="69">
        <f>SUMIF('ごみ処理量内訳'!$A$7:$C$27,'ごみ集計結果'!$A$1,'ごみ処理量内訳'!$AA$7:$AA$27)</f>
        <v>0</v>
      </c>
      <c r="L15" s="79">
        <f>SUMIF('ごみ処理量内訳'!$A$7:$C$27,'ごみ集計結果'!$A$1,'ごみ処理量内訳'!$AJ$7:$AJ$27)</f>
        <v>0</v>
      </c>
      <c r="M15" s="52" t="s">
        <v>221</v>
      </c>
    </row>
    <row r="16" spans="1:13" s="47" customFormat="1" ht="15" customHeight="1" thickBot="1">
      <c r="A16" s="257"/>
      <c r="B16" s="258" t="s">
        <v>130</v>
      </c>
      <c r="C16" s="259"/>
      <c r="D16" s="49">
        <f>SUM(D13:D15)</f>
        <v>226657</v>
      </c>
      <c r="F16" s="272"/>
      <c r="G16" s="270"/>
      <c r="H16" s="81" t="s">
        <v>99</v>
      </c>
      <c r="I16" s="80"/>
      <c r="J16" s="166">
        <f>SUM(J11:J15)</f>
        <v>34142</v>
      </c>
      <c r="K16" s="167">
        <f>SUM(K11:K15)</f>
        <v>5234</v>
      </c>
      <c r="L16" s="168">
        <f>SUM(L11:L15)</f>
        <v>9595</v>
      </c>
      <c r="M16" s="169">
        <f>SUM(M11:M15)</f>
        <v>19313</v>
      </c>
    </row>
    <row r="17" spans="4:13" s="47" customFormat="1" ht="15" customHeight="1" thickBot="1">
      <c r="D17" s="62"/>
      <c r="F17" s="273"/>
      <c r="G17" s="288" t="s">
        <v>265</v>
      </c>
      <c r="H17" s="289"/>
      <c r="I17" s="289"/>
      <c r="J17" s="162">
        <f>J4+J16</f>
        <v>217714</v>
      </c>
      <c r="K17" s="170">
        <f>K16</f>
        <v>5234</v>
      </c>
      <c r="L17" s="171">
        <f>L10+L16</f>
        <v>30496</v>
      </c>
      <c r="M17" s="172">
        <f>M10+M16</f>
        <v>19348</v>
      </c>
    </row>
    <row r="18" spans="1:13" s="47" customFormat="1" ht="15" customHeight="1">
      <c r="A18" s="259" t="s">
        <v>105</v>
      </c>
      <c r="B18" s="259"/>
      <c r="C18" s="259"/>
      <c r="D18" s="49">
        <f>SUMIF('ごみ搬入量内訳'!$A$7:$C$27,'ごみ集計結果'!$A$1,'ごみ搬入量内訳'!$E$7:$E$27)</f>
        <v>165485</v>
      </c>
      <c r="F18" s="251" t="s">
        <v>106</v>
      </c>
      <c r="G18" s="252"/>
      <c r="H18" s="252"/>
      <c r="I18" s="253"/>
      <c r="J18" s="74">
        <f>SUMIF('資源化量内訳'!$A$7:$C$27,'ごみ集計結果'!$A$1,'資源化量内訳'!$L$7:$L$27)</f>
        <v>8723</v>
      </c>
      <c r="K18" s="82" t="s">
        <v>217</v>
      </c>
      <c r="L18" s="83" t="s">
        <v>217</v>
      </c>
      <c r="M18" s="76">
        <f>J18</f>
        <v>8723</v>
      </c>
    </row>
    <row r="19" spans="1:13" s="47" customFormat="1" ht="15" customHeight="1" thickBot="1">
      <c r="A19" s="290" t="s">
        <v>107</v>
      </c>
      <c r="B19" s="259"/>
      <c r="C19" s="259"/>
      <c r="D19" s="49">
        <f>SUMIF('ごみ搬入量内訳'!$A$7:$C$27,'ごみ集計結果'!$A$1,'ごみ搬入量内訳'!$F$7:$F$27)</f>
        <v>61151</v>
      </c>
      <c r="F19" s="248" t="s">
        <v>108</v>
      </c>
      <c r="G19" s="249"/>
      <c r="H19" s="249"/>
      <c r="I19" s="250"/>
      <c r="J19" s="173">
        <f>SUMIF('ごみ処理量内訳'!$A$7:$C$27,'ごみ集計結果'!$A$1,'ごみ処理量内訳'!$AC$7:$AC$27)</f>
        <v>499</v>
      </c>
      <c r="K19" s="84" t="s">
        <v>217</v>
      </c>
      <c r="L19" s="85">
        <f>J19</f>
        <v>499</v>
      </c>
      <c r="M19" s="86" t="s">
        <v>217</v>
      </c>
    </row>
    <row r="20" spans="1:13" s="47" customFormat="1" ht="15" customHeight="1" thickBot="1">
      <c r="A20" s="290" t="s">
        <v>109</v>
      </c>
      <c r="B20" s="259"/>
      <c r="C20" s="259"/>
      <c r="D20" s="49">
        <f>D15</f>
        <v>21</v>
      </c>
      <c r="F20" s="245" t="s">
        <v>130</v>
      </c>
      <c r="G20" s="246"/>
      <c r="H20" s="246"/>
      <c r="I20" s="247"/>
      <c r="J20" s="174">
        <f>J4+J11+J12+J13+J14+J15+J18+J19</f>
        <v>226936</v>
      </c>
      <c r="K20" s="175">
        <f>SUM(K17:K19)</f>
        <v>5234</v>
      </c>
      <c r="L20" s="176">
        <f>SUM(L17:L19)</f>
        <v>30995</v>
      </c>
      <c r="M20" s="177">
        <f>SUM(M17:M19)</f>
        <v>28071</v>
      </c>
    </row>
    <row r="21" spans="1:9" s="47" customFormat="1" ht="15" customHeight="1">
      <c r="A21" s="290" t="s">
        <v>114</v>
      </c>
      <c r="B21" s="259"/>
      <c r="C21" s="259"/>
      <c r="D21" s="49">
        <f>SUM(D18:D20)</f>
        <v>226657</v>
      </c>
      <c r="F21" s="181" t="s">
        <v>259</v>
      </c>
      <c r="G21" s="180"/>
      <c r="H21" s="180"/>
      <c r="I21" s="180"/>
    </row>
    <row r="22" spans="11:13" s="47" customFormat="1" ht="15" customHeight="1">
      <c r="K22" s="87"/>
      <c r="L22" s="88" t="s">
        <v>110</v>
      </c>
      <c r="M22" s="89" t="s">
        <v>111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収集ごみ（混合ごみ＋可燃ごみ＋不燃ごみ＋資源ごみ＋粗大ごみ＋その他）＝208,050t/年</v>
      </c>
      <c r="K23" s="89" t="s">
        <v>112</v>
      </c>
      <c r="L23" s="92">
        <f>SUMIF('資源化量内訳'!$A$7:$C$27,'ごみ集計結果'!$A$1,'資源化量内訳'!$M$7:M$27)+SUMIF('資源化量内訳'!$A$7:$C$27,'ごみ集計結果'!$A$1,'資源化量内訳'!$U$7:U$27)</f>
        <v>15807</v>
      </c>
      <c r="M23" s="49">
        <f>SUMIF('資源化量内訳'!$A$7:$C$27,'ごみ集計結果'!$A$1,'資源化量内訳'!BQ$7:BQ$27)</f>
        <v>8461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計画収集量（収集ごみ＋直接搬入ごみ）＝226,636t/年</v>
      </c>
      <c r="K24" s="89" t="s">
        <v>113</v>
      </c>
      <c r="L24" s="92">
        <f>SUMIF('資源化量内訳'!$A$7:$C$27,'ごみ集計結果'!$A$1,'資源化量内訳'!$N$7:N$27)+SUMIF('資源化量内訳'!$A$7:$C$27,'ごみ集計結果'!$A$1,'資源化量内訳'!V$7:V$27)</f>
        <v>7315</v>
      </c>
      <c r="M24" s="49">
        <f>SUMIF('資源化量内訳'!$A$7:$C$27,'ごみ集計結果'!$A$1,'資源化量内訳'!BR$7:BR$27)</f>
        <v>221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ごみ総排出量（計画収集量＋自家処理量）＝226,657t/年</v>
      </c>
      <c r="K25" s="89" t="s">
        <v>222</v>
      </c>
      <c r="L25" s="92">
        <f>SUMIF('資源化量内訳'!$A$7:$C$27,'ごみ集計結果'!$A$1,'資源化量内訳'!O$7:O$27)+SUMIF('資源化量内訳'!$A$7:$C$27,'ごみ集計結果'!$A$1,'資源化量内訳'!W$7:W$27)</f>
        <v>2915</v>
      </c>
      <c r="M25" s="49">
        <f>SUMIF('資源化量内訳'!$A$7:$C$27,'ごみ集計結果'!$A$1,'資源化量内訳'!BS$7:BS$27)</f>
        <v>213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ごみ処理量（直接最終処分量＋直接焼却量＋焼却以外の中間処理量＋直接資源化量）＝226,936t/年</v>
      </c>
      <c r="K26" s="89" t="s">
        <v>223</v>
      </c>
      <c r="L26" s="92">
        <f>SUMIF('資源化量内訳'!$A$7:$C$27,'ごみ集計結果'!$A$1,'資源化量内訳'!P$7:P$27)+SUMIF('資源化量内訳'!$A$7:$C$27,'ごみ集計結果'!$A$1,'資源化量内訳'!X$7:X$27)</f>
        <v>906</v>
      </c>
      <c r="M26" s="49">
        <f>SUMIF('資源化量内訳'!$A$7:$C$27,'ごみ集計結果'!$A$1,'資源化量内訳'!BT$7:BT$27)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１人１日あたりごみ排出量（ごみ総排出量/総人口）＝1,005g/人日</v>
      </c>
      <c r="K27" s="89" t="s">
        <v>224</v>
      </c>
      <c r="L27" s="92">
        <f>SUMIF('資源化量内訳'!$A$7:$C$27,'ごみ集計結果'!$A$1,'資源化量内訳'!Q$7:Q$27)+SUMIF('資源化量内訳'!$A$7:$C$27,'ごみ集計結果'!$A$1,'資源化量内訳'!Y$7:Y$27)</f>
        <v>343</v>
      </c>
      <c r="M27" s="49">
        <f>SUMIF('資源化量内訳'!$A$7:$C$27,'ごみ集計結果'!$A$1,'資源化量内訳'!BU$7:BU$27)</f>
        <v>1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リサイクル率（[資源化量合計＋集団回収量]/[ごみ処理量＋集団回収量]）＝15.7％</v>
      </c>
      <c r="K28" s="89" t="s">
        <v>40</v>
      </c>
      <c r="L28" s="92">
        <f>SUMIF('資源化量内訳'!$A$7:$C$27,'ごみ集計結果'!$A$1,'資源化量内訳'!R$7:R$27)+SUMIF('資源化量内訳'!$A$7:$C$27,'ごみ集計結果'!$A$1,'資源化量内訳'!Z$7:Z$27)</f>
        <v>191</v>
      </c>
      <c r="M28" s="49">
        <f>SUMIF('資源化量内訳'!$A$7:$C$27,'ごみ集計結果'!$A$1,'資源化量内訳'!BV$7:BV$27)</f>
        <v>76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中間処理による減量化量（施設処理量-施設処理後資源化量-施設処理後残渣処分量）＝167,870t/年</v>
      </c>
      <c r="K29" s="89" t="s">
        <v>100</v>
      </c>
      <c r="L29" s="92">
        <f>SUMIF('資源化量内訳'!$A$7:$C$27,'ごみ集計結果'!$A$1,'資源化量内訳'!S$7:S$27)+SUMIF('資源化量内訳'!$A$7:$C$27,'ごみ集計結果'!$A$1,'資源化量内訳'!AA$7:AA$27)</f>
        <v>594</v>
      </c>
      <c r="M29" s="49">
        <f>SUMIF('資源化量内訳'!$A$7:$C$27,'ごみ集計結果'!$A$1,'資源化量内訳'!BW$7:BW$27)</f>
        <v>4</v>
      </c>
    </row>
    <row r="30" spans="11:13" ht="15" customHeight="1">
      <c r="K30" s="89" t="s">
        <v>130</v>
      </c>
      <c r="L30" s="178">
        <f>SUM(L23:L29)</f>
        <v>28071</v>
      </c>
      <c r="M30" s="179">
        <f>SUM(M23:M29)</f>
        <v>8976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鳥取県のごみ処理フローシート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146</v>
      </c>
      <c r="B2" s="295"/>
      <c r="C2" s="295"/>
      <c r="D2" s="295"/>
      <c r="E2" s="101"/>
      <c r="F2" s="102" t="s">
        <v>227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228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50</v>
      </c>
      <c r="G3" s="112">
        <f>'ごみ集計結果'!J19</f>
        <v>499</v>
      </c>
      <c r="H3" s="101"/>
      <c r="I3" s="104"/>
      <c r="J3" s="105"/>
      <c r="K3" s="101"/>
      <c r="L3" s="101"/>
      <c r="M3" s="105"/>
      <c r="N3" s="105"/>
      <c r="O3" s="101"/>
      <c r="P3" s="111" t="s">
        <v>60</v>
      </c>
      <c r="Q3" s="112">
        <f>G3+N5+Q9</f>
        <v>30995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229</v>
      </c>
      <c r="G5" s="107"/>
      <c r="H5" s="101"/>
      <c r="I5" s="115" t="s">
        <v>230</v>
      </c>
      <c r="J5" s="107"/>
      <c r="K5" s="101"/>
      <c r="L5" s="116" t="s">
        <v>231</v>
      </c>
      <c r="M5" s="153" t="s">
        <v>62</v>
      </c>
      <c r="N5" s="117">
        <f>'ごみ集計結果'!L10</f>
        <v>20901</v>
      </c>
      <c r="O5" s="101"/>
      <c r="P5" s="101"/>
      <c r="Q5" s="101"/>
    </row>
    <row r="6" spans="1:17" s="108" customFormat="1" ht="21.75" customHeight="1" thickBot="1">
      <c r="A6" s="114"/>
      <c r="B6" s="292" t="s">
        <v>232</v>
      </c>
      <c r="C6" s="292"/>
      <c r="D6" s="292"/>
      <c r="E6" s="101"/>
      <c r="F6" s="111" t="s">
        <v>51</v>
      </c>
      <c r="G6" s="112">
        <f>'ごみ集計結果'!J4</f>
        <v>183572</v>
      </c>
      <c r="H6" s="101"/>
      <c r="I6" s="111" t="s">
        <v>54</v>
      </c>
      <c r="J6" s="112">
        <f>G6+N8</f>
        <v>188806</v>
      </c>
      <c r="K6" s="101"/>
      <c r="L6" s="118" t="s">
        <v>233</v>
      </c>
      <c r="M6" s="155" t="s">
        <v>63</v>
      </c>
      <c r="N6" s="119">
        <f>'ごみ集計結果'!M10</f>
        <v>35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234</v>
      </c>
      <c r="C8" s="121" t="s">
        <v>46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235</v>
      </c>
      <c r="M8" s="127" t="s">
        <v>53</v>
      </c>
      <c r="N8" s="122">
        <f>N10+N14+N18+N22+N26</f>
        <v>5234</v>
      </c>
      <c r="O8" s="101"/>
      <c r="P8" s="106" t="s">
        <v>236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61</v>
      </c>
      <c r="Q9" s="112">
        <f>N11+N15+N19+N23+N27</f>
        <v>9595</v>
      </c>
    </row>
    <row r="10" spans="1:17" s="108" customFormat="1" ht="21.75" customHeight="1" thickBot="1">
      <c r="A10" s="114"/>
      <c r="B10" s="120" t="s">
        <v>237</v>
      </c>
      <c r="C10" s="152" t="s">
        <v>41</v>
      </c>
      <c r="D10" s="122">
        <f>'ごみ集計結果'!D8</f>
        <v>167250</v>
      </c>
      <c r="E10" s="101"/>
      <c r="F10" s="101"/>
      <c r="G10" s="114"/>
      <c r="H10" s="101"/>
      <c r="I10" s="115" t="s">
        <v>238</v>
      </c>
      <c r="J10" s="107"/>
      <c r="K10" s="101"/>
      <c r="L10" s="116" t="s">
        <v>235</v>
      </c>
      <c r="M10" s="153" t="s">
        <v>64</v>
      </c>
      <c r="N10" s="117">
        <f>'ごみ集計結果'!K11</f>
        <v>539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55</v>
      </c>
      <c r="J11" s="112">
        <f>'ごみ集計結果'!J11</f>
        <v>2421</v>
      </c>
      <c r="K11" s="101"/>
      <c r="L11" s="128" t="s">
        <v>236</v>
      </c>
      <c r="M11" s="157" t="s">
        <v>65</v>
      </c>
      <c r="N11" s="129">
        <f>'ごみ集計結果'!L11</f>
        <v>549</v>
      </c>
      <c r="O11" s="101"/>
      <c r="P11" s="101"/>
      <c r="Q11" s="101"/>
    </row>
    <row r="12" spans="1:17" s="108" customFormat="1" ht="21.75" customHeight="1" thickBot="1">
      <c r="A12" s="114"/>
      <c r="B12" s="120" t="s">
        <v>239</v>
      </c>
      <c r="C12" s="152" t="s">
        <v>42</v>
      </c>
      <c r="D12" s="122">
        <f>'ごみ集計結果'!D9</f>
        <v>12062</v>
      </c>
      <c r="E12" s="101"/>
      <c r="F12" s="101"/>
      <c r="G12" s="114"/>
      <c r="H12" s="101"/>
      <c r="I12" s="104"/>
      <c r="J12" s="114"/>
      <c r="K12" s="101"/>
      <c r="L12" s="130" t="s">
        <v>233</v>
      </c>
      <c r="M12" s="156" t="s">
        <v>66</v>
      </c>
      <c r="N12" s="112">
        <f>'ごみ集計結果'!M11</f>
        <v>1333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240</v>
      </c>
      <c r="C14" s="152" t="s">
        <v>43</v>
      </c>
      <c r="D14" s="122">
        <f>'ごみ集計結果'!D10</f>
        <v>25284</v>
      </c>
      <c r="E14" s="101"/>
      <c r="F14" s="101"/>
      <c r="G14" s="114"/>
      <c r="H14" s="101"/>
      <c r="I14" s="102" t="s">
        <v>241</v>
      </c>
      <c r="J14" s="107"/>
      <c r="K14" s="101"/>
      <c r="L14" s="116" t="s">
        <v>235</v>
      </c>
      <c r="M14" s="153" t="s">
        <v>67</v>
      </c>
      <c r="N14" s="117">
        <f>'ごみ集計結果'!K12</f>
        <v>4695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56</v>
      </c>
      <c r="J15" s="112">
        <f>'ごみ集計結果'!J12</f>
        <v>31721</v>
      </c>
      <c r="K15" s="101"/>
      <c r="L15" s="128" t="s">
        <v>236</v>
      </c>
      <c r="M15" s="157" t="s">
        <v>68</v>
      </c>
      <c r="N15" s="129">
        <f>'ごみ集計結果'!L12</f>
        <v>9046</v>
      </c>
      <c r="O15" s="101"/>
    </row>
    <row r="16" spans="1:15" s="108" customFormat="1" ht="21.75" customHeight="1" thickBot="1">
      <c r="A16" s="114"/>
      <c r="B16" s="136" t="s">
        <v>242</v>
      </c>
      <c r="C16" s="152" t="s">
        <v>44</v>
      </c>
      <c r="D16" s="122">
        <f>'ごみ集計結果'!D11</f>
        <v>312</v>
      </c>
      <c r="E16" s="101"/>
      <c r="H16" s="101"/>
      <c r="I16" s="104"/>
      <c r="J16" s="114"/>
      <c r="K16" s="101"/>
      <c r="L16" s="130" t="s">
        <v>233</v>
      </c>
      <c r="M16" s="156" t="s">
        <v>69</v>
      </c>
      <c r="N16" s="112">
        <f>'ごみ集計結果'!M12</f>
        <v>17980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243</v>
      </c>
      <c r="C18" s="152" t="s">
        <v>45</v>
      </c>
      <c r="D18" s="122">
        <f>'ごみ集計結果'!D12</f>
        <v>3142</v>
      </c>
      <c r="E18" s="101"/>
      <c r="F18" s="115" t="s">
        <v>244</v>
      </c>
      <c r="G18" s="103"/>
      <c r="H18" s="101"/>
      <c r="I18" s="115" t="s">
        <v>245</v>
      </c>
      <c r="J18" s="107"/>
      <c r="K18" s="101"/>
      <c r="L18" s="116" t="s">
        <v>235</v>
      </c>
      <c r="M18" s="153" t="s">
        <v>70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34142</v>
      </c>
      <c r="H19" s="101"/>
      <c r="I19" s="111" t="s">
        <v>57</v>
      </c>
      <c r="J19" s="112">
        <f>'ごみ集計結果'!J13</f>
        <v>0</v>
      </c>
      <c r="K19" s="101"/>
      <c r="L19" s="128" t="s">
        <v>236</v>
      </c>
      <c r="M19" s="157" t="s">
        <v>71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246</v>
      </c>
      <c r="C20" s="152" t="s">
        <v>47</v>
      </c>
      <c r="D20" s="122">
        <f>'ごみ集計結果'!D14</f>
        <v>18586</v>
      </c>
      <c r="E20" s="101"/>
      <c r="F20" s="101"/>
      <c r="G20" s="114"/>
      <c r="H20" s="101"/>
      <c r="I20" s="104"/>
      <c r="J20" s="114"/>
      <c r="K20" s="101"/>
      <c r="L20" s="130" t="s">
        <v>233</v>
      </c>
      <c r="M20" s="156" t="s">
        <v>72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247</v>
      </c>
      <c r="C22" s="127" t="s">
        <v>48</v>
      </c>
      <c r="D22" s="122">
        <f>'ごみ集計結果'!D15</f>
        <v>21</v>
      </c>
      <c r="E22" s="101"/>
      <c r="F22" s="101"/>
      <c r="G22" s="114"/>
      <c r="H22" s="101"/>
      <c r="I22" s="115" t="s">
        <v>248</v>
      </c>
      <c r="J22" s="107"/>
      <c r="K22" s="101"/>
      <c r="L22" s="116" t="s">
        <v>235</v>
      </c>
      <c r="M22" s="153" t="s">
        <v>73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58</v>
      </c>
      <c r="J23" s="112">
        <f>'ごみ集計結果'!J14</f>
        <v>0</v>
      </c>
      <c r="K23" s="101"/>
      <c r="L23" s="128" t="s">
        <v>236</v>
      </c>
      <c r="M23" s="157" t="s">
        <v>74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249</v>
      </c>
      <c r="C24" s="127" t="s">
        <v>49</v>
      </c>
      <c r="D24" s="122">
        <f>'ごみ集計結果'!M30</f>
        <v>8976</v>
      </c>
      <c r="E24" s="101"/>
      <c r="F24" s="101"/>
      <c r="G24" s="114"/>
      <c r="H24" s="101"/>
      <c r="I24" s="104"/>
      <c r="J24" s="105"/>
      <c r="K24" s="101"/>
      <c r="L24" s="130" t="s">
        <v>233</v>
      </c>
      <c r="M24" s="156" t="s">
        <v>252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250</v>
      </c>
      <c r="J26" s="107"/>
      <c r="K26" s="101"/>
      <c r="L26" s="142" t="s">
        <v>235</v>
      </c>
      <c r="M26" s="154" t="s">
        <v>253</v>
      </c>
      <c r="N26" s="117">
        <f>'ごみ集計結果'!K15</f>
        <v>0</v>
      </c>
      <c r="O26" s="141"/>
      <c r="P26" s="101" t="s">
        <v>34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59</v>
      </c>
      <c r="J27" s="112">
        <f>'ごみ集計結果'!J15</f>
        <v>0</v>
      </c>
      <c r="K27" s="101"/>
      <c r="L27" s="130" t="s">
        <v>236</v>
      </c>
      <c r="M27" s="156" t="s">
        <v>254</v>
      </c>
      <c r="N27" s="119">
        <f>'ごみ集計結果'!L15</f>
        <v>0</v>
      </c>
      <c r="O27" s="101"/>
      <c r="P27" s="293">
        <f>N12+N16+N20+N24+N6</f>
        <v>19348</v>
      </c>
      <c r="Q27" s="293"/>
    </row>
    <row r="28" spans="1:17" s="108" customFormat="1" ht="21.75" customHeight="1" thickBot="1">
      <c r="A28" s="101"/>
      <c r="B28" s="158" t="s">
        <v>36</v>
      </c>
      <c r="C28" s="143" t="s">
        <v>255</v>
      </c>
      <c r="D28" s="144">
        <f>'ごみ集計結果'!D3</f>
        <v>617777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37</v>
      </c>
      <c r="C29" s="160" t="s">
        <v>256</v>
      </c>
      <c r="D29" s="146">
        <f>'ごみ集計結果'!D4</f>
        <v>41</v>
      </c>
      <c r="E29" s="101"/>
      <c r="F29" s="115" t="s">
        <v>38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39</v>
      </c>
      <c r="Q29" s="125"/>
    </row>
    <row r="30" spans="1:17" s="108" customFormat="1" ht="21.75" customHeight="1" thickBot="1">
      <c r="A30" s="101"/>
      <c r="B30" s="159" t="s">
        <v>35</v>
      </c>
      <c r="C30" s="161" t="s">
        <v>257</v>
      </c>
      <c r="D30" s="147">
        <f>'ごみ集計結果'!D5</f>
        <v>617818</v>
      </c>
      <c r="E30" s="101"/>
      <c r="F30" s="111" t="s">
        <v>52</v>
      </c>
      <c r="G30" s="112">
        <f>'ごみ集計結果'!J18</f>
        <v>8723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28071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2006-06-30T04:30:08Z</dcterms:modified>
  <cp:category/>
  <cp:version/>
  <cp:contentType/>
  <cp:contentStatus/>
</cp:coreProperties>
</file>