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'ごみ処理概要'!$A$2:$AQ$56</definedName>
    <definedName name="_xlnm.Print_Area" localSheetId="2">'ごみ処理量内訳'!$A$2:$AJ$56</definedName>
    <definedName name="_xlnm.Print_Area" localSheetId="1">'ごみ搬入量内訳'!$A$2:$AH$56</definedName>
    <definedName name="_xlnm.Print_Area" localSheetId="3">'資源化量内訳'!$A$2:$BW$56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<sst xmlns="http://schemas.openxmlformats.org/spreadsheetml/2006/main" count="1211" uniqueCount="328">
  <si>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</si>
  <si>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</si>
  <si>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</si>
  <si>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</si>
  <si>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</si>
  <si>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</si>
  <si>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</si>
  <si>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</si>
  <si>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</si>
  <si>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</si>
  <si>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</si>
  <si>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</si>
  <si>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</si>
  <si>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</si>
  <si>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</si>
  <si>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</si>
  <si>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</si>
  <si>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</si>
  <si>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30391</t>
  </si>
  <si>
    <t>みなべ町</t>
  </si>
  <si>
    <t>和歌山県合計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</si>
  <si>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</si>
  <si>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</si>
  <si>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</si>
  <si>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</si>
  <si>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</si>
  <si>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</si>
  <si>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</si>
  <si>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</si>
  <si>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</si>
  <si>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</si>
  <si>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</si>
  <si>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</si>
  <si>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</si>
  <si>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</si>
  <si>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</si>
  <si>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</si>
  <si>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</si>
  <si>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</si>
  <si>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</si>
  <si>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</si>
  <si>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</si>
  <si>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</si>
  <si>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</si>
  <si>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</si>
  <si>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</si>
  <si>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</si>
  <si>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</si>
  <si>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</si>
  <si>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</si>
  <si>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</si>
  <si>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</si>
  <si>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</si>
  <si>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</si>
  <si>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</si>
  <si>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</si>
  <si>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</si>
  <si>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</si>
  <si>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</si>
  <si>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</si>
  <si>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</si>
  <si>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</si>
  <si>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</si>
  <si>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</si>
  <si>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</si>
  <si>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</si>
  <si>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</si>
  <si>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</si>
  <si>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</si>
  <si>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</si>
  <si>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</si>
  <si>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</si>
  <si>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</si>
  <si>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</si>
  <si>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</si>
  <si>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</si>
  <si>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</si>
  <si>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</si>
  <si>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</si>
  <si>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</si>
  <si>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</si>
  <si>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</si>
  <si>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</si>
  <si>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</si>
  <si>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</si>
  <si>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</si>
  <si>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</si>
  <si>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</si>
  <si>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</si>
  <si>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</si>
  <si>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</si>
  <si>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</si>
  <si>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</si>
  <si>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</si>
  <si>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</si>
  <si>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</si>
  <si>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</si>
  <si>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</si>
  <si>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</si>
  <si>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</si>
  <si>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</si>
  <si>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</si>
  <si>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</si>
  <si>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</si>
  <si>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</si>
  <si>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</si>
  <si>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美浜町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</si>
  <si>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</si>
  <si>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</si>
  <si>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</si>
  <si>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</si>
  <si>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</si>
  <si>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</si>
  <si>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</si>
  <si>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</si>
  <si>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</si>
  <si>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</si>
  <si>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</si>
  <si>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</si>
  <si>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</si>
  <si>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</si>
  <si>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</si>
  <si>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</si>
  <si>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</si>
  <si>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</si>
  <si>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</si>
  <si>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</si>
  <si>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</si>
  <si>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</si>
  <si>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</si>
  <si>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</si>
  <si>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</si>
  <si>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川辺町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</si>
  <si>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</si>
  <si>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</si>
  <si>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</si>
  <si>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</si>
  <si>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</si>
  <si>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</si>
  <si>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日高町</t>
  </si>
  <si>
    <t>清水町</t>
  </si>
  <si>
    <t>和歌山県</t>
  </si>
  <si>
    <t>（平成16年度実績）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</si>
  <si>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</si>
  <si>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</si>
  <si>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</si>
  <si>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</si>
  <si>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</si>
  <si>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</si>
  <si>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</si>
  <si>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</si>
  <si>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</si>
  <si>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</si>
  <si>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</si>
  <si>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</si>
  <si>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</si>
  <si>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</si>
  <si>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</si>
  <si>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</si>
  <si>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</si>
  <si>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</si>
  <si>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</si>
  <si>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</si>
  <si>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</si>
  <si>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</si>
  <si>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</si>
  <si>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</si>
  <si>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</si>
  <si>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</si>
  <si>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</si>
  <si>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</si>
  <si>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</si>
  <si>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</si>
  <si>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</si>
  <si>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</si>
  <si>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</si>
  <si>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</si>
  <si>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</si>
  <si>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</si>
  <si>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</si>
  <si>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</si>
  <si>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</si>
  <si>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</si>
  <si>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</si>
  <si>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</si>
  <si>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</si>
  <si>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</si>
  <si>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</si>
  <si>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</si>
  <si>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</si>
  <si>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</si>
  <si>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</si>
  <si>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</si>
  <si>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</si>
  <si>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</si>
  <si>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</si>
  <si>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</si>
  <si>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</si>
  <si>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</si>
  <si>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</si>
  <si>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</si>
  <si>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</si>
  <si>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</si>
  <si>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</si>
  <si>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</si>
  <si>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</si>
  <si>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</si>
  <si>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</si>
  <si>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</si>
  <si>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</si>
  <si>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</si>
  <si>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</si>
  <si>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</si>
  <si>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</si>
  <si>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</si>
  <si>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</si>
  <si>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</si>
  <si>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</si>
  <si>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</si>
  <si>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</si>
  <si>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</si>
  <si>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</si>
  <si>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</si>
  <si>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</si>
  <si>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</si>
  <si>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</si>
  <si>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</si>
  <si>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</si>
  <si>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</si>
  <si>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</si>
  <si>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</si>
  <si>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</si>
  <si>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</si>
  <si>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</si>
  <si>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</si>
  <si>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美里町</t>
  </si>
  <si>
    <t>白浜町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</si>
  <si>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</si>
  <si>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</si>
  <si>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</si>
  <si>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</si>
  <si>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</si>
  <si>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</si>
  <si>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</si>
  <si>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</si>
  <si>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</si>
  <si>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</si>
  <si>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</si>
  <si>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</si>
  <si>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</si>
  <si>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</si>
  <si>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</si>
  <si>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</si>
  <si>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</si>
  <si>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</si>
  <si>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</si>
  <si>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</si>
  <si>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</si>
  <si>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</si>
  <si>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</si>
  <si>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</si>
  <si>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</si>
  <si>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</si>
  <si>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</si>
  <si>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</si>
  <si>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</si>
  <si>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</si>
  <si>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</si>
  <si>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</si>
  <si>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</si>
  <si>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</si>
  <si>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</si>
  <si>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</si>
  <si>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</si>
  <si>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</si>
  <si>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</si>
  <si>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</si>
  <si>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</si>
  <si>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</si>
  <si>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</si>
  <si>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</si>
  <si>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</si>
  <si>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</si>
  <si>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</si>
  <si>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</si>
  <si>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</si>
  <si>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</si>
  <si>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</si>
  <si>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</si>
  <si>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</si>
  <si>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</si>
  <si>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</si>
  <si>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</si>
  <si>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</si>
  <si>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</si>
  <si>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</si>
  <si>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</si>
  <si>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</si>
  <si>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</si>
  <si>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</si>
  <si>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</si>
  <si>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</si>
  <si>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</si>
  <si>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</si>
  <si>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</si>
  <si>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</si>
  <si>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</si>
  <si>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</si>
  <si>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</si>
  <si>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</si>
  <si>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</si>
  <si>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</si>
  <si>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</si>
  <si>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</si>
  <si>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</si>
  <si>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</si>
  <si>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</si>
  <si>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</si>
  <si>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</si>
  <si>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</si>
  <si>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</si>
  <si>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本宮町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</si>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</sst>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213</v>
      </c>
      <c r="B2" s="200" t="s">
        <v>214</v>
      </c>
      <c r="C2" s="203" t="s">
        <v>215</v>
      </c>
      <c r="D2" s="208" t="s">
        <v>324</v>
      </c>
      <c r="E2" s="198"/>
      <c r="F2" s="208" t="s">
        <v>325</v>
      </c>
      <c r="G2" s="198"/>
      <c r="H2" s="198"/>
      <c r="I2" s="199"/>
      <c r="J2" s="215" t="s">
        <v>121</v>
      </c>
      <c r="K2" s="216"/>
      <c r="L2" s="217"/>
      <c r="M2" s="203" t="s">
        <v>122</v>
      </c>
      <c r="N2" s="7" t="s">
        <v>326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327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123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201</v>
      </c>
      <c r="P3" s="205" t="s">
        <v>124</v>
      </c>
      <c r="Q3" s="206"/>
      <c r="R3" s="206"/>
      <c r="S3" s="206"/>
      <c r="T3" s="206"/>
      <c r="U3" s="207"/>
      <c r="V3" s="14" t="s">
        <v>125</v>
      </c>
      <c r="W3" s="8"/>
      <c r="X3" s="8"/>
      <c r="Y3" s="8"/>
      <c r="Z3" s="8"/>
      <c r="AA3" s="8"/>
      <c r="AB3" s="8"/>
      <c r="AC3" s="15"/>
      <c r="AD3" s="12" t="s">
        <v>123</v>
      </c>
      <c r="AE3" s="212"/>
      <c r="AF3" s="203" t="s">
        <v>216</v>
      </c>
      <c r="AG3" s="203" t="s">
        <v>133</v>
      </c>
      <c r="AH3" s="203" t="s">
        <v>217</v>
      </c>
      <c r="AI3" s="203" t="s">
        <v>218</v>
      </c>
      <c r="AJ3" s="203" t="s">
        <v>219</v>
      </c>
      <c r="AK3" s="203" t="s">
        <v>220</v>
      </c>
      <c r="AL3" s="12" t="s">
        <v>126</v>
      </c>
      <c r="AM3" s="212"/>
      <c r="AN3" s="203" t="s">
        <v>221</v>
      </c>
      <c r="AO3" s="203" t="s">
        <v>222</v>
      </c>
      <c r="AP3" s="203" t="s">
        <v>223</v>
      </c>
      <c r="AQ3" s="12" t="s">
        <v>123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123</v>
      </c>
      <c r="Q4" s="6" t="s">
        <v>224</v>
      </c>
      <c r="R4" s="6" t="s">
        <v>225</v>
      </c>
      <c r="S4" s="6" t="s">
        <v>21</v>
      </c>
      <c r="T4" s="6" t="s">
        <v>22</v>
      </c>
      <c r="U4" s="6" t="s">
        <v>23</v>
      </c>
      <c r="V4" s="12" t="s">
        <v>123</v>
      </c>
      <c r="W4" s="6" t="s">
        <v>127</v>
      </c>
      <c r="X4" s="6" t="s">
        <v>196</v>
      </c>
      <c r="Y4" s="6" t="s">
        <v>128</v>
      </c>
      <c r="Z4" s="18" t="s">
        <v>203</v>
      </c>
      <c r="AA4" s="6" t="s">
        <v>129</v>
      </c>
      <c r="AB4" s="18" t="s">
        <v>234</v>
      </c>
      <c r="AC4" s="6" t="s">
        <v>197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130</v>
      </c>
      <c r="E6" s="21" t="s">
        <v>130</v>
      </c>
      <c r="F6" s="22" t="s">
        <v>24</v>
      </c>
      <c r="G6" s="22" t="s">
        <v>24</v>
      </c>
      <c r="H6" s="22" t="s">
        <v>24</v>
      </c>
      <c r="I6" s="22" t="s">
        <v>24</v>
      </c>
      <c r="J6" s="23" t="s">
        <v>131</v>
      </c>
      <c r="K6" s="23" t="s">
        <v>131</v>
      </c>
      <c r="L6" s="23" t="s">
        <v>131</v>
      </c>
      <c r="M6" s="22" t="s">
        <v>24</v>
      </c>
      <c r="N6" s="22" t="s">
        <v>24</v>
      </c>
      <c r="O6" s="22" t="s">
        <v>24</v>
      </c>
      <c r="P6" s="22" t="s">
        <v>24</v>
      </c>
      <c r="Q6" s="22" t="s">
        <v>24</v>
      </c>
      <c r="R6" s="22" t="s">
        <v>24</v>
      </c>
      <c r="S6" s="22" t="s">
        <v>24</v>
      </c>
      <c r="T6" s="22" t="s">
        <v>24</v>
      </c>
      <c r="U6" s="22" t="s">
        <v>24</v>
      </c>
      <c r="V6" s="22" t="s">
        <v>24</v>
      </c>
      <c r="W6" s="22" t="s">
        <v>24</v>
      </c>
      <c r="X6" s="22" t="s">
        <v>24</v>
      </c>
      <c r="Y6" s="22" t="s">
        <v>24</v>
      </c>
      <c r="Z6" s="22" t="s">
        <v>24</v>
      </c>
      <c r="AA6" s="22" t="s">
        <v>24</v>
      </c>
      <c r="AB6" s="22" t="s">
        <v>24</v>
      </c>
      <c r="AC6" s="22" t="s">
        <v>24</v>
      </c>
      <c r="AD6" s="22" t="s">
        <v>24</v>
      </c>
      <c r="AE6" s="22" t="s">
        <v>25</v>
      </c>
      <c r="AF6" s="22" t="s">
        <v>24</v>
      </c>
      <c r="AG6" s="22" t="s">
        <v>24</v>
      </c>
      <c r="AH6" s="22" t="s">
        <v>24</v>
      </c>
      <c r="AI6" s="22" t="s">
        <v>24</v>
      </c>
      <c r="AJ6" s="22" t="s">
        <v>24</v>
      </c>
      <c r="AK6" s="22" t="s">
        <v>24</v>
      </c>
      <c r="AL6" s="22" t="s">
        <v>24</v>
      </c>
      <c r="AM6" s="22" t="s">
        <v>25</v>
      </c>
      <c r="AN6" s="22" t="s">
        <v>24</v>
      </c>
      <c r="AO6" s="22" t="s">
        <v>24</v>
      </c>
      <c r="AP6" s="22" t="s">
        <v>24</v>
      </c>
      <c r="AQ6" s="22" t="s">
        <v>24</v>
      </c>
    </row>
    <row r="7" spans="1:43" ht="13.5" customHeight="1">
      <c r="A7" s="182" t="s">
        <v>273</v>
      </c>
      <c r="B7" s="182" t="s">
        <v>274</v>
      </c>
      <c r="C7" s="184" t="s">
        <v>275</v>
      </c>
      <c r="D7" s="188">
        <v>388284</v>
      </c>
      <c r="E7" s="188">
        <v>388284</v>
      </c>
      <c r="F7" s="188">
        <f>'ごみ搬入量内訳'!H7</f>
        <v>123530</v>
      </c>
      <c r="G7" s="188">
        <f>'ごみ搬入量内訳'!AG7</f>
        <v>65616</v>
      </c>
      <c r="H7" s="188">
        <f>'ごみ搬入量内訳'!AH7</f>
        <v>0</v>
      </c>
      <c r="I7" s="188">
        <f aca="true" t="shared" si="0" ref="I7:I56">SUM(F7:H7)</f>
        <v>189146</v>
      </c>
      <c r="J7" s="188">
        <f aca="true" t="shared" si="1" ref="J7:J23">I7/D7/365*1000000</f>
        <v>1334.6113133121175</v>
      </c>
      <c r="K7" s="188">
        <f>('ごみ搬入量内訳'!E7+'ごみ搬入量内訳'!AH7)/'ごみ処理概要'!D7/365*1000000</f>
        <v>847.2050467790629</v>
      </c>
      <c r="L7" s="188">
        <f>'ごみ搬入量内訳'!F7/'ごみ処理概要'!D7/365*1000000</f>
        <v>487.40626653305446</v>
      </c>
      <c r="M7" s="188">
        <f>'資源化量内訳'!BP7</f>
        <v>0</v>
      </c>
      <c r="N7" s="188">
        <f>'ごみ処理量内訳'!E7</f>
        <v>169372</v>
      </c>
      <c r="O7" s="188">
        <f>'ごみ処理量内訳'!L7</f>
        <v>252</v>
      </c>
      <c r="P7" s="188">
        <f aca="true" t="shared" si="2" ref="P7:P56">SUM(Q7:U7)</f>
        <v>19522</v>
      </c>
      <c r="Q7" s="188">
        <f>'ごみ処理量内訳'!G7</f>
        <v>3633</v>
      </c>
      <c r="R7" s="188">
        <f>'ごみ処理量内訳'!H7</f>
        <v>15889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56"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56">N7+O7+P7+V7</f>
        <v>189146</v>
      </c>
      <c r="AE7" s="189">
        <f aca="true" t="shared" si="5" ref="AE7:AE56">(N7+P7+V7)/AD7*100</f>
        <v>99.86676958539964</v>
      </c>
      <c r="AF7" s="188">
        <f>'資源化量内訳'!AB7</f>
        <v>503</v>
      </c>
      <c r="AG7" s="188">
        <f>'資源化量内訳'!AJ7</f>
        <v>1367</v>
      </c>
      <c r="AH7" s="188">
        <f>'資源化量内訳'!AR7</f>
        <v>10764</v>
      </c>
      <c r="AI7" s="188">
        <f>'資源化量内訳'!AZ7</f>
        <v>0</v>
      </c>
      <c r="AJ7" s="188">
        <f>'資源化量内訳'!BH7</f>
        <v>0</v>
      </c>
      <c r="AK7" s="188" t="s">
        <v>322</v>
      </c>
      <c r="AL7" s="188">
        <f aca="true" t="shared" si="6" ref="AL7:AL56">SUM(AF7:AJ7)</f>
        <v>12634</v>
      </c>
      <c r="AM7" s="189">
        <f aca="true" t="shared" si="7" ref="AM7:AM56">(V7+AL7+M7)/(M7+AD7)*100</f>
        <v>6.679496262146702</v>
      </c>
      <c r="AN7" s="188">
        <f>'ごみ処理量内訳'!AC7</f>
        <v>252</v>
      </c>
      <c r="AO7" s="188">
        <f>'ごみ処理量内訳'!AD7</f>
        <v>25434</v>
      </c>
      <c r="AP7" s="188">
        <f>'ごみ処理量内訳'!AE7</f>
        <v>3757</v>
      </c>
      <c r="AQ7" s="188">
        <f aca="true" t="shared" si="8" ref="AQ7:AQ56">SUM(AN7:AP7)</f>
        <v>29443</v>
      </c>
    </row>
    <row r="8" spans="1:43" ht="13.5" customHeight="1">
      <c r="A8" s="182" t="s">
        <v>273</v>
      </c>
      <c r="B8" s="182" t="s">
        <v>276</v>
      </c>
      <c r="C8" s="184" t="s">
        <v>277</v>
      </c>
      <c r="D8" s="188">
        <v>45867</v>
      </c>
      <c r="E8" s="188">
        <v>45867</v>
      </c>
      <c r="F8" s="188">
        <f>'ごみ搬入量内訳'!H8</f>
        <v>15203</v>
      </c>
      <c r="G8" s="188">
        <f>'ごみ搬入量内訳'!AG8</f>
        <v>6496</v>
      </c>
      <c r="H8" s="188">
        <f>'ごみ搬入量内訳'!AH8</f>
        <v>0</v>
      </c>
      <c r="I8" s="188">
        <f t="shared" si="0"/>
        <v>21699</v>
      </c>
      <c r="J8" s="188">
        <f t="shared" si="1"/>
        <v>1296.1239032091298</v>
      </c>
      <c r="K8" s="188">
        <f>('ごみ搬入量内訳'!E8+'ごみ搬入量内訳'!AH8)/'ごみ処理概要'!D8/365*1000000</f>
        <v>916.1091434406387</v>
      </c>
      <c r="L8" s="188">
        <f>'ごみ搬入量内訳'!F8/'ごみ処理概要'!D8/365*1000000</f>
        <v>380.0147597684909</v>
      </c>
      <c r="M8" s="188">
        <f>'資源化量内訳'!BP8</f>
        <v>438</v>
      </c>
      <c r="N8" s="188">
        <f>'ごみ処理量内訳'!E8</f>
        <v>18084</v>
      </c>
      <c r="O8" s="188">
        <f>'ごみ処理量内訳'!L8</f>
        <v>2188</v>
      </c>
      <c r="P8" s="188">
        <f t="shared" si="2"/>
        <v>1427</v>
      </c>
      <c r="Q8" s="188">
        <f>'ごみ処理量内訳'!G8</f>
        <v>461</v>
      </c>
      <c r="R8" s="188">
        <f>'ごみ処理量内訳'!H8</f>
        <v>804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162</v>
      </c>
      <c r="V8" s="188">
        <f t="shared" si="3"/>
        <v>0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21699</v>
      </c>
      <c r="AE8" s="189">
        <f t="shared" si="5"/>
        <v>89.91658601778883</v>
      </c>
      <c r="AF8" s="188">
        <f>'資源化量内訳'!AB8</f>
        <v>0</v>
      </c>
      <c r="AG8" s="188">
        <f>'資源化量内訳'!AJ8</f>
        <v>360</v>
      </c>
      <c r="AH8" s="188">
        <f>'資源化量内訳'!AR8</f>
        <v>696</v>
      </c>
      <c r="AI8" s="188">
        <f>'資源化量内訳'!AZ8</f>
        <v>0</v>
      </c>
      <c r="AJ8" s="188">
        <f>'資源化量内訳'!BH8</f>
        <v>0</v>
      </c>
      <c r="AK8" s="188" t="s">
        <v>322</v>
      </c>
      <c r="AL8" s="188">
        <f t="shared" si="6"/>
        <v>1056</v>
      </c>
      <c r="AM8" s="189">
        <f t="shared" si="7"/>
        <v>6.748881962325519</v>
      </c>
      <c r="AN8" s="188">
        <f>'ごみ処理量内訳'!AC8</f>
        <v>2188</v>
      </c>
      <c r="AO8" s="188">
        <f>'ごみ処理量内訳'!AD8</f>
        <v>2316</v>
      </c>
      <c r="AP8" s="188">
        <f>'ごみ処理量内訳'!AE8</f>
        <v>290</v>
      </c>
      <c r="AQ8" s="188">
        <f t="shared" si="8"/>
        <v>4794</v>
      </c>
    </row>
    <row r="9" spans="1:43" ht="13.5" customHeight="1">
      <c r="A9" s="182" t="s">
        <v>273</v>
      </c>
      <c r="B9" s="182" t="s">
        <v>278</v>
      </c>
      <c r="C9" s="184" t="s">
        <v>279</v>
      </c>
      <c r="D9" s="188">
        <v>55098</v>
      </c>
      <c r="E9" s="188">
        <v>55098</v>
      </c>
      <c r="F9" s="188">
        <f>'ごみ搬入量内訳'!H9</f>
        <v>16038</v>
      </c>
      <c r="G9" s="188">
        <f>'ごみ搬入量内訳'!AG9</f>
        <v>1630</v>
      </c>
      <c r="H9" s="188">
        <f>'ごみ搬入量内訳'!AH9</f>
        <v>0</v>
      </c>
      <c r="I9" s="188">
        <f t="shared" si="0"/>
        <v>17668</v>
      </c>
      <c r="J9" s="188">
        <f t="shared" si="1"/>
        <v>878.5342381221603</v>
      </c>
      <c r="K9" s="188">
        <f>('ごみ搬入量内訳'!E9+'ごみ搬入量内訳'!AH9)/'ごみ処理概要'!D9/365*1000000</f>
        <v>737.6644454687713</v>
      </c>
      <c r="L9" s="188">
        <f>'ごみ搬入量内訳'!F9/'ごみ処理概要'!D9/365*1000000</f>
        <v>140.8697926533892</v>
      </c>
      <c r="M9" s="188">
        <f>'資源化量内訳'!BP9</f>
        <v>2652</v>
      </c>
      <c r="N9" s="188">
        <f>'ごみ処理量内訳'!E9</f>
        <v>13640</v>
      </c>
      <c r="O9" s="188">
        <f>'ごみ処理量内訳'!L9</f>
        <v>2256</v>
      </c>
      <c r="P9" s="188">
        <f t="shared" si="2"/>
        <v>1896</v>
      </c>
      <c r="Q9" s="188">
        <f>'ごみ処理量内訳'!G9</f>
        <v>0</v>
      </c>
      <c r="R9" s="188">
        <f>'ごみ処理量内訳'!H9</f>
        <v>1896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17792</v>
      </c>
      <c r="AE9" s="189">
        <f t="shared" si="5"/>
        <v>87.32014388489209</v>
      </c>
      <c r="AF9" s="188">
        <f>'資源化量内訳'!AB9</f>
        <v>41</v>
      </c>
      <c r="AG9" s="188">
        <f>'資源化量内訳'!AJ9</f>
        <v>0</v>
      </c>
      <c r="AH9" s="188">
        <f>'資源化量内訳'!AR9</f>
        <v>1896</v>
      </c>
      <c r="AI9" s="188">
        <f>'資源化量内訳'!AZ9</f>
        <v>0</v>
      </c>
      <c r="AJ9" s="188">
        <f>'資源化量内訳'!BH9</f>
        <v>0</v>
      </c>
      <c r="AK9" s="188" t="s">
        <v>322</v>
      </c>
      <c r="AL9" s="188">
        <f t="shared" si="6"/>
        <v>1937</v>
      </c>
      <c r="AM9" s="189">
        <f t="shared" si="7"/>
        <v>22.446683623557036</v>
      </c>
      <c r="AN9" s="188">
        <f>'ごみ処理量内訳'!AC9</f>
        <v>2256</v>
      </c>
      <c r="AO9" s="188">
        <f>'ごみ処理量内訳'!AD9</f>
        <v>1149</v>
      </c>
      <c r="AP9" s="188">
        <f>'ごみ処理量内訳'!AE9</f>
        <v>0</v>
      </c>
      <c r="AQ9" s="188">
        <f t="shared" si="8"/>
        <v>3405</v>
      </c>
    </row>
    <row r="10" spans="1:43" ht="13.5" customHeight="1">
      <c r="A10" s="182" t="s">
        <v>273</v>
      </c>
      <c r="B10" s="182" t="s">
        <v>280</v>
      </c>
      <c r="C10" s="184" t="s">
        <v>281</v>
      </c>
      <c r="D10" s="188">
        <v>33799</v>
      </c>
      <c r="E10" s="188">
        <v>33799</v>
      </c>
      <c r="F10" s="188">
        <f>'ごみ搬入量内訳'!H10</f>
        <v>10976</v>
      </c>
      <c r="G10" s="188">
        <f>'ごみ搬入量内訳'!AG10</f>
        <v>1342</v>
      </c>
      <c r="H10" s="188">
        <f>'ごみ搬入量内訳'!AH10</f>
        <v>0</v>
      </c>
      <c r="I10" s="188">
        <f t="shared" si="0"/>
        <v>12318</v>
      </c>
      <c r="J10" s="188">
        <f t="shared" si="1"/>
        <v>998.4894584301148</v>
      </c>
      <c r="K10" s="188">
        <f>('ごみ搬入量内訳'!E10+'ごみ搬入量内訳'!AH10)/'ごみ処理概要'!D10/365*1000000</f>
        <v>931.4533501234332</v>
      </c>
      <c r="L10" s="188">
        <f>'ごみ搬入量内訳'!F10/'ごみ処理概要'!D10/365*1000000</f>
        <v>67.03610830668168</v>
      </c>
      <c r="M10" s="188">
        <f>'資源化量内訳'!BP10</f>
        <v>1117</v>
      </c>
      <c r="N10" s="188">
        <f>'ごみ処理量内訳'!E10</f>
        <v>9672</v>
      </c>
      <c r="O10" s="188">
        <f>'ごみ処理量内訳'!L10</f>
        <v>0</v>
      </c>
      <c r="P10" s="188">
        <f t="shared" si="2"/>
        <v>2020</v>
      </c>
      <c r="Q10" s="188">
        <f>'ごみ処理量内訳'!G10</f>
        <v>2020</v>
      </c>
      <c r="R10" s="188">
        <f>'ごみ処理量内訳'!H10</f>
        <v>0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727</v>
      </c>
      <c r="W10" s="188">
        <f>'資源化量内訳'!M10</f>
        <v>166</v>
      </c>
      <c r="X10" s="188">
        <f>'資源化量内訳'!N10</f>
        <v>229</v>
      </c>
      <c r="Y10" s="188">
        <f>'資源化量内訳'!O10</f>
        <v>299</v>
      </c>
      <c r="Z10" s="188">
        <f>'資源化量内訳'!P10</f>
        <v>27</v>
      </c>
      <c r="AA10" s="188">
        <f>'資源化量内訳'!Q10</f>
        <v>0</v>
      </c>
      <c r="AB10" s="188">
        <f>'資源化量内訳'!R10</f>
        <v>6</v>
      </c>
      <c r="AC10" s="188">
        <f>'資源化量内訳'!S10</f>
        <v>0</v>
      </c>
      <c r="AD10" s="188">
        <f t="shared" si="4"/>
        <v>12419</v>
      </c>
      <c r="AE10" s="189">
        <f t="shared" si="5"/>
        <v>100</v>
      </c>
      <c r="AF10" s="188">
        <f>'資源化量内訳'!AB10</f>
        <v>0</v>
      </c>
      <c r="AG10" s="188">
        <f>'資源化量内訳'!AJ10</f>
        <v>246</v>
      </c>
      <c r="AH10" s="188">
        <f>'資源化量内訳'!AR10</f>
        <v>0</v>
      </c>
      <c r="AI10" s="188">
        <f>'資源化量内訳'!AZ10</f>
        <v>0</v>
      </c>
      <c r="AJ10" s="188">
        <f>'資源化量内訳'!BH10</f>
        <v>0</v>
      </c>
      <c r="AK10" s="188" t="s">
        <v>322</v>
      </c>
      <c r="AL10" s="188">
        <f t="shared" si="6"/>
        <v>246</v>
      </c>
      <c r="AM10" s="189">
        <f t="shared" si="7"/>
        <v>15.440307328605202</v>
      </c>
      <c r="AN10" s="188">
        <f>'ごみ処理量内訳'!AC10</f>
        <v>0</v>
      </c>
      <c r="AO10" s="188">
        <f>'ごみ処理量内訳'!AD10</f>
        <v>1571</v>
      </c>
      <c r="AP10" s="188">
        <f>'ごみ処理量内訳'!AE10</f>
        <v>781</v>
      </c>
      <c r="AQ10" s="188">
        <f t="shared" si="8"/>
        <v>2352</v>
      </c>
    </row>
    <row r="11" spans="1:43" ht="13.5" customHeight="1">
      <c r="A11" s="182" t="s">
        <v>273</v>
      </c>
      <c r="B11" s="182" t="s">
        <v>282</v>
      </c>
      <c r="C11" s="184" t="s">
        <v>283</v>
      </c>
      <c r="D11" s="188">
        <v>27439</v>
      </c>
      <c r="E11" s="188">
        <v>27439</v>
      </c>
      <c r="F11" s="188">
        <f>'ごみ搬入量内訳'!H11</f>
        <v>8898</v>
      </c>
      <c r="G11" s="188">
        <f>'ごみ搬入量内訳'!AG11</f>
        <v>2142</v>
      </c>
      <c r="H11" s="188">
        <f>'ごみ搬入量内訳'!AH11</f>
        <v>0</v>
      </c>
      <c r="I11" s="188">
        <f t="shared" si="0"/>
        <v>11040</v>
      </c>
      <c r="J11" s="188">
        <f t="shared" si="1"/>
        <v>1102.3206145437425</v>
      </c>
      <c r="K11" s="188">
        <f>('ごみ搬入量内訳'!E11+'ごみ搬入量内訳'!AH11)/'ごみ処理概要'!D11/365*1000000</f>
        <v>919.5989909373069</v>
      </c>
      <c r="L11" s="188">
        <f>'ごみ搬入量内訳'!F11/'ごみ処理概要'!D11/365*1000000</f>
        <v>182.7216236064356</v>
      </c>
      <c r="M11" s="188">
        <f>'資源化量内訳'!BP11</f>
        <v>0</v>
      </c>
      <c r="N11" s="188">
        <f>'ごみ処理量内訳'!E11</f>
        <v>9518</v>
      </c>
      <c r="O11" s="188">
        <f>'ごみ処理量内訳'!L11</f>
        <v>0</v>
      </c>
      <c r="P11" s="188">
        <f t="shared" si="2"/>
        <v>1493</v>
      </c>
      <c r="Q11" s="188">
        <f>'ごみ処理量内訳'!G11</f>
        <v>0</v>
      </c>
      <c r="R11" s="188">
        <f>'ごみ処理量内訳'!H11</f>
        <v>660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833</v>
      </c>
      <c r="V11" s="188">
        <f t="shared" si="3"/>
        <v>30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30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11041</v>
      </c>
      <c r="AE11" s="189">
        <f t="shared" si="5"/>
        <v>100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660</v>
      </c>
      <c r="AI11" s="188">
        <f>'資源化量内訳'!AZ11</f>
        <v>0</v>
      </c>
      <c r="AJ11" s="188">
        <f>'資源化量内訳'!BH11</f>
        <v>0</v>
      </c>
      <c r="AK11" s="188" t="s">
        <v>322</v>
      </c>
      <c r="AL11" s="188">
        <f t="shared" si="6"/>
        <v>660</v>
      </c>
      <c r="AM11" s="189">
        <f t="shared" si="7"/>
        <v>6.249433928086224</v>
      </c>
      <c r="AN11" s="188">
        <f>'ごみ処理量内訳'!AC11</f>
        <v>0</v>
      </c>
      <c r="AO11" s="188">
        <f>'ごみ処理量内訳'!AD11</f>
        <v>933</v>
      </c>
      <c r="AP11" s="188">
        <f>'ごみ処理量内訳'!AE11</f>
        <v>809</v>
      </c>
      <c r="AQ11" s="188">
        <f t="shared" si="8"/>
        <v>1742</v>
      </c>
    </row>
    <row r="12" spans="1:43" ht="13.5" customHeight="1">
      <c r="A12" s="182" t="s">
        <v>273</v>
      </c>
      <c r="B12" s="182" t="s">
        <v>284</v>
      </c>
      <c r="C12" s="184" t="s">
        <v>285</v>
      </c>
      <c r="D12" s="188">
        <v>70636</v>
      </c>
      <c r="E12" s="188">
        <v>70459</v>
      </c>
      <c r="F12" s="188">
        <f>'ごみ搬入量内訳'!H12</f>
        <v>24928</v>
      </c>
      <c r="G12" s="188">
        <f>'ごみ搬入量内訳'!AG12</f>
        <v>3621</v>
      </c>
      <c r="H12" s="188">
        <f>'ごみ搬入量内訳'!AH12</f>
        <v>65</v>
      </c>
      <c r="I12" s="188">
        <f t="shared" si="0"/>
        <v>28614</v>
      </c>
      <c r="J12" s="188">
        <f t="shared" si="1"/>
        <v>1109.8380506815959</v>
      </c>
      <c r="K12" s="188">
        <f>('ごみ搬入量内訳'!E12+'ごみ搬入量内訳'!AH12)/'ごみ処理概要'!D12/365*1000000</f>
        <v>718.7533695806477</v>
      </c>
      <c r="L12" s="188">
        <f>'ごみ搬入量内訳'!F12/'ごみ処理概要'!D12/365*1000000</f>
        <v>391.08468110094816</v>
      </c>
      <c r="M12" s="188">
        <f>'資源化量内訳'!BP12</f>
        <v>2559</v>
      </c>
      <c r="N12" s="188">
        <f>'ごみ処理量内訳'!E12</f>
        <v>21485</v>
      </c>
      <c r="O12" s="188">
        <f>'ごみ処理量内訳'!L12</f>
        <v>3167</v>
      </c>
      <c r="P12" s="188">
        <f t="shared" si="2"/>
        <v>1529</v>
      </c>
      <c r="Q12" s="188">
        <f>'ごみ処理量内訳'!G12</f>
        <v>0</v>
      </c>
      <c r="R12" s="188">
        <f>'ごみ処理量内訳'!H12</f>
        <v>112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1417</v>
      </c>
      <c r="V12" s="188">
        <f t="shared" si="3"/>
        <v>2368</v>
      </c>
      <c r="W12" s="188">
        <f>'資源化量内訳'!M12</f>
        <v>884</v>
      </c>
      <c r="X12" s="188">
        <f>'資源化量内訳'!N12</f>
        <v>1484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28549</v>
      </c>
      <c r="AE12" s="189">
        <f t="shared" si="5"/>
        <v>88.9067918315878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112</v>
      </c>
      <c r="AI12" s="188">
        <f>'資源化量内訳'!AZ12</f>
        <v>0</v>
      </c>
      <c r="AJ12" s="188">
        <f>'資源化量内訳'!BH12</f>
        <v>0</v>
      </c>
      <c r="AK12" s="188" t="s">
        <v>322</v>
      </c>
      <c r="AL12" s="188">
        <f t="shared" si="6"/>
        <v>112</v>
      </c>
      <c r="AM12" s="189">
        <f t="shared" si="7"/>
        <v>16.198405554841198</v>
      </c>
      <c r="AN12" s="188">
        <f>'ごみ処理量内訳'!AC12</f>
        <v>3167</v>
      </c>
      <c r="AO12" s="188">
        <f>'ごみ処理量内訳'!AD12</f>
        <v>2807</v>
      </c>
      <c r="AP12" s="188">
        <f>'ごみ処理量内訳'!AE12</f>
        <v>1401</v>
      </c>
      <c r="AQ12" s="188">
        <f t="shared" si="8"/>
        <v>7375</v>
      </c>
    </row>
    <row r="13" spans="1:43" ht="13.5" customHeight="1">
      <c r="A13" s="182" t="s">
        <v>273</v>
      </c>
      <c r="B13" s="182" t="s">
        <v>286</v>
      </c>
      <c r="C13" s="184" t="s">
        <v>287</v>
      </c>
      <c r="D13" s="188">
        <v>32474</v>
      </c>
      <c r="E13" s="188">
        <v>32474</v>
      </c>
      <c r="F13" s="188">
        <f>'ごみ搬入量内訳'!H13</f>
        <v>8088</v>
      </c>
      <c r="G13" s="188">
        <f>'ごみ搬入量内訳'!AG13</f>
        <v>5241</v>
      </c>
      <c r="H13" s="188">
        <f>'ごみ搬入量内訳'!AH13</f>
        <v>0</v>
      </c>
      <c r="I13" s="188">
        <f t="shared" si="0"/>
        <v>13329</v>
      </c>
      <c r="J13" s="188">
        <f t="shared" si="1"/>
        <v>1124.5244878727005</v>
      </c>
      <c r="K13" s="188">
        <f>('ごみ搬入量内訳'!E13+'ごみ搬入量内訳'!AH13)/'ごみ処理概要'!D13/365*1000000</f>
        <v>747.4050895089096</v>
      </c>
      <c r="L13" s="188">
        <f>'ごみ搬入量内訳'!F13/'ごみ処理概要'!D13/365*1000000</f>
        <v>377.11939836379116</v>
      </c>
      <c r="M13" s="188">
        <f>'資源化量内訳'!BP13</f>
        <v>0</v>
      </c>
      <c r="N13" s="188">
        <f>'ごみ処理量内訳'!E13</f>
        <v>10207</v>
      </c>
      <c r="O13" s="188">
        <f>'ごみ処理量内訳'!L13</f>
        <v>0</v>
      </c>
      <c r="P13" s="188">
        <f t="shared" si="2"/>
        <v>1584</v>
      </c>
      <c r="Q13" s="188">
        <f>'ごみ処理量内訳'!G13</f>
        <v>214</v>
      </c>
      <c r="R13" s="188">
        <f>'ごみ処理量内訳'!H13</f>
        <v>1370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1538</v>
      </c>
      <c r="W13" s="188">
        <f>'資源化量内訳'!M13</f>
        <v>1538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13329</v>
      </c>
      <c r="AE13" s="189">
        <f t="shared" si="5"/>
        <v>100</v>
      </c>
      <c r="AF13" s="188">
        <f>'資源化量内訳'!AB13</f>
        <v>0</v>
      </c>
      <c r="AG13" s="188">
        <f>'資源化量内訳'!AJ13</f>
        <v>141</v>
      </c>
      <c r="AH13" s="188">
        <f>'資源化量内訳'!AR13</f>
        <v>1250</v>
      </c>
      <c r="AI13" s="188">
        <f>'資源化量内訳'!AZ13</f>
        <v>0</v>
      </c>
      <c r="AJ13" s="188">
        <f>'資源化量内訳'!BH13</f>
        <v>0</v>
      </c>
      <c r="AK13" s="188" t="s">
        <v>322</v>
      </c>
      <c r="AL13" s="188">
        <f t="shared" si="6"/>
        <v>1391</v>
      </c>
      <c r="AM13" s="189">
        <f t="shared" si="7"/>
        <v>21.974641758571536</v>
      </c>
      <c r="AN13" s="188">
        <f>'ごみ処理量内訳'!AC13</f>
        <v>0</v>
      </c>
      <c r="AO13" s="188">
        <f>'ごみ処理量内訳'!AD13</f>
        <v>1234</v>
      </c>
      <c r="AP13" s="188">
        <f>'ごみ処理量内訳'!AE13</f>
        <v>193</v>
      </c>
      <c r="AQ13" s="188">
        <f t="shared" si="8"/>
        <v>1427</v>
      </c>
    </row>
    <row r="14" spans="1:43" ht="13.5" customHeight="1">
      <c r="A14" s="182" t="s">
        <v>273</v>
      </c>
      <c r="B14" s="182" t="s">
        <v>288</v>
      </c>
      <c r="C14" s="184" t="s">
        <v>289</v>
      </c>
      <c r="D14" s="188">
        <v>14514</v>
      </c>
      <c r="E14" s="188">
        <v>14514</v>
      </c>
      <c r="F14" s="188">
        <f>'ごみ搬入量内訳'!H14</f>
        <v>4376</v>
      </c>
      <c r="G14" s="188">
        <f>'ごみ搬入量内訳'!AG14</f>
        <v>409</v>
      </c>
      <c r="H14" s="188">
        <f>'ごみ搬入量内訳'!AH14</f>
        <v>0</v>
      </c>
      <c r="I14" s="188">
        <f t="shared" si="0"/>
        <v>4785</v>
      </c>
      <c r="J14" s="188">
        <f t="shared" si="1"/>
        <v>903.237497664041</v>
      </c>
      <c r="K14" s="188">
        <f>('ごみ搬入量内訳'!E14+'ごみ搬入量内訳'!AH14)/'ごみ処理概要'!D14/365*1000000</f>
        <v>853.781233424129</v>
      </c>
      <c r="L14" s="188">
        <f>'ごみ搬入量内訳'!F14/'ごみ処理概要'!D14/365*1000000</f>
        <v>49.45626423991196</v>
      </c>
      <c r="M14" s="188">
        <f>'資源化量内訳'!BP14</f>
        <v>0</v>
      </c>
      <c r="N14" s="188">
        <f>'ごみ処理量内訳'!E14</f>
        <v>3913</v>
      </c>
      <c r="O14" s="188">
        <f>'ごみ処理量内訳'!L14</f>
        <v>147</v>
      </c>
      <c r="P14" s="188">
        <f t="shared" si="2"/>
        <v>353</v>
      </c>
      <c r="Q14" s="188">
        <f>'ごみ処理量内訳'!G14</f>
        <v>0</v>
      </c>
      <c r="R14" s="188">
        <f>'ごみ処理量内訳'!H14</f>
        <v>353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4413</v>
      </c>
      <c r="AE14" s="189">
        <f t="shared" si="5"/>
        <v>96.66893269884433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353</v>
      </c>
      <c r="AI14" s="188">
        <f>'資源化量内訳'!AZ14</f>
        <v>0</v>
      </c>
      <c r="AJ14" s="188">
        <f>'資源化量内訳'!BH14</f>
        <v>0</v>
      </c>
      <c r="AK14" s="188" t="s">
        <v>322</v>
      </c>
      <c r="AL14" s="188">
        <f t="shared" si="6"/>
        <v>353</v>
      </c>
      <c r="AM14" s="189">
        <f t="shared" si="7"/>
        <v>7.999093587128938</v>
      </c>
      <c r="AN14" s="188">
        <f>'ごみ処理量内訳'!AC14</f>
        <v>147</v>
      </c>
      <c r="AO14" s="188">
        <f>'ごみ処理量内訳'!AD14</f>
        <v>520</v>
      </c>
      <c r="AP14" s="188">
        <f>'ごみ処理量内訳'!AE14</f>
        <v>0</v>
      </c>
      <c r="AQ14" s="188">
        <f t="shared" si="8"/>
        <v>667</v>
      </c>
    </row>
    <row r="15" spans="1:43" ht="13.5" customHeight="1">
      <c r="A15" s="182" t="s">
        <v>273</v>
      </c>
      <c r="B15" s="182" t="s">
        <v>290</v>
      </c>
      <c r="C15" s="184" t="s">
        <v>291</v>
      </c>
      <c r="D15" s="188">
        <v>8217</v>
      </c>
      <c r="E15" s="188">
        <v>8217</v>
      </c>
      <c r="F15" s="188">
        <f>'ごみ搬入量内訳'!H15</f>
        <v>1705</v>
      </c>
      <c r="G15" s="188">
        <f>'ごみ搬入量内訳'!AG15</f>
        <v>736</v>
      </c>
      <c r="H15" s="188">
        <f>'ごみ搬入量内訳'!AH15</f>
        <v>0</v>
      </c>
      <c r="I15" s="188">
        <f t="shared" si="0"/>
        <v>2441</v>
      </c>
      <c r="J15" s="188">
        <f t="shared" si="1"/>
        <v>813.882345488221</v>
      </c>
      <c r="K15" s="188">
        <f>('ごみ搬入量内訳'!E15+'ごみ搬入量内訳'!AH15)/'ごみ処理概要'!D15/365*1000000</f>
        <v>619.4975001708785</v>
      </c>
      <c r="L15" s="188">
        <f>'ごみ搬入量内訳'!F15/'ごみ処理概要'!D15/365*1000000</f>
        <v>194.3848453173424</v>
      </c>
      <c r="M15" s="188">
        <f>'資源化量内訳'!BP15</f>
        <v>0</v>
      </c>
      <c r="N15" s="188">
        <f>'ごみ処理量内訳'!E15</f>
        <v>0</v>
      </c>
      <c r="O15" s="188">
        <f>'ごみ処理量内訳'!L15</f>
        <v>2145</v>
      </c>
      <c r="P15" s="188">
        <f t="shared" si="2"/>
        <v>0</v>
      </c>
      <c r="Q15" s="188">
        <f>'ごみ処理量内訳'!G15</f>
        <v>0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296</v>
      </c>
      <c r="W15" s="188">
        <f>'資源化量内訳'!M15</f>
        <v>61</v>
      </c>
      <c r="X15" s="188">
        <f>'資源化量内訳'!N15</f>
        <v>132</v>
      </c>
      <c r="Y15" s="188">
        <f>'資源化量内訳'!O15</f>
        <v>91</v>
      </c>
      <c r="Z15" s="188">
        <f>'資源化量内訳'!P15</f>
        <v>12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2441</v>
      </c>
      <c r="AE15" s="189">
        <f t="shared" si="5"/>
        <v>12.126177795985251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322</v>
      </c>
      <c r="AL15" s="188">
        <f t="shared" si="6"/>
        <v>0</v>
      </c>
      <c r="AM15" s="189">
        <f t="shared" si="7"/>
        <v>12.126177795985251</v>
      </c>
      <c r="AN15" s="188">
        <f>'ごみ処理量内訳'!AC15</f>
        <v>2145</v>
      </c>
      <c r="AO15" s="188">
        <f>'ごみ処理量内訳'!AD15</f>
        <v>0</v>
      </c>
      <c r="AP15" s="188">
        <f>'ごみ処理量内訳'!AE15</f>
        <v>0</v>
      </c>
      <c r="AQ15" s="188">
        <f t="shared" si="8"/>
        <v>2145</v>
      </c>
    </row>
    <row r="16" spans="1:43" ht="13.5" customHeight="1">
      <c r="A16" s="182" t="s">
        <v>273</v>
      </c>
      <c r="B16" s="182" t="s">
        <v>292</v>
      </c>
      <c r="C16" s="184" t="s">
        <v>235</v>
      </c>
      <c r="D16" s="188">
        <v>4057</v>
      </c>
      <c r="E16" s="188">
        <v>2533</v>
      </c>
      <c r="F16" s="188">
        <f>'ごみ搬入量内訳'!H16</f>
        <v>849</v>
      </c>
      <c r="G16" s="188">
        <f>'ごみ搬入量内訳'!AG16</f>
        <v>0</v>
      </c>
      <c r="H16" s="188">
        <f>'ごみ搬入量内訳'!AH16</f>
        <v>784</v>
      </c>
      <c r="I16" s="188">
        <f t="shared" si="0"/>
        <v>1633</v>
      </c>
      <c r="J16" s="188">
        <f t="shared" si="1"/>
        <v>1102.7785562582515</v>
      </c>
      <c r="K16" s="188">
        <f>('ごみ搬入量内訳'!E16+'ごみ搬入量内訳'!AH16)/'ごみ処理概要'!D16/365*1000000</f>
        <v>1102.7785562582515</v>
      </c>
      <c r="L16" s="188">
        <f>'ごみ搬入量内訳'!F16/'ごみ処理概要'!D16/365*1000000</f>
        <v>0</v>
      </c>
      <c r="M16" s="188">
        <f>'資源化量内訳'!BP16</f>
        <v>0</v>
      </c>
      <c r="N16" s="188">
        <f>'ごみ処理量内訳'!E16</f>
        <v>30</v>
      </c>
      <c r="O16" s="188">
        <f>'ごみ処理量内訳'!L16</f>
        <v>641</v>
      </c>
      <c r="P16" s="188">
        <f t="shared" si="2"/>
        <v>193</v>
      </c>
      <c r="Q16" s="188">
        <f>'ごみ処理量内訳'!G16</f>
        <v>0</v>
      </c>
      <c r="R16" s="188">
        <f>'ごみ処理量内訳'!H16</f>
        <v>193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864</v>
      </c>
      <c r="AE16" s="189">
        <f t="shared" si="5"/>
        <v>25.810185185185187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176</v>
      </c>
      <c r="AI16" s="188">
        <f>'資源化量内訳'!AZ16</f>
        <v>0</v>
      </c>
      <c r="AJ16" s="188">
        <f>'資源化量内訳'!BH16</f>
        <v>0</v>
      </c>
      <c r="AK16" s="188" t="s">
        <v>322</v>
      </c>
      <c r="AL16" s="188">
        <f t="shared" si="6"/>
        <v>176</v>
      </c>
      <c r="AM16" s="189">
        <f t="shared" si="7"/>
        <v>20.37037037037037</v>
      </c>
      <c r="AN16" s="188">
        <f>'ごみ処理量内訳'!AC16</f>
        <v>641</v>
      </c>
      <c r="AO16" s="188">
        <f>'ごみ処理量内訳'!AD16</f>
        <v>1</v>
      </c>
      <c r="AP16" s="188">
        <f>'ごみ処理量内訳'!AE16</f>
        <v>0</v>
      </c>
      <c r="AQ16" s="188">
        <f t="shared" si="8"/>
        <v>642</v>
      </c>
    </row>
    <row r="17" spans="1:43" ht="13.5" customHeight="1">
      <c r="A17" s="182" t="s">
        <v>273</v>
      </c>
      <c r="B17" s="182" t="s">
        <v>293</v>
      </c>
      <c r="C17" s="184" t="s">
        <v>294</v>
      </c>
      <c r="D17" s="188">
        <v>15267</v>
      </c>
      <c r="E17" s="188">
        <v>15267</v>
      </c>
      <c r="F17" s="188">
        <f>'ごみ搬入量内訳'!H17</f>
        <v>4998</v>
      </c>
      <c r="G17" s="188">
        <f>'ごみ搬入量内訳'!AG17</f>
        <v>72</v>
      </c>
      <c r="H17" s="188">
        <f>'ごみ搬入量内訳'!AH17</f>
        <v>0</v>
      </c>
      <c r="I17" s="188">
        <f t="shared" si="0"/>
        <v>5070</v>
      </c>
      <c r="J17" s="188">
        <f t="shared" si="1"/>
        <v>909.8323808805993</v>
      </c>
      <c r="K17" s="188">
        <f>('ごみ搬入量内訳'!E17+'ごみ搬入量内訳'!AH17)/'ごみ処理概要'!D17/365*1000000</f>
        <v>869.6346583328174</v>
      </c>
      <c r="L17" s="188">
        <f>'ごみ搬入量内訳'!F17/'ごみ処理概要'!D17/365*1000000</f>
        <v>40.1977225477819</v>
      </c>
      <c r="M17" s="188">
        <f>'資源化量内訳'!BP17</f>
        <v>0</v>
      </c>
      <c r="N17" s="188">
        <f>'ごみ処理量内訳'!E17</f>
        <v>4275</v>
      </c>
      <c r="O17" s="188">
        <f>'ごみ処理量内訳'!L17</f>
        <v>0</v>
      </c>
      <c r="P17" s="188">
        <f t="shared" si="2"/>
        <v>795</v>
      </c>
      <c r="Q17" s="188">
        <f>'ごみ処理量内訳'!G17</f>
        <v>206</v>
      </c>
      <c r="R17" s="188">
        <f>'ごみ処理量内訳'!H17</f>
        <v>589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5070</v>
      </c>
      <c r="AE17" s="189">
        <f t="shared" si="5"/>
        <v>100</v>
      </c>
      <c r="AF17" s="188">
        <f>'資源化量内訳'!AB17</f>
        <v>0</v>
      </c>
      <c r="AG17" s="188">
        <f>'資源化量内訳'!AJ17</f>
        <v>51</v>
      </c>
      <c r="AH17" s="188">
        <f>'資源化量内訳'!AR17</f>
        <v>376</v>
      </c>
      <c r="AI17" s="188">
        <f>'資源化量内訳'!AZ17</f>
        <v>0</v>
      </c>
      <c r="AJ17" s="188">
        <f>'資源化量内訳'!BH17</f>
        <v>0</v>
      </c>
      <c r="AK17" s="188" t="s">
        <v>322</v>
      </c>
      <c r="AL17" s="188">
        <f t="shared" si="6"/>
        <v>427</v>
      </c>
      <c r="AM17" s="189">
        <f t="shared" si="7"/>
        <v>8.422090729783037</v>
      </c>
      <c r="AN17" s="188">
        <f>'ごみ処理量内訳'!AC17</f>
        <v>0</v>
      </c>
      <c r="AO17" s="188">
        <f>'ごみ処理量内訳'!AD17</f>
        <v>727</v>
      </c>
      <c r="AP17" s="188">
        <f>'ごみ処理量内訳'!AE17</f>
        <v>260</v>
      </c>
      <c r="AQ17" s="188">
        <f t="shared" si="8"/>
        <v>987</v>
      </c>
    </row>
    <row r="18" spans="1:43" ht="13.5" customHeight="1">
      <c r="A18" s="182" t="s">
        <v>273</v>
      </c>
      <c r="B18" s="182" t="s">
        <v>295</v>
      </c>
      <c r="C18" s="184" t="s">
        <v>296</v>
      </c>
      <c r="D18" s="188">
        <v>16566</v>
      </c>
      <c r="E18" s="188">
        <v>16566</v>
      </c>
      <c r="F18" s="188">
        <f>'ごみ搬入量内訳'!H18</f>
        <v>5340</v>
      </c>
      <c r="G18" s="188">
        <f>'ごみ搬入量内訳'!AG18</f>
        <v>200</v>
      </c>
      <c r="H18" s="188">
        <f>'ごみ搬入量内訳'!AH18</f>
        <v>400</v>
      </c>
      <c r="I18" s="188">
        <f t="shared" si="0"/>
        <v>5940</v>
      </c>
      <c r="J18" s="188">
        <f t="shared" si="1"/>
        <v>982.3718823336791</v>
      </c>
      <c r="K18" s="188">
        <f>('ごみ搬入量内訳'!E18+'ごみ搬入量内訳'!AH18)/'ごみ処理概要'!D18/365*1000000</f>
        <v>949.2953879790098</v>
      </c>
      <c r="L18" s="188">
        <f>'ごみ搬入量内訳'!F18/'ごみ処理概要'!D18/365*1000000</f>
        <v>33.07649435466933</v>
      </c>
      <c r="M18" s="188">
        <f>'資源化量内訳'!BP18</f>
        <v>100</v>
      </c>
      <c r="N18" s="188">
        <f>'ごみ処理量内訳'!E18</f>
        <v>3880</v>
      </c>
      <c r="O18" s="188">
        <f>'ごみ処理量内訳'!L18</f>
        <v>280</v>
      </c>
      <c r="P18" s="188">
        <f t="shared" si="2"/>
        <v>1660</v>
      </c>
      <c r="Q18" s="188">
        <f>'ごみ処理量内訳'!G18</f>
        <v>1250</v>
      </c>
      <c r="R18" s="188">
        <f>'ごみ処理量内訳'!H18</f>
        <v>130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280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5820</v>
      </c>
      <c r="AE18" s="189">
        <f t="shared" si="5"/>
        <v>95.1890034364261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130</v>
      </c>
      <c r="AI18" s="188">
        <f>'資源化量内訳'!AZ18</f>
        <v>0</v>
      </c>
      <c r="AJ18" s="188">
        <f>'資源化量内訳'!BH18</f>
        <v>0</v>
      </c>
      <c r="AK18" s="188" t="s">
        <v>322</v>
      </c>
      <c r="AL18" s="188">
        <f t="shared" si="6"/>
        <v>130</v>
      </c>
      <c r="AM18" s="189">
        <f t="shared" si="7"/>
        <v>3.885135135135135</v>
      </c>
      <c r="AN18" s="188">
        <f>'ごみ処理量内訳'!AC18</f>
        <v>280</v>
      </c>
      <c r="AO18" s="188">
        <f>'ごみ処理量内訳'!AD18</f>
        <v>825</v>
      </c>
      <c r="AP18" s="188">
        <f>'ごみ処理量内訳'!AE18</f>
        <v>405</v>
      </c>
      <c r="AQ18" s="188">
        <f t="shared" si="8"/>
        <v>1510</v>
      </c>
    </row>
    <row r="19" spans="1:43" ht="13.5" customHeight="1">
      <c r="A19" s="182" t="s">
        <v>273</v>
      </c>
      <c r="B19" s="182" t="s">
        <v>297</v>
      </c>
      <c r="C19" s="184" t="s">
        <v>298</v>
      </c>
      <c r="D19" s="188">
        <v>8970</v>
      </c>
      <c r="E19" s="188">
        <v>8970</v>
      </c>
      <c r="F19" s="188">
        <f>'ごみ搬入量内訳'!H19</f>
        <v>2641</v>
      </c>
      <c r="G19" s="188">
        <f>'ごみ搬入量内訳'!AG19</f>
        <v>873</v>
      </c>
      <c r="H19" s="188">
        <f>'ごみ搬入量内訳'!AH19</f>
        <v>0</v>
      </c>
      <c r="I19" s="188">
        <f t="shared" si="0"/>
        <v>3514</v>
      </c>
      <c r="J19" s="188">
        <f t="shared" si="1"/>
        <v>1073.288434813152</v>
      </c>
      <c r="K19" s="188">
        <f>('ごみ搬入量内訳'!E19+'ごみ搬入量内訳'!AH19)/'ごみ処理概要'!D19/365*1000000</f>
        <v>806.6462027152915</v>
      </c>
      <c r="L19" s="188">
        <f>'ごみ搬入量内訳'!F19/'ごみ処理概要'!D19/365*1000000</f>
        <v>266.6422320978605</v>
      </c>
      <c r="M19" s="188">
        <f>'資源化量内訳'!BP19</f>
        <v>0</v>
      </c>
      <c r="N19" s="188">
        <f>'ごみ処理量内訳'!E19</f>
        <v>2770</v>
      </c>
      <c r="O19" s="188">
        <f>'ごみ処理量内訳'!L19</f>
        <v>0</v>
      </c>
      <c r="P19" s="188">
        <f t="shared" si="2"/>
        <v>402</v>
      </c>
      <c r="Q19" s="188">
        <f>'ごみ処理量内訳'!G19</f>
        <v>82</v>
      </c>
      <c r="R19" s="188">
        <f>'ごみ処理量内訳'!H19</f>
        <v>320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342</v>
      </c>
      <c r="W19" s="188">
        <f>'資源化量内訳'!M19</f>
        <v>336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6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3514</v>
      </c>
      <c r="AE19" s="189">
        <f t="shared" si="5"/>
        <v>100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150</v>
      </c>
      <c r="AI19" s="188">
        <f>'資源化量内訳'!AZ19</f>
        <v>0</v>
      </c>
      <c r="AJ19" s="188">
        <f>'資源化量内訳'!BH19</f>
        <v>0</v>
      </c>
      <c r="AK19" s="188" t="s">
        <v>322</v>
      </c>
      <c r="AL19" s="188">
        <f t="shared" si="6"/>
        <v>150</v>
      </c>
      <c r="AM19" s="189">
        <f t="shared" si="7"/>
        <v>14.00113830392715</v>
      </c>
      <c r="AN19" s="188">
        <f>'ごみ処理量内訳'!AC19</f>
        <v>0</v>
      </c>
      <c r="AO19" s="188">
        <f>'ごみ処理量内訳'!AD19</f>
        <v>374</v>
      </c>
      <c r="AP19" s="188">
        <f>'ごみ処理量内訳'!AE19</f>
        <v>252</v>
      </c>
      <c r="AQ19" s="188">
        <f t="shared" si="8"/>
        <v>626</v>
      </c>
    </row>
    <row r="20" spans="1:43" ht="13.5" customHeight="1">
      <c r="A20" s="182" t="s">
        <v>273</v>
      </c>
      <c r="B20" s="182" t="s">
        <v>299</v>
      </c>
      <c r="C20" s="184" t="s">
        <v>300</v>
      </c>
      <c r="D20" s="188">
        <v>8210</v>
      </c>
      <c r="E20" s="188">
        <v>8210</v>
      </c>
      <c r="F20" s="188">
        <f>'ごみ搬入量内訳'!H20</f>
        <v>1906</v>
      </c>
      <c r="G20" s="188">
        <f>'ごみ搬入量内訳'!AG20</f>
        <v>425</v>
      </c>
      <c r="H20" s="188">
        <f>'ごみ搬入量内訳'!AH20</f>
        <v>0</v>
      </c>
      <c r="I20" s="188">
        <f t="shared" si="0"/>
        <v>2331</v>
      </c>
      <c r="J20" s="188">
        <f t="shared" si="1"/>
        <v>777.8686199589542</v>
      </c>
      <c r="K20" s="188">
        <f>('ごみ搬入量内訳'!E20+'ごみ搬入量内訳'!AH20)/'ごみ処理概要'!D20/365*1000000</f>
        <v>697.779186758547</v>
      </c>
      <c r="L20" s="188">
        <f>'ごみ搬入量内訳'!F20/'ごみ処理概要'!D20/365*1000000</f>
        <v>80.08943320040711</v>
      </c>
      <c r="M20" s="188">
        <f>'資源化量内訳'!BP20</f>
        <v>0</v>
      </c>
      <c r="N20" s="188">
        <f>'ごみ処理量内訳'!E20</f>
        <v>1687</v>
      </c>
      <c r="O20" s="188">
        <f>'ごみ処理量内訳'!L20</f>
        <v>65</v>
      </c>
      <c r="P20" s="188">
        <f t="shared" si="2"/>
        <v>417</v>
      </c>
      <c r="Q20" s="188">
        <f>'ごみ処理量内訳'!G20</f>
        <v>0</v>
      </c>
      <c r="R20" s="188">
        <f>'ごみ処理量内訳'!H20</f>
        <v>176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241</v>
      </c>
      <c r="V20" s="188">
        <f t="shared" si="3"/>
        <v>146</v>
      </c>
      <c r="W20" s="188">
        <f>'資源化量内訳'!M20</f>
        <v>92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5</v>
      </c>
      <c r="AA20" s="188">
        <f>'資源化量内訳'!Q20</f>
        <v>49</v>
      </c>
      <c r="AB20" s="188">
        <f>'資源化量内訳'!R20</f>
        <v>0</v>
      </c>
      <c r="AC20" s="188">
        <f>'資源化量内訳'!S20</f>
        <v>0</v>
      </c>
      <c r="AD20" s="188">
        <f t="shared" si="4"/>
        <v>2315</v>
      </c>
      <c r="AE20" s="189">
        <f t="shared" si="5"/>
        <v>97.19222462203024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170</v>
      </c>
      <c r="AI20" s="188">
        <f>'資源化量内訳'!AZ20</f>
        <v>0</v>
      </c>
      <c r="AJ20" s="188">
        <f>'資源化量内訳'!BH20</f>
        <v>0</v>
      </c>
      <c r="AK20" s="188" t="s">
        <v>322</v>
      </c>
      <c r="AL20" s="188">
        <f t="shared" si="6"/>
        <v>170</v>
      </c>
      <c r="AM20" s="189">
        <f t="shared" si="7"/>
        <v>13.650107991360692</v>
      </c>
      <c r="AN20" s="188">
        <f>'ごみ処理量内訳'!AC20</f>
        <v>65</v>
      </c>
      <c r="AO20" s="188">
        <f>'ごみ処理量内訳'!AD20</f>
        <v>171</v>
      </c>
      <c r="AP20" s="188">
        <f>'ごみ処理量内訳'!AE20</f>
        <v>241</v>
      </c>
      <c r="AQ20" s="188">
        <f t="shared" si="8"/>
        <v>477</v>
      </c>
    </row>
    <row r="21" spans="1:43" ht="13.5" customHeight="1">
      <c r="A21" s="182" t="s">
        <v>273</v>
      </c>
      <c r="B21" s="182" t="s">
        <v>301</v>
      </c>
      <c r="C21" s="184" t="s">
        <v>302</v>
      </c>
      <c r="D21" s="188">
        <v>21925</v>
      </c>
      <c r="E21" s="188">
        <v>21925</v>
      </c>
      <c r="F21" s="188">
        <f>'ごみ搬入量内訳'!H21</f>
        <v>5076</v>
      </c>
      <c r="G21" s="188">
        <f>'ごみ搬入量内訳'!AG21</f>
        <v>1508</v>
      </c>
      <c r="H21" s="188">
        <f>'ごみ搬入量内訳'!AH21</f>
        <v>0</v>
      </c>
      <c r="I21" s="188">
        <f t="shared" si="0"/>
        <v>6584</v>
      </c>
      <c r="J21" s="188">
        <f t="shared" si="1"/>
        <v>822.7300417050656</v>
      </c>
      <c r="K21" s="188">
        <f>('ごみ搬入量内訳'!E21+'ごみ搬入量内訳'!AH21)/'ごみ処理概要'!D21/365*1000000</f>
        <v>725.0121054029146</v>
      </c>
      <c r="L21" s="188">
        <f>'ごみ搬入量内訳'!F21/'ごみ処理概要'!D21/365*1000000</f>
        <v>97.71793630215086</v>
      </c>
      <c r="M21" s="188">
        <f>'資源化量内訳'!BP21</f>
        <v>0</v>
      </c>
      <c r="N21" s="188">
        <f>'ごみ処理量内訳'!E21</f>
        <v>4753</v>
      </c>
      <c r="O21" s="188">
        <f>'ごみ処理量内訳'!L21</f>
        <v>585</v>
      </c>
      <c r="P21" s="188">
        <f t="shared" si="2"/>
        <v>966</v>
      </c>
      <c r="Q21" s="188">
        <f>'ごみ処理量内訳'!G21</f>
        <v>397</v>
      </c>
      <c r="R21" s="188">
        <f>'ごみ処理量内訳'!H21</f>
        <v>569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280</v>
      </c>
      <c r="W21" s="188">
        <f>'資源化量内訳'!M21</f>
        <v>243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37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6584</v>
      </c>
      <c r="AE21" s="189">
        <f t="shared" si="5"/>
        <v>91.11482381530985</v>
      </c>
      <c r="AF21" s="188">
        <f>'資源化量内訳'!AB21</f>
        <v>0</v>
      </c>
      <c r="AG21" s="188">
        <f>'資源化量内訳'!AJ21</f>
        <v>206</v>
      </c>
      <c r="AH21" s="188">
        <f>'資源化量内訳'!AR21</f>
        <v>520</v>
      </c>
      <c r="AI21" s="188">
        <f>'資源化量内訳'!AZ21</f>
        <v>0</v>
      </c>
      <c r="AJ21" s="188">
        <f>'資源化量内訳'!BH21</f>
        <v>0</v>
      </c>
      <c r="AK21" s="188" t="s">
        <v>322</v>
      </c>
      <c r="AL21" s="188">
        <f t="shared" si="6"/>
        <v>726</v>
      </c>
      <c r="AM21" s="189">
        <f t="shared" si="7"/>
        <v>15.279465370595382</v>
      </c>
      <c r="AN21" s="188">
        <f>'ごみ処理量内訳'!AC21</f>
        <v>585</v>
      </c>
      <c r="AO21" s="188">
        <f>'ごみ処理量内訳'!AD21</f>
        <v>481</v>
      </c>
      <c r="AP21" s="188">
        <f>'ごみ処理量内訳'!AE21</f>
        <v>52</v>
      </c>
      <c r="AQ21" s="188">
        <f t="shared" si="8"/>
        <v>1118</v>
      </c>
    </row>
    <row r="22" spans="1:43" ht="13.5" customHeight="1">
      <c r="A22" s="182" t="s">
        <v>273</v>
      </c>
      <c r="B22" s="182" t="s">
        <v>303</v>
      </c>
      <c r="C22" s="184" t="s">
        <v>304</v>
      </c>
      <c r="D22" s="188">
        <v>50674</v>
      </c>
      <c r="E22" s="188">
        <v>50674</v>
      </c>
      <c r="F22" s="188">
        <f>'ごみ搬入量内訳'!H22</f>
        <v>16287</v>
      </c>
      <c r="G22" s="188">
        <f>'ごみ搬入量内訳'!AG22</f>
        <v>2732</v>
      </c>
      <c r="H22" s="188">
        <f>'ごみ搬入量内訳'!AH22</f>
        <v>0</v>
      </c>
      <c r="I22" s="188">
        <f t="shared" si="0"/>
        <v>19019</v>
      </c>
      <c r="J22" s="188">
        <f t="shared" si="1"/>
        <v>1028.2758281380686</v>
      </c>
      <c r="K22" s="188">
        <f>('ごみ搬入量内訳'!E22+'ごみ搬入量内訳'!AH22)/'ごみ処理概要'!D22/365*1000000</f>
        <v>880.5682955404976</v>
      </c>
      <c r="L22" s="188">
        <f>'ごみ搬入量内訳'!F22/'ごみ処理概要'!D22/365*1000000</f>
        <v>147.70753259757103</v>
      </c>
      <c r="M22" s="188">
        <f>'資源化量内訳'!BP22</f>
        <v>0</v>
      </c>
      <c r="N22" s="188">
        <f>'ごみ処理量内訳'!E22</f>
        <v>13699</v>
      </c>
      <c r="O22" s="188">
        <f>'ごみ処理量内訳'!L22</f>
        <v>0</v>
      </c>
      <c r="P22" s="188">
        <f t="shared" si="2"/>
        <v>5320</v>
      </c>
      <c r="Q22" s="188">
        <f>'ごみ処理量内訳'!G22</f>
        <v>2704</v>
      </c>
      <c r="R22" s="188">
        <f>'ごみ処理量内訳'!H22</f>
        <v>2616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19019</v>
      </c>
      <c r="AE22" s="189">
        <f t="shared" si="5"/>
        <v>100</v>
      </c>
      <c r="AF22" s="188">
        <f>'資源化量内訳'!AB22</f>
        <v>0</v>
      </c>
      <c r="AG22" s="188">
        <f>'資源化量内訳'!AJ22</f>
        <v>320</v>
      </c>
      <c r="AH22" s="188">
        <f>'資源化量内訳'!AR22</f>
        <v>2158</v>
      </c>
      <c r="AI22" s="188">
        <f>'資源化量内訳'!AZ22</f>
        <v>0</v>
      </c>
      <c r="AJ22" s="188">
        <f>'資源化量内訳'!BH22</f>
        <v>0</v>
      </c>
      <c r="AK22" s="188" t="s">
        <v>322</v>
      </c>
      <c r="AL22" s="188">
        <f t="shared" si="6"/>
        <v>2478</v>
      </c>
      <c r="AM22" s="189">
        <f t="shared" si="7"/>
        <v>13.029076186970922</v>
      </c>
      <c r="AN22" s="188">
        <f>'ごみ処理量内訳'!AC22</f>
        <v>0</v>
      </c>
      <c r="AO22" s="188">
        <f>'ごみ処理量内訳'!AD22</f>
        <v>1461</v>
      </c>
      <c r="AP22" s="188">
        <f>'ごみ処理量内訳'!AE22</f>
        <v>1058</v>
      </c>
      <c r="AQ22" s="188">
        <f t="shared" si="8"/>
        <v>2519</v>
      </c>
    </row>
    <row r="23" spans="1:43" ht="13.5" customHeight="1">
      <c r="A23" s="182" t="s">
        <v>273</v>
      </c>
      <c r="B23" s="182" t="s">
        <v>305</v>
      </c>
      <c r="C23" s="184" t="s">
        <v>306</v>
      </c>
      <c r="D23" s="188">
        <v>20003</v>
      </c>
      <c r="E23" s="188">
        <v>20003</v>
      </c>
      <c r="F23" s="188">
        <f>'ごみ搬入量内訳'!H23</f>
        <v>4138</v>
      </c>
      <c r="G23" s="188">
        <f>'ごみ搬入量内訳'!AG23</f>
        <v>7</v>
      </c>
      <c r="H23" s="188">
        <f>'ごみ搬入量内訳'!AH23</f>
        <v>0</v>
      </c>
      <c r="I23" s="188">
        <f t="shared" si="0"/>
        <v>4145</v>
      </c>
      <c r="J23" s="188">
        <f t="shared" si="1"/>
        <v>567.7230607189744</v>
      </c>
      <c r="K23" s="188">
        <f>('ごみ搬入量内訳'!E23+'ごみ搬入量内訳'!AH23)/'ごみ処理概要'!D23/365*1000000</f>
        <v>566.7643004234296</v>
      </c>
      <c r="L23" s="188">
        <f>'ごみ搬入量内訳'!F23/'ごみ処理概要'!D23/365*1000000</f>
        <v>0.9587602955447094</v>
      </c>
      <c r="M23" s="188">
        <f>'資源化量内訳'!BP23</f>
        <v>0</v>
      </c>
      <c r="N23" s="188">
        <f>'ごみ処理量内訳'!E23</f>
        <v>2745</v>
      </c>
      <c r="O23" s="188">
        <f>'ごみ処理量内訳'!L23</f>
        <v>0</v>
      </c>
      <c r="P23" s="188">
        <f t="shared" si="2"/>
        <v>1400</v>
      </c>
      <c r="Q23" s="188">
        <f>'ごみ処理量内訳'!G23</f>
        <v>0</v>
      </c>
      <c r="R23" s="188">
        <f>'ごみ処理量内訳'!H23</f>
        <v>1400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4145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1330</v>
      </c>
      <c r="AI23" s="188">
        <f>'資源化量内訳'!AZ23</f>
        <v>0</v>
      </c>
      <c r="AJ23" s="188">
        <f>'資源化量内訳'!BH23</f>
        <v>0</v>
      </c>
      <c r="AK23" s="188" t="s">
        <v>322</v>
      </c>
      <c r="AL23" s="188">
        <f t="shared" si="6"/>
        <v>1330</v>
      </c>
      <c r="AM23" s="189">
        <f t="shared" si="7"/>
        <v>32.08685162846803</v>
      </c>
      <c r="AN23" s="188">
        <f>'ごみ処理量内訳'!AC23</f>
        <v>0</v>
      </c>
      <c r="AO23" s="188">
        <f>'ごみ処理量内訳'!AD23</f>
        <v>358</v>
      </c>
      <c r="AP23" s="188">
        <f>'ごみ処理量内訳'!AE23</f>
        <v>67</v>
      </c>
      <c r="AQ23" s="188">
        <f t="shared" si="8"/>
        <v>425</v>
      </c>
    </row>
    <row r="24" spans="1:43" ht="13.5" customHeight="1">
      <c r="A24" s="182" t="s">
        <v>273</v>
      </c>
      <c r="B24" s="182" t="s">
        <v>307</v>
      </c>
      <c r="C24" s="184" t="s">
        <v>308</v>
      </c>
      <c r="D24" s="188">
        <v>15395</v>
      </c>
      <c r="E24" s="188">
        <v>15395</v>
      </c>
      <c r="F24" s="188">
        <f>'ごみ搬入量内訳'!H24</f>
        <v>4104</v>
      </c>
      <c r="G24" s="188">
        <f>'ごみ搬入量内訳'!AG24</f>
        <v>972</v>
      </c>
      <c r="H24" s="188">
        <f>'ごみ搬入量内訳'!AH24</f>
        <v>0</v>
      </c>
      <c r="I24" s="188">
        <f t="shared" si="0"/>
        <v>5076</v>
      </c>
      <c r="J24" s="188">
        <f aca="true" t="shared" si="9" ref="J24:J56">I24/D24/365*1000000</f>
        <v>903.3354540479696</v>
      </c>
      <c r="K24" s="188">
        <f>('ごみ搬入量内訳'!E24+'ごみ搬入量内訳'!AH24)/'ごみ処理概要'!D24/365*1000000</f>
        <v>770.7537138458938</v>
      </c>
      <c r="L24" s="188">
        <f>'ごみ搬入量内訳'!F24/'ごみ処理概要'!D24/365*1000000</f>
        <v>132.58174020207593</v>
      </c>
      <c r="M24" s="188">
        <f>'資源化量内訳'!BP24</f>
        <v>0</v>
      </c>
      <c r="N24" s="188">
        <f>'ごみ処理量内訳'!E24</f>
        <v>3415</v>
      </c>
      <c r="O24" s="188">
        <f>'ごみ処理量内訳'!L24</f>
        <v>0</v>
      </c>
      <c r="P24" s="188">
        <f t="shared" si="2"/>
        <v>1661</v>
      </c>
      <c r="Q24" s="188">
        <f>'ごみ処理量内訳'!G24</f>
        <v>334</v>
      </c>
      <c r="R24" s="188">
        <f>'ごみ処理量内訳'!H24</f>
        <v>970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357</v>
      </c>
      <c r="V24" s="188">
        <f t="shared" si="3"/>
        <v>37</v>
      </c>
      <c r="W24" s="188">
        <f>'資源化量内訳'!M24</f>
        <v>0</v>
      </c>
      <c r="X24" s="188">
        <f>'資源化量内訳'!N24</f>
        <v>14</v>
      </c>
      <c r="Y24" s="188">
        <f>'資源化量内訳'!O24</f>
        <v>0</v>
      </c>
      <c r="Z24" s="188">
        <f>'資源化量内訳'!P24</f>
        <v>23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5113</v>
      </c>
      <c r="AE24" s="189">
        <f t="shared" si="5"/>
        <v>100</v>
      </c>
      <c r="AF24" s="188">
        <f>'資源化量内訳'!AB24</f>
        <v>0</v>
      </c>
      <c r="AG24" s="188">
        <f>'資源化量内訳'!AJ24</f>
        <v>100</v>
      </c>
      <c r="AH24" s="188">
        <f>'資源化量内訳'!AR24</f>
        <v>328</v>
      </c>
      <c r="AI24" s="188">
        <f>'資源化量内訳'!AZ24</f>
        <v>0</v>
      </c>
      <c r="AJ24" s="188">
        <f>'資源化量内訳'!BH24</f>
        <v>0</v>
      </c>
      <c r="AK24" s="188" t="s">
        <v>322</v>
      </c>
      <c r="AL24" s="188">
        <f t="shared" si="6"/>
        <v>428</v>
      </c>
      <c r="AM24" s="189">
        <f t="shared" si="7"/>
        <v>9.094465088988853</v>
      </c>
      <c r="AN24" s="188">
        <f>'ごみ処理量内訳'!AC24</f>
        <v>0</v>
      </c>
      <c r="AO24" s="188">
        <f>'ごみ処理量内訳'!AD24</f>
        <v>742</v>
      </c>
      <c r="AP24" s="188">
        <f>'ごみ処理量内訳'!AE24</f>
        <v>396</v>
      </c>
      <c r="AQ24" s="188">
        <f t="shared" si="8"/>
        <v>1138</v>
      </c>
    </row>
    <row r="25" spans="1:43" ht="13.5" customHeight="1">
      <c r="A25" s="182" t="s">
        <v>273</v>
      </c>
      <c r="B25" s="182" t="s">
        <v>309</v>
      </c>
      <c r="C25" s="184" t="s">
        <v>310</v>
      </c>
      <c r="D25" s="188">
        <v>5849</v>
      </c>
      <c r="E25" s="188">
        <v>5695</v>
      </c>
      <c r="F25" s="188">
        <f>'ごみ搬入量内訳'!H25</f>
        <v>1325</v>
      </c>
      <c r="G25" s="188">
        <f>'ごみ搬入量内訳'!AG25</f>
        <v>489</v>
      </c>
      <c r="H25" s="188">
        <f>'ごみ搬入量内訳'!AH25</f>
        <v>35</v>
      </c>
      <c r="I25" s="188">
        <f t="shared" si="0"/>
        <v>1849</v>
      </c>
      <c r="J25" s="188">
        <f t="shared" si="9"/>
        <v>866.0888057202145</v>
      </c>
      <c r="K25" s="188">
        <f>('ごみ搬入量内訳'!E25+'ごみ搬入量内訳'!AH25)/'ごみ処理概要'!D25/365*1000000</f>
        <v>637.0366553701956</v>
      </c>
      <c r="L25" s="188">
        <f>'ごみ搬入量内訳'!F25/'ごみ処理概要'!D25/365*1000000</f>
        <v>229.05215035001882</v>
      </c>
      <c r="M25" s="188">
        <f>'資源化量内訳'!BP25</f>
        <v>0</v>
      </c>
      <c r="N25" s="188">
        <f>'ごみ処理量内訳'!E25</f>
        <v>795</v>
      </c>
      <c r="O25" s="188">
        <f>'ごみ処理量内訳'!L25</f>
        <v>0</v>
      </c>
      <c r="P25" s="188">
        <f t="shared" si="2"/>
        <v>1019</v>
      </c>
      <c r="Q25" s="188">
        <f>'ごみ処理量内訳'!G25</f>
        <v>683</v>
      </c>
      <c r="R25" s="188">
        <f>'ごみ処理量内訳'!H25</f>
        <v>336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1814</v>
      </c>
      <c r="AE25" s="189">
        <f t="shared" si="5"/>
        <v>100</v>
      </c>
      <c r="AF25" s="188">
        <f>'資源化量内訳'!AB25</f>
        <v>0</v>
      </c>
      <c r="AG25" s="188">
        <f>'資源化量内訳'!AJ25</f>
        <v>478</v>
      </c>
      <c r="AH25" s="188">
        <f>'資源化量内訳'!AR25</f>
        <v>185</v>
      </c>
      <c r="AI25" s="188">
        <f>'資源化量内訳'!AZ25</f>
        <v>0</v>
      </c>
      <c r="AJ25" s="188">
        <f>'資源化量内訳'!BH25</f>
        <v>0</v>
      </c>
      <c r="AK25" s="188" t="s">
        <v>322</v>
      </c>
      <c r="AL25" s="188">
        <f t="shared" si="6"/>
        <v>663</v>
      </c>
      <c r="AM25" s="189">
        <f t="shared" si="7"/>
        <v>36.54906284454245</v>
      </c>
      <c r="AN25" s="188">
        <f>'ごみ処理量内訳'!AC25</f>
        <v>0</v>
      </c>
      <c r="AO25" s="188">
        <f>'ごみ処理量内訳'!AD25</f>
        <v>86</v>
      </c>
      <c r="AP25" s="188">
        <f>'ごみ処理量内訳'!AE25</f>
        <v>356</v>
      </c>
      <c r="AQ25" s="188">
        <f t="shared" si="8"/>
        <v>442</v>
      </c>
    </row>
    <row r="26" spans="1:43" ht="13.5" customHeight="1">
      <c r="A26" s="182" t="s">
        <v>273</v>
      </c>
      <c r="B26" s="182" t="s">
        <v>311</v>
      </c>
      <c r="C26" s="184" t="s">
        <v>312</v>
      </c>
      <c r="D26" s="188">
        <v>4489</v>
      </c>
      <c r="E26" s="188">
        <v>4489</v>
      </c>
      <c r="F26" s="188">
        <f>'ごみ搬入量内訳'!H26</f>
        <v>2838</v>
      </c>
      <c r="G26" s="188">
        <f>'ごみ搬入量内訳'!AG26</f>
        <v>900</v>
      </c>
      <c r="H26" s="188">
        <f>'ごみ搬入量内訳'!AH26</f>
        <v>0</v>
      </c>
      <c r="I26" s="188">
        <f t="shared" si="0"/>
        <v>3738</v>
      </c>
      <c r="J26" s="188">
        <f t="shared" si="9"/>
        <v>2281.375783116721</v>
      </c>
      <c r="K26" s="188">
        <f>('ごみ搬入量内訳'!E26+'ごみ搬入量内訳'!AH26)/'ごみ処理概要'!D26/365*1000000</f>
        <v>1732.0878738590832</v>
      </c>
      <c r="L26" s="188">
        <f>'ごみ搬入量内訳'!F26/'ごみ処理概要'!D26/365*1000000</f>
        <v>549.2879092576375</v>
      </c>
      <c r="M26" s="188">
        <f>'資源化量内訳'!BP26</f>
        <v>0</v>
      </c>
      <c r="N26" s="188">
        <f>'ごみ処理量内訳'!E26</f>
        <v>2543</v>
      </c>
      <c r="O26" s="188">
        <f>'ごみ処理量内訳'!L26</f>
        <v>315</v>
      </c>
      <c r="P26" s="188">
        <f t="shared" si="2"/>
        <v>880</v>
      </c>
      <c r="Q26" s="188">
        <f>'ごみ処理量内訳'!G26</f>
        <v>0</v>
      </c>
      <c r="R26" s="188">
        <f>'ごみ処理量内訳'!H26</f>
        <v>880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3738</v>
      </c>
      <c r="AE26" s="189">
        <f t="shared" si="5"/>
        <v>91.57303370786516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498</v>
      </c>
      <c r="AI26" s="188">
        <f>'資源化量内訳'!AZ26</f>
        <v>0</v>
      </c>
      <c r="AJ26" s="188">
        <f>'資源化量内訳'!BH26</f>
        <v>0</v>
      </c>
      <c r="AK26" s="188" t="s">
        <v>322</v>
      </c>
      <c r="AL26" s="188">
        <f t="shared" si="6"/>
        <v>498</v>
      </c>
      <c r="AM26" s="189">
        <f t="shared" si="7"/>
        <v>13.32263242375602</v>
      </c>
      <c r="AN26" s="188">
        <f>'ごみ処理量内訳'!AC26</f>
        <v>315</v>
      </c>
      <c r="AO26" s="188">
        <f>'ごみ処理量内訳'!AD26</f>
        <v>234</v>
      </c>
      <c r="AP26" s="188">
        <f>'ごみ処理量内訳'!AE26</f>
        <v>205</v>
      </c>
      <c r="AQ26" s="188">
        <f t="shared" si="8"/>
        <v>754</v>
      </c>
    </row>
    <row r="27" spans="1:43" ht="13.5" customHeight="1">
      <c r="A27" s="182" t="s">
        <v>273</v>
      </c>
      <c r="B27" s="182" t="s">
        <v>313</v>
      </c>
      <c r="C27" s="184" t="s">
        <v>314</v>
      </c>
      <c r="D27" s="188">
        <v>557</v>
      </c>
      <c r="E27" s="188">
        <v>557</v>
      </c>
      <c r="F27" s="188">
        <f>'ごみ搬入量内訳'!H27</f>
        <v>138</v>
      </c>
      <c r="G27" s="188">
        <f>'ごみ搬入量内訳'!AG27</f>
        <v>12</v>
      </c>
      <c r="H27" s="188">
        <f>'ごみ搬入量内訳'!AH27</f>
        <v>0</v>
      </c>
      <c r="I27" s="188">
        <f t="shared" si="0"/>
        <v>150</v>
      </c>
      <c r="J27" s="188">
        <f t="shared" si="9"/>
        <v>737.8077273062639</v>
      </c>
      <c r="K27" s="188">
        <f>('ごみ搬入量内訳'!E27+'ごみ搬入量内訳'!AH27)/'ごみ処理概要'!D27/365*1000000</f>
        <v>737.8077273062639</v>
      </c>
      <c r="L27" s="188">
        <f>'ごみ搬入量内訳'!F27/'ごみ処理概要'!D27/365*1000000</f>
        <v>0</v>
      </c>
      <c r="M27" s="188">
        <f>'資源化量内訳'!BP27</f>
        <v>0</v>
      </c>
      <c r="N27" s="188">
        <f>'ごみ処理量内訳'!E27</f>
        <v>128</v>
      </c>
      <c r="O27" s="188">
        <f>'ごみ処理量内訳'!L27</f>
        <v>0</v>
      </c>
      <c r="P27" s="188">
        <f t="shared" si="2"/>
        <v>22</v>
      </c>
      <c r="Q27" s="188">
        <f>'ごみ処理量内訳'!G27</f>
        <v>0</v>
      </c>
      <c r="R27" s="188">
        <f>'ごみ処理量内訳'!H27</f>
        <v>22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150</v>
      </c>
      <c r="AE27" s="189">
        <f t="shared" si="5"/>
        <v>100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22</v>
      </c>
      <c r="AI27" s="188">
        <f>'資源化量内訳'!AZ27</f>
        <v>0</v>
      </c>
      <c r="AJ27" s="188">
        <f>'資源化量内訳'!BH27</f>
        <v>0</v>
      </c>
      <c r="AK27" s="188" t="s">
        <v>322</v>
      </c>
      <c r="AL27" s="188">
        <f t="shared" si="6"/>
        <v>22</v>
      </c>
      <c r="AM27" s="189">
        <f t="shared" si="7"/>
        <v>14.666666666666666</v>
      </c>
      <c r="AN27" s="188">
        <f>'ごみ処理量内訳'!AC27</f>
        <v>0</v>
      </c>
      <c r="AO27" s="188">
        <f>'ごみ処理量内訳'!AD27</f>
        <v>1</v>
      </c>
      <c r="AP27" s="188">
        <f>'ごみ処理量内訳'!AE27</f>
        <v>0</v>
      </c>
      <c r="AQ27" s="188">
        <f t="shared" si="8"/>
        <v>1</v>
      </c>
    </row>
    <row r="28" spans="1:43" ht="13.5" customHeight="1">
      <c r="A28" s="182" t="s">
        <v>273</v>
      </c>
      <c r="B28" s="182" t="s">
        <v>315</v>
      </c>
      <c r="C28" s="184" t="s">
        <v>316</v>
      </c>
      <c r="D28" s="188">
        <v>14739</v>
      </c>
      <c r="E28" s="188">
        <v>14739</v>
      </c>
      <c r="F28" s="188">
        <f>'ごみ搬入量内訳'!H28</f>
        <v>4600</v>
      </c>
      <c r="G28" s="188">
        <f>'ごみ搬入量内訳'!AG28</f>
        <v>916</v>
      </c>
      <c r="H28" s="188">
        <f>'ごみ搬入量内訳'!AH28</f>
        <v>0</v>
      </c>
      <c r="I28" s="188">
        <f t="shared" si="0"/>
        <v>5516</v>
      </c>
      <c r="J28" s="188">
        <f t="shared" si="9"/>
        <v>1025.3293145480213</v>
      </c>
      <c r="K28" s="188">
        <f>('ごみ搬入量内訳'!E28+'ごみ搬入量内訳'!AH28)/'ごみ処理概要'!D28/365*1000000</f>
        <v>855.0607046629619</v>
      </c>
      <c r="L28" s="188">
        <f>'ごみ搬入量内訳'!F28/'ごみ処理概要'!D28/365*1000000</f>
        <v>170.2686098850594</v>
      </c>
      <c r="M28" s="188">
        <f>'資源化量内訳'!BP28</f>
        <v>453</v>
      </c>
      <c r="N28" s="188">
        <f>'ごみ処理量内訳'!E28</f>
        <v>0</v>
      </c>
      <c r="O28" s="188">
        <f>'ごみ処理量内訳'!L28</f>
        <v>0</v>
      </c>
      <c r="P28" s="188">
        <f t="shared" si="2"/>
        <v>5516</v>
      </c>
      <c r="Q28" s="188">
        <f>'ごみ処理量内訳'!G28</f>
        <v>0</v>
      </c>
      <c r="R28" s="188">
        <f>'ごみ処理量内訳'!H28</f>
        <v>918</v>
      </c>
      <c r="S28" s="188">
        <f>'ごみ処理量内訳'!I28</f>
        <v>0</v>
      </c>
      <c r="T28" s="188">
        <f>'ごみ処理量内訳'!J28</f>
        <v>4535</v>
      </c>
      <c r="U28" s="188">
        <f>'ごみ処理量内訳'!K28</f>
        <v>63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5516</v>
      </c>
      <c r="AE28" s="189">
        <f t="shared" si="5"/>
        <v>100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918</v>
      </c>
      <c r="AI28" s="188">
        <f>'資源化量内訳'!AZ28</f>
        <v>0</v>
      </c>
      <c r="AJ28" s="188">
        <f>'資源化量内訳'!BH28</f>
        <v>0</v>
      </c>
      <c r="AK28" s="188" t="s">
        <v>322</v>
      </c>
      <c r="AL28" s="188">
        <f t="shared" si="6"/>
        <v>918</v>
      </c>
      <c r="AM28" s="189">
        <f t="shared" si="7"/>
        <v>22.96867146925783</v>
      </c>
      <c r="AN28" s="188">
        <f>'ごみ処理量内訳'!AC28</f>
        <v>0</v>
      </c>
      <c r="AO28" s="188">
        <f>'ごみ処理量内訳'!AD28</f>
        <v>0</v>
      </c>
      <c r="AP28" s="188">
        <f>'ごみ処理量内訳'!AE28</f>
        <v>339</v>
      </c>
      <c r="AQ28" s="188">
        <f t="shared" si="8"/>
        <v>339</v>
      </c>
    </row>
    <row r="29" spans="1:43" ht="13.5" customHeight="1">
      <c r="A29" s="182" t="s">
        <v>273</v>
      </c>
      <c r="B29" s="182" t="s">
        <v>317</v>
      </c>
      <c r="C29" s="184" t="s">
        <v>318</v>
      </c>
      <c r="D29" s="188">
        <v>8198</v>
      </c>
      <c r="E29" s="188">
        <v>8198</v>
      </c>
      <c r="F29" s="188">
        <f>'ごみ搬入量内訳'!H29</f>
        <v>1858</v>
      </c>
      <c r="G29" s="188">
        <f>'ごみ搬入量内訳'!AG29</f>
        <v>157</v>
      </c>
      <c r="H29" s="188">
        <f>'ごみ搬入量内訳'!AH29</f>
        <v>0</v>
      </c>
      <c r="I29" s="188">
        <f t="shared" si="0"/>
        <v>2015</v>
      </c>
      <c r="J29" s="188">
        <f t="shared" si="9"/>
        <v>673.4017986344815</v>
      </c>
      <c r="K29" s="188">
        <f>('ごみ搬入量内訳'!E29+'ごみ搬入量内訳'!AH29)/'ごみ処理概要'!D29/365*1000000</f>
        <v>623.6068269240409</v>
      </c>
      <c r="L29" s="188">
        <f>'ごみ搬入量内訳'!F29/'ごみ処理概要'!D29/365*1000000</f>
        <v>49.79497171044057</v>
      </c>
      <c r="M29" s="188">
        <f>'資源化量内訳'!BP29</f>
        <v>318</v>
      </c>
      <c r="N29" s="188">
        <f>'ごみ処理量内訳'!E29</f>
        <v>1712</v>
      </c>
      <c r="O29" s="188">
        <f>'ごみ処理量内訳'!L29</f>
        <v>120</v>
      </c>
      <c r="P29" s="188">
        <f t="shared" si="2"/>
        <v>183</v>
      </c>
      <c r="Q29" s="188">
        <f>'ごみ処理量内訳'!G29</f>
        <v>0</v>
      </c>
      <c r="R29" s="188">
        <f>'ごみ処理量内訳'!H29</f>
        <v>183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2015</v>
      </c>
      <c r="AE29" s="189">
        <f t="shared" si="5"/>
        <v>94.04466501240695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183</v>
      </c>
      <c r="AI29" s="188">
        <f>'資源化量内訳'!AZ29</f>
        <v>0</v>
      </c>
      <c r="AJ29" s="188">
        <f>'資源化量内訳'!BH29</f>
        <v>0</v>
      </c>
      <c r="AK29" s="188" t="s">
        <v>322</v>
      </c>
      <c r="AL29" s="188">
        <f t="shared" si="6"/>
        <v>183</v>
      </c>
      <c r="AM29" s="189">
        <f t="shared" si="7"/>
        <v>21.474496356622375</v>
      </c>
      <c r="AN29" s="188">
        <f>'ごみ処理量内訳'!AC29</f>
        <v>120</v>
      </c>
      <c r="AO29" s="188">
        <f>'ごみ処理量内訳'!AD29</f>
        <v>119</v>
      </c>
      <c r="AP29" s="188">
        <f>'ごみ処理量内訳'!AE29</f>
        <v>0</v>
      </c>
      <c r="AQ29" s="188">
        <f t="shared" si="8"/>
        <v>239</v>
      </c>
    </row>
    <row r="30" spans="1:43" ht="13.5" customHeight="1">
      <c r="A30" s="182" t="s">
        <v>273</v>
      </c>
      <c r="B30" s="182" t="s">
        <v>319</v>
      </c>
      <c r="C30" s="184" t="s">
        <v>320</v>
      </c>
      <c r="D30" s="188">
        <v>15075</v>
      </c>
      <c r="E30" s="188">
        <v>15075</v>
      </c>
      <c r="F30" s="188">
        <f>'ごみ搬入量内訳'!H30</f>
        <v>3835</v>
      </c>
      <c r="G30" s="188">
        <f>'ごみ搬入量内訳'!AG30</f>
        <v>1322</v>
      </c>
      <c r="H30" s="188">
        <f>'ごみ搬入量内訳'!AH30</f>
        <v>0</v>
      </c>
      <c r="I30" s="188">
        <f t="shared" si="0"/>
        <v>5157</v>
      </c>
      <c r="J30" s="188">
        <f t="shared" si="9"/>
        <v>937.2316499693314</v>
      </c>
      <c r="K30" s="188">
        <f>('ごみ搬入量内訳'!E30+'ごみ搬入量内訳'!AH30)/'ごみ処理概要'!D30/365*1000000</f>
        <v>696.9717621935981</v>
      </c>
      <c r="L30" s="188">
        <f>'ごみ搬入量内訳'!F30/'ごみ処理概要'!D30/365*1000000</f>
        <v>240.25988777573318</v>
      </c>
      <c r="M30" s="188">
        <f>'資源化量内訳'!BP30</f>
        <v>23</v>
      </c>
      <c r="N30" s="188">
        <f>'ごみ処理量内訳'!E30</f>
        <v>3491</v>
      </c>
      <c r="O30" s="188">
        <f>'ごみ処理量内訳'!L30</f>
        <v>0</v>
      </c>
      <c r="P30" s="188">
        <f t="shared" si="2"/>
        <v>1706</v>
      </c>
      <c r="Q30" s="188">
        <f>'ごみ処理量内訳'!G30</f>
        <v>807</v>
      </c>
      <c r="R30" s="188">
        <f>'ごみ処理量内訳'!H30</f>
        <v>899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5197</v>
      </c>
      <c r="AE30" s="189">
        <f t="shared" si="5"/>
        <v>100</v>
      </c>
      <c r="AF30" s="188">
        <f>'資源化量内訳'!AB30</f>
        <v>0</v>
      </c>
      <c r="AG30" s="188">
        <f>'資源化量内訳'!AJ30</f>
        <v>98</v>
      </c>
      <c r="AH30" s="188">
        <f>'資源化量内訳'!AR30</f>
        <v>899</v>
      </c>
      <c r="AI30" s="188">
        <f>'資源化量内訳'!AZ30</f>
        <v>0</v>
      </c>
      <c r="AJ30" s="188">
        <f>'資源化量内訳'!BH30</f>
        <v>0</v>
      </c>
      <c r="AK30" s="188" t="s">
        <v>322</v>
      </c>
      <c r="AL30" s="188">
        <f t="shared" si="6"/>
        <v>997</v>
      </c>
      <c r="AM30" s="189">
        <f t="shared" si="7"/>
        <v>19.54022988505747</v>
      </c>
      <c r="AN30" s="188">
        <f>'ごみ処理量内訳'!AC30</f>
        <v>0</v>
      </c>
      <c r="AO30" s="188">
        <f>'ごみ処理量内訳'!AD30</f>
        <v>572</v>
      </c>
      <c r="AP30" s="188">
        <f>'ごみ処理量内訳'!AE30</f>
        <v>313</v>
      </c>
      <c r="AQ30" s="188">
        <f t="shared" si="8"/>
        <v>885</v>
      </c>
    </row>
    <row r="31" spans="1:43" ht="13.5" customHeight="1">
      <c r="A31" s="182" t="s">
        <v>273</v>
      </c>
      <c r="B31" s="182" t="s">
        <v>143</v>
      </c>
      <c r="C31" s="184" t="s">
        <v>144</v>
      </c>
      <c r="D31" s="188">
        <v>9563</v>
      </c>
      <c r="E31" s="188">
        <v>9563</v>
      </c>
      <c r="F31" s="188">
        <f>'ごみ搬入量内訳'!H31</f>
        <v>1808</v>
      </c>
      <c r="G31" s="188">
        <f>'ごみ搬入量内訳'!AG31</f>
        <v>185</v>
      </c>
      <c r="H31" s="188">
        <f>'ごみ搬入量内訳'!AH31</f>
        <v>0</v>
      </c>
      <c r="I31" s="188">
        <f t="shared" si="0"/>
        <v>1993</v>
      </c>
      <c r="J31" s="188">
        <f t="shared" si="9"/>
        <v>570.9791877656321</v>
      </c>
      <c r="K31" s="188">
        <f>('ごみ搬入量内訳'!E31+'ごみ搬入量内訳'!AH31)/'ごみ処理概要'!D31/365*1000000</f>
        <v>517.9781091220586</v>
      </c>
      <c r="L31" s="188">
        <f>'ごみ搬入量内訳'!F31/'ごみ処理概要'!D31/365*1000000</f>
        <v>53.00107864357347</v>
      </c>
      <c r="M31" s="188">
        <f>'資源化量内訳'!BP31</f>
        <v>4</v>
      </c>
      <c r="N31" s="188">
        <f>'ごみ処理量内訳'!E31</f>
        <v>1222</v>
      </c>
      <c r="O31" s="188">
        <f>'ごみ処理量内訳'!L31</f>
        <v>0</v>
      </c>
      <c r="P31" s="188">
        <f t="shared" si="2"/>
        <v>771</v>
      </c>
      <c r="Q31" s="188">
        <f>'ごみ処理量内訳'!G31</f>
        <v>400</v>
      </c>
      <c r="R31" s="188">
        <f>'ごみ処理量内訳'!H31</f>
        <v>371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1993</v>
      </c>
      <c r="AE31" s="189">
        <f t="shared" si="5"/>
        <v>100</v>
      </c>
      <c r="AF31" s="188">
        <f>'資源化量内訳'!AB31</f>
        <v>0</v>
      </c>
      <c r="AG31" s="188">
        <f>'資源化量内訳'!AJ31</f>
        <v>48</v>
      </c>
      <c r="AH31" s="188">
        <f>'資源化量内訳'!AR31</f>
        <v>371</v>
      </c>
      <c r="AI31" s="188">
        <f>'資源化量内訳'!AZ31</f>
        <v>0</v>
      </c>
      <c r="AJ31" s="188">
        <f>'資源化量内訳'!BH31</f>
        <v>0</v>
      </c>
      <c r="AK31" s="188" t="s">
        <v>322</v>
      </c>
      <c r="AL31" s="188">
        <f t="shared" si="6"/>
        <v>419</v>
      </c>
      <c r="AM31" s="189">
        <f t="shared" si="7"/>
        <v>21.181772658988482</v>
      </c>
      <c r="AN31" s="188">
        <f>'ごみ処理量内訳'!AC31</f>
        <v>0</v>
      </c>
      <c r="AO31" s="188">
        <f>'ごみ処理量内訳'!AD31</f>
        <v>209</v>
      </c>
      <c r="AP31" s="188">
        <f>'ごみ処理量内訳'!AE31</f>
        <v>155</v>
      </c>
      <c r="AQ31" s="188">
        <f t="shared" si="8"/>
        <v>364</v>
      </c>
    </row>
    <row r="32" spans="1:43" ht="13.5" customHeight="1">
      <c r="A32" s="182" t="s">
        <v>273</v>
      </c>
      <c r="B32" s="182" t="s">
        <v>145</v>
      </c>
      <c r="C32" s="184" t="s">
        <v>140</v>
      </c>
      <c r="D32" s="188">
        <v>4872</v>
      </c>
      <c r="E32" s="188">
        <v>4872</v>
      </c>
      <c r="F32" s="188">
        <f>'ごみ搬入量内訳'!H32</f>
        <v>891</v>
      </c>
      <c r="G32" s="188">
        <f>'ごみ搬入量内訳'!AG32</f>
        <v>85</v>
      </c>
      <c r="H32" s="188">
        <f>'ごみ搬入量内訳'!AH32</f>
        <v>120</v>
      </c>
      <c r="I32" s="188">
        <f t="shared" si="0"/>
        <v>1096</v>
      </c>
      <c r="J32" s="188">
        <f t="shared" si="9"/>
        <v>616.325887936658</v>
      </c>
      <c r="K32" s="188">
        <f>('ごみ搬入量内訳'!E32+'ごみ搬入量内訳'!AH32)/'ごみ処理概要'!D32/365*1000000</f>
        <v>568.5268911532493</v>
      </c>
      <c r="L32" s="188">
        <f>'ごみ搬入量内訳'!F32/'ごみ処理概要'!D32/365*1000000</f>
        <v>47.79899678340869</v>
      </c>
      <c r="M32" s="188">
        <f>'資源化量内訳'!BP32</f>
        <v>0</v>
      </c>
      <c r="N32" s="188">
        <f>'ごみ処理量内訳'!E32</f>
        <v>505</v>
      </c>
      <c r="O32" s="188">
        <f>'ごみ処理量内訳'!L32</f>
        <v>0</v>
      </c>
      <c r="P32" s="188">
        <f t="shared" si="2"/>
        <v>428</v>
      </c>
      <c r="Q32" s="188">
        <f>'ごみ処理量内訳'!G32</f>
        <v>261</v>
      </c>
      <c r="R32" s="188">
        <f>'ごみ処理量内訳'!H32</f>
        <v>167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40</v>
      </c>
      <c r="W32" s="188">
        <f>'資源化量内訳'!M32</f>
        <v>28</v>
      </c>
      <c r="X32" s="188">
        <f>'資源化量内訳'!N32</f>
        <v>9</v>
      </c>
      <c r="Y32" s="188">
        <f>'資源化量内訳'!O32</f>
        <v>0</v>
      </c>
      <c r="Z32" s="188">
        <f>'資源化量内訳'!P32</f>
        <v>3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973</v>
      </c>
      <c r="AE32" s="189">
        <f t="shared" si="5"/>
        <v>100</v>
      </c>
      <c r="AF32" s="188">
        <f>'資源化量内訳'!AB32</f>
        <v>0</v>
      </c>
      <c r="AG32" s="188">
        <f>'資源化量内訳'!AJ32</f>
        <v>32</v>
      </c>
      <c r="AH32" s="188">
        <f>'資源化量内訳'!AR32</f>
        <v>167</v>
      </c>
      <c r="AI32" s="188">
        <f>'資源化量内訳'!AZ32</f>
        <v>0</v>
      </c>
      <c r="AJ32" s="188">
        <f>'資源化量内訳'!BH32</f>
        <v>0</v>
      </c>
      <c r="AK32" s="188" t="s">
        <v>322</v>
      </c>
      <c r="AL32" s="188">
        <f t="shared" si="6"/>
        <v>199</v>
      </c>
      <c r="AM32" s="189">
        <f t="shared" si="7"/>
        <v>24.563206577595068</v>
      </c>
      <c r="AN32" s="188">
        <f>'ごみ処理量内訳'!AC32</f>
        <v>0</v>
      </c>
      <c r="AO32" s="188">
        <f>'ごみ処理量内訳'!AD32</f>
        <v>93</v>
      </c>
      <c r="AP32" s="188">
        <f>'ごみ処理量内訳'!AE32</f>
        <v>101</v>
      </c>
      <c r="AQ32" s="188">
        <f t="shared" si="8"/>
        <v>194</v>
      </c>
    </row>
    <row r="33" spans="1:43" ht="13.5" customHeight="1">
      <c r="A33" s="182" t="s">
        <v>273</v>
      </c>
      <c r="B33" s="182" t="s">
        <v>146</v>
      </c>
      <c r="C33" s="184" t="s">
        <v>106</v>
      </c>
      <c r="D33" s="188">
        <v>8604</v>
      </c>
      <c r="E33" s="188">
        <v>8604</v>
      </c>
      <c r="F33" s="188">
        <f>'ごみ搬入量内訳'!H33</f>
        <v>2512</v>
      </c>
      <c r="G33" s="188">
        <f>'ごみ搬入量内訳'!AG33</f>
        <v>798</v>
      </c>
      <c r="H33" s="188">
        <f>'ごみ搬入量内訳'!AH33</f>
        <v>0</v>
      </c>
      <c r="I33" s="188">
        <f t="shared" si="0"/>
        <v>3310</v>
      </c>
      <c r="J33" s="188">
        <f t="shared" si="9"/>
        <v>1053.9857218369282</v>
      </c>
      <c r="K33" s="188">
        <f>('ごみ搬入量内訳'!E33+'ごみ搬入量内訳'!AH33)/'ごみ処理概要'!D33/365*1000000</f>
        <v>835.2279602351248</v>
      </c>
      <c r="L33" s="188">
        <f>'ごみ搬入量内訳'!F33/'ごみ処理概要'!D33/365*1000000</f>
        <v>218.75776160180354</v>
      </c>
      <c r="M33" s="188">
        <f>'資源化量内訳'!BP33</f>
        <v>350</v>
      </c>
      <c r="N33" s="188">
        <f>'ごみ処理量内訳'!E33</f>
        <v>2842</v>
      </c>
      <c r="O33" s="188">
        <f>'ごみ処理量内訳'!L33</f>
        <v>0</v>
      </c>
      <c r="P33" s="188">
        <f t="shared" si="2"/>
        <v>462</v>
      </c>
      <c r="Q33" s="188">
        <f>'ごみ処理量内訳'!G33</f>
        <v>0</v>
      </c>
      <c r="R33" s="188">
        <f>'ごみ処理量内訳'!H33</f>
        <v>201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261</v>
      </c>
      <c r="V33" s="188">
        <f t="shared" si="3"/>
        <v>6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6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3310</v>
      </c>
      <c r="AE33" s="189">
        <f t="shared" si="5"/>
        <v>100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201</v>
      </c>
      <c r="AI33" s="188">
        <f>'資源化量内訳'!AZ33</f>
        <v>0</v>
      </c>
      <c r="AJ33" s="188">
        <f>'資源化量内訳'!BH33</f>
        <v>0</v>
      </c>
      <c r="AK33" s="188" t="s">
        <v>322</v>
      </c>
      <c r="AL33" s="188">
        <f t="shared" si="6"/>
        <v>201</v>
      </c>
      <c r="AM33" s="189">
        <f t="shared" si="7"/>
        <v>15.21857923497268</v>
      </c>
      <c r="AN33" s="188">
        <f>'ごみ処理量内訳'!AC33</f>
        <v>0</v>
      </c>
      <c r="AO33" s="188">
        <f>'ごみ処理量内訳'!AD33</f>
        <v>279</v>
      </c>
      <c r="AP33" s="188">
        <f>'ごみ処理量内訳'!AE33</f>
        <v>254</v>
      </c>
      <c r="AQ33" s="188">
        <f t="shared" si="8"/>
        <v>533</v>
      </c>
    </row>
    <row r="34" spans="1:43" ht="13.5" customHeight="1">
      <c r="A34" s="182" t="s">
        <v>273</v>
      </c>
      <c r="B34" s="182" t="s">
        <v>147</v>
      </c>
      <c r="C34" s="184" t="s">
        <v>139</v>
      </c>
      <c r="D34" s="188">
        <v>7620</v>
      </c>
      <c r="E34" s="188">
        <v>7620</v>
      </c>
      <c r="F34" s="188">
        <f>'ごみ搬入量内訳'!H34</f>
        <v>1699</v>
      </c>
      <c r="G34" s="188">
        <f>'ごみ搬入量内訳'!AG34</f>
        <v>422</v>
      </c>
      <c r="H34" s="188">
        <f>'ごみ搬入量内訳'!AH34</f>
        <v>0</v>
      </c>
      <c r="I34" s="188">
        <f t="shared" si="0"/>
        <v>2121</v>
      </c>
      <c r="J34" s="188">
        <f t="shared" si="9"/>
        <v>762.5930320353792</v>
      </c>
      <c r="K34" s="188">
        <f>('ごみ搬入量内訳'!E34+'ごみ搬入量内訳'!AH34)/'ごみ処理概要'!D34/365*1000000</f>
        <v>637.4716859022759</v>
      </c>
      <c r="L34" s="188">
        <f>'ごみ搬入量内訳'!F34/'ごみ処理概要'!D34/365*1000000</f>
        <v>125.12134613310323</v>
      </c>
      <c r="M34" s="188">
        <f>'資源化量内訳'!BP34</f>
        <v>289</v>
      </c>
      <c r="N34" s="188">
        <f>'ごみ処理量内訳'!E34</f>
        <v>1784</v>
      </c>
      <c r="O34" s="188">
        <f>'ごみ処理量内訳'!L34</f>
        <v>0</v>
      </c>
      <c r="P34" s="188">
        <f t="shared" si="2"/>
        <v>330</v>
      </c>
      <c r="Q34" s="188">
        <f>'ごみ処理量内訳'!G34</f>
        <v>0</v>
      </c>
      <c r="R34" s="188">
        <f>'ごみ処理量内訳'!H34</f>
        <v>168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162</v>
      </c>
      <c r="V34" s="188">
        <f t="shared" si="3"/>
        <v>6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6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2120</v>
      </c>
      <c r="AE34" s="189">
        <f t="shared" si="5"/>
        <v>100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168</v>
      </c>
      <c r="AI34" s="188">
        <f>'資源化量内訳'!AZ34</f>
        <v>0</v>
      </c>
      <c r="AJ34" s="188">
        <f>'資源化量内訳'!BH34</f>
        <v>0</v>
      </c>
      <c r="AK34" s="188" t="s">
        <v>322</v>
      </c>
      <c r="AL34" s="188">
        <f t="shared" si="6"/>
        <v>168</v>
      </c>
      <c r="AM34" s="189">
        <f t="shared" si="7"/>
        <v>19.219593192195934</v>
      </c>
      <c r="AN34" s="188">
        <f>'ごみ処理量内訳'!AC34</f>
        <v>0</v>
      </c>
      <c r="AO34" s="188">
        <f>'ごみ処理量内訳'!AD34</f>
        <v>175</v>
      </c>
      <c r="AP34" s="188">
        <f>'ごみ処理量内訳'!AE34</f>
        <v>156</v>
      </c>
      <c r="AQ34" s="188">
        <f t="shared" si="8"/>
        <v>331</v>
      </c>
    </row>
    <row r="35" spans="1:43" ht="13.5" customHeight="1">
      <c r="A35" s="182" t="s">
        <v>273</v>
      </c>
      <c r="B35" s="182" t="s">
        <v>148</v>
      </c>
      <c r="C35" s="184" t="s">
        <v>149</v>
      </c>
      <c r="D35" s="188">
        <v>7608</v>
      </c>
      <c r="E35" s="188">
        <v>7608</v>
      </c>
      <c r="F35" s="188">
        <f>'ごみ搬入量内訳'!H35</f>
        <v>1902</v>
      </c>
      <c r="G35" s="188">
        <f>'ごみ搬入量内訳'!AG35</f>
        <v>424</v>
      </c>
      <c r="H35" s="188">
        <f>'ごみ搬入量内訳'!AH35</f>
        <v>0</v>
      </c>
      <c r="I35" s="188">
        <f t="shared" si="0"/>
        <v>2326</v>
      </c>
      <c r="J35" s="188">
        <f t="shared" si="9"/>
        <v>837.6186566411708</v>
      </c>
      <c r="K35" s="188">
        <f>('ごみ搬入量内訳'!E35+'ごみ搬入量内訳'!AH35)/'ごみ処理概要'!D35/365*1000000</f>
        <v>718.4218486668682</v>
      </c>
      <c r="L35" s="188">
        <f>'ごみ搬入量内訳'!F35/'ごみ処理概要'!D35/365*1000000</f>
        <v>119.19680797430247</v>
      </c>
      <c r="M35" s="188">
        <f>'資源化量内訳'!BP35</f>
        <v>0</v>
      </c>
      <c r="N35" s="188">
        <f>'ごみ処理量内訳'!E35</f>
        <v>1906</v>
      </c>
      <c r="O35" s="188">
        <f>'ごみ処理量内訳'!L35</f>
        <v>0</v>
      </c>
      <c r="P35" s="188">
        <f t="shared" si="2"/>
        <v>522</v>
      </c>
      <c r="Q35" s="188">
        <f>'ごみ処理量内訳'!G35</f>
        <v>0</v>
      </c>
      <c r="R35" s="188">
        <f>'ごみ処理量内訳'!H35</f>
        <v>341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181</v>
      </c>
      <c r="V35" s="188">
        <f t="shared" si="3"/>
        <v>9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9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2437</v>
      </c>
      <c r="AE35" s="189">
        <f t="shared" si="5"/>
        <v>100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144</v>
      </c>
      <c r="AI35" s="188">
        <f>'資源化量内訳'!AZ35</f>
        <v>0</v>
      </c>
      <c r="AJ35" s="188">
        <f>'資源化量内訳'!BH35</f>
        <v>0</v>
      </c>
      <c r="AK35" s="188" t="s">
        <v>322</v>
      </c>
      <c r="AL35" s="188">
        <f t="shared" si="6"/>
        <v>144</v>
      </c>
      <c r="AM35" s="189">
        <f t="shared" si="7"/>
        <v>6.2782109150595</v>
      </c>
      <c r="AN35" s="188">
        <f>'ごみ処理量内訳'!AC35</f>
        <v>0</v>
      </c>
      <c r="AO35" s="188">
        <f>'ごみ処理量内訳'!AD35</f>
        <v>161</v>
      </c>
      <c r="AP35" s="188">
        <f>'ごみ処理量内訳'!AE35</f>
        <v>176</v>
      </c>
      <c r="AQ35" s="188">
        <f t="shared" si="8"/>
        <v>337</v>
      </c>
    </row>
    <row r="36" spans="1:43" ht="13.5" customHeight="1">
      <c r="A36" s="182" t="s">
        <v>273</v>
      </c>
      <c r="B36" s="182" t="s">
        <v>150</v>
      </c>
      <c r="C36" s="184" t="s">
        <v>132</v>
      </c>
      <c r="D36" s="188">
        <v>7011</v>
      </c>
      <c r="E36" s="188">
        <v>7011</v>
      </c>
      <c r="F36" s="188">
        <f>'ごみ搬入量内訳'!H36</f>
        <v>1466</v>
      </c>
      <c r="G36" s="188">
        <f>'ごみ搬入量内訳'!AG36</f>
        <v>361</v>
      </c>
      <c r="H36" s="188">
        <f>'ごみ搬入量内訳'!AH36</f>
        <v>0</v>
      </c>
      <c r="I36" s="188">
        <f t="shared" si="0"/>
        <v>1827</v>
      </c>
      <c r="J36" s="188">
        <f t="shared" si="9"/>
        <v>713.9465771009549</v>
      </c>
      <c r="K36" s="188">
        <f>('ごみ搬入量内訳'!E36+'ごみ搬入量内訳'!AH36)/'ごみ処理概要'!D36/365*1000000</f>
        <v>602.575600377489</v>
      </c>
      <c r="L36" s="188">
        <f>'ごみ搬入量内訳'!F36/'ごみ処理概要'!D36/365*1000000</f>
        <v>111.37097672346586</v>
      </c>
      <c r="M36" s="188">
        <f>'資源化量内訳'!BP36</f>
        <v>298</v>
      </c>
      <c r="N36" s="188">
        <f>'ごみ処理量内訳'!E36</f>
        <v>1563</v>
      </c>
      <c r="O36" s="188">
        <f>'ごみ処理量内訳'!L36</f>
        <v>0</v>
      </c>
      <c r="P36" s="188">
        <f t="shared" si="2"/>
        <v>257</v>
      </c>
      <c r="Q36" s="188">
        <f>'ごみ処理量内訳'!G36</f>
        <v>0</v>
      </c>
      <c r="R36" s="188">
        <f>'ごみ処理量内訳'!H36</f>
        <v>122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135</v>
      </c>
      <c r="V36" s="188">
        <f t="shared" si="3"/>
        <v>7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7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4"/>
        <v>1827</v>
      </c>
      <c r="AE36" s="189">
        <f t="shared" si="5"/>
        <v>100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122</v>
      </c>
      <c r="AI36" s="188">
        <f>'資源化量内訳'!AZ36</f>
        <v>0</v>
      </c>
      <c r="AJ36" s="188">
        <f>'資源化量内訳'!BH36</f>
        <v>0</v>
      </c>
      <c r="AK36" s="188" t="s">
        <v>322</v>
      </c>
      <c r="AL36" s="188">
        <f t="shared" si="6"/>
        <v>122</v>
      </c>
      <c r="AM36" s="189">
        <f t="shared" si="7"/>
        <v>20.094117647058823</v>
      </c>
      <c r="AN36" s="188">
        <f>'ごみ処理量内訳'!AC36</f>
        <v>0</v>
      </c>
      <c r="AO36" s="188">
        <f>'ごみ処理量内訳'!AD36</f>
        <v>153</v>
      </c>
      <c r="AP36" s="188">
        <f>'ごみ処理量内訳'!AE36</f>
        <v>130</v>
      </c>
      <c r="AQ36" s="188">
        <f t="shared" si="8"/>
        <v>283</v>
      </c>
    </row>
    <row r="37" spans="1:43" ht="13.5" customHeight="1">
      <c r="A37" s="182" t="s">
        <v>273</v>
      </c>
      <c r="B37" s="182" t="s">
        <v>151</v>
      </c>
      <c r="C37" s="184" t="s">
        <v>152</v>
      </c>
      <c r="D37" s="188">
        <v>2475</v>
      </c>
      <c r="E37" s="188">
        <v>2475</v>
      </c>
      <c r="F37" s="188">
        <f>'ごみ搬入量内訳'!H37</f>
        <v>595</v>
      </c>
      <c r="G37" s="188">
        <f>'ごみ搬入量内訳'!AG37</f>
        <v>93</v>
      </c>
      <c r="H37" s="188">
        <f>'ごみ搬入量内訳'!AH37</f>
        <v>0</v>
      </c>
      <c r="I37" s="188">
        <f t="shared" si="0"/>
        <v>688</v>
      </c>
      <c r="J37" s="188">
        <f t="shared" si="9"/>
        <v>761.5884876158849</v>
      </c>
      <c r="K37" s="188">
        <f>('ごみ搬入量内訳'!E37+'ごみ搬入量内訳'!AH37)/'ごみ処理概要'!D37/365*1000000</f>
        <v>675.2456067524561</v>
      </c>
      <c r="L37" s="188">
        <f>'ごみ搬入量内訳'!F37/'ごみ処理概要'!D37/365*1000000</f>
        <v>86.3428808634288</v>
      </c>
      <c r="M37" s="188">
        <f>'資源化量内訳'!BP37</f>
        <v>108</v>
      </c>
      <c r="N37" s="188">
        <f>'ごみ処理量内訳'!E37</f>
        <v>548</v>
      </c>
      <c r="O37" s="188">
        <f>'ごみ処理量内訳'!L37</f>
        <v>0</v>
      </c>
      <c r="P37" s="188">
        <f t="shared" si="2"/>
        <v>138</v>
      </c>
      <c r="Q37" s="188">
        <f>'ごみ処理量内訳'!G37</f>
        <v>0</v>
      </c>
      <c r="R37" s="188">
        <f>'ごみ処理量内訳'!H37</f>
        <v>66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72</v>
      </c>
      <c r="V37" s="188">
        <f t="shared" si="3"/>
        <v>2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2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688</v>
      </c>
      <c r="AE37" s="189">
        <f t="shared" si="5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66</v>
      </c>
      <c r="AI37" s="188">
        <f>'資源化量内訳'!AZ37</f>
        <v>0</v>
      </c>
      <c r="AJ37" s="188">
        <f>'資源化量内訳'!BH37</f>
        <v>0</v>
      </c>
      <c r="AK37" s="188" t="s">
        <v>322</v>
      </c>
      <c r="AL37" s="188">
        <f t="shared" si="6"/>
        <v>66</v>
      </c>
      <c r="AM37" s="189">
        <f t="shared" si="7"/>
        <v>22.110552763819097</v>
      </c>
      <c r="AN37" s="188">
        <f>'ごみ処理量内訳'!AC37</f>
        <v>0</v>
      </c>
      <c r="AO37" s="188">
        <f>'ごみ処理量内訳'!AD37</f>
        <v>54</v>
      </c>
      <c r="AP37" s="188">
        <f>'ごみ処理量内訳'!AE37</f>
        <v>70</v>
      </c>
      <c r="AQ37" s="188">
        <f t="shared" si="8"/>
        <v>124</v>
      </c>
    </row>
    <row r="38" spans="1:43" ht="13.5" customHeight="1">
      <c r="A38" s="182" t="s">
        <v>273</v>
      </c>
      <c r="B38" s="182" t="s">
        <v>153</v>
      </c>
      <c r="C38" s="184" t="s">
        <v>154</v>
      </c>
      <c r="D38" s="188">
        <v>2207</v>
      </c>
      <c r="E38" s="188">
        <v>2207</v>
      </c>
      <c r="F38" s="188">
        <f>'ごみ搬入量内訳'!H38</f>
        <v>392</v>
      </c>
      <c r="G38" s="188">
        <f>'ごみ搬入量内訳'!AG38</f>
        <v>36</v>
      </c>
      <c r="H38" s="188">
        <f>'ごみ搬入量内訳'!AH38</f>
        <v>0</v>
      </c>
      <c r="I38" s="188">
        <f t="shared" si="0"/>
        <v>428</v>
      </c>
      <c r="J38" s="188">
        <f t="shared" si="9"/>
        <v>531.3107112487663</v>
      </c>
      <c r="K38" s="188">
        <f>('ごみ搬入量内訳'!E38+'ごみ搬入量内訳'!AH38)/'ごみ処理概要'!D38/365*1000000</f>
        <v>500.2762070870394</v>
      </c>
      <c r="L38" s="188">
        <f>'ごみ搬入量内訳'!F38/'ごみ処理概要'!D38/365*1000000</f>
        <v>31.03450416172701</v>
      </c>
      <c r="M38" s="188">
        <f>'資源化量内訳'!BP38</f>
        <v>87</v>
      </c>
      <c r="N38" s="188">
        <f>'ごみ処理量内訳'!E38</f>
        <v>301</v>
      </c>
      <c r="O38" s="188">
        <f>'ごみ処理量内訳'!L38</f>
        <v>0</v>
      </c>
      <c r="P38" s="188">
        <f t="shared" si="2"/>
        <v>128</v>
      </c>
      <c r="Q38" s="188">
        <f>'ごみ処理量内訳'!G38</f>
        <v>0</v>
      </c>
      <c r="R38" s="188">
        <f>'ごみ処理量内訳'!H38</f>
        <v>64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64</v>
      </c>
      <c r="V38" s="188">
        <f t="shared" si="3"/>
        <v>2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2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431</v>
      </c>
      <c r="AE38" s="189">
        <f t="shared" si="5"/>
        <v>100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64</v>
      </c>
      <c r="AI38" s="188">
        <f>'資源化量内訳'!AZ38</f>
        <v>0</v>
      </c>
      <c r="AJ38" s="188">
        <f>'資源化量内訳'!BH38</f>
        <v>0</v>
      </c>
      <c r="AK38" s="188" t="s">
        <v>322</v>
      </c>
      <c r="AL38" s="188">
        <f t="shared" si="6"/>
        <v>64</v>
      </c>
      <c r="AM38" s="189">
        <f t="shared" si="7"/>
        <v>29.53667953667954</v>
      </c>
      <c r="AN38" s="188">
        <f>'ごみ処理量内訳'!AC38</f>
        <v>0</v>
      </c>
      <c r="AO38" s="188">
        <f>'ごみ処理量内訳'!AD38</f>
        <v>29</v>
      </c>
      <c r="AP38" s="188">
        <f>'ごみ処理量内訳'!AE38</f>
        <v>62</v>
      </c>
      <c r="AQ38" s="188">
        <f t="shared" si="8"/>
        <v>91</v>
      </c>
    </row>
    <row r="39" spans="1:43" ht="13.5" customHeight="1">
      <c r="A39" s="182" t="s">
        <v>273</v>
      </c>
      <c r="B39" s="182" t="s">
        <v>155</v>
      </c>
      <c r="C39" s="184" t="s">
        <v>156</v>
      </c>
      <c r="D39" s="188">
        <v>4488</v>
      </c>
      <c r="E39" s="188">
        <v>4488</v>
      </c>
      <c r="F39" s="188">
        <f>'ごみ搬入量内訳'!H39</f>
        <v>892</v>
      </c>
      <c r="G39" s="188">
        <f>'ごみ搬入量内訳'!AG39</f>
        <v>723</v>
      </c>
      <c r="H39" s="188">
        <f>'ごみ搬入量内訳'!AH39</f>
        <v>0</v>
      </c>
      <c r="I39" s="188">
        <f t="shared" si="0"/>
        <v>1615</v>
      </c>
      <c r="J39" s="188">
        <f t="shared" si="9"/>
        <v>985.8862598588626</v>
      </c>
      <c r="K39" s="188">
        <f>('ごみ搬入量内訳'!E39+'ごみ搬入量内訳'!AH39)/'ごみ処理概要'!D39/365*1000000</f>
        <v>709.9601982760726</v>
      </c>
      <c r="L39" s="188">
        <f>'ごみ搬入量内訳'!F39/'ごみ処理概要'!D39/365*1000000</f>
        <v>275.92606158279</v>
      </c>
      <c r="M39" s="188">
        <f>'資源化量内訳'!BP39</f>
        <v>213</v>
      </c>
      <c r="N39" s="188">
        <f>'ごみ処理量内訳'!E39</f>
        <v>403</v>
      </c>
      <c r="O39" s="188">
        <f>'ごみ処理量内訳'!L39</f>
        <v>280</v>
      </c>
      <c r="P39" s="188">
        <f t="shared" si="2"/>
        <v>932</v>
      </c>
      <c r="Q39" s="188">
        <f>'ごみ処理量内訳'!G39</f>
        <v>560</v>
      </c>
      <c r="R39" s="188">
        <f>'ごみ処理量内訳'!H39</f>
        <v>115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257</v>
      </c>
      <c r="V39" s="188">
        <f t="shared" si="3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1615</v>
      </c>
      <c r="AE39" s="189">
        <f t="shared" si="5"/>
        <v>82.6625386996904</v>
      </c>
      <c r="AF39" s="188">
        <f>'資源化量内訳'!AB39</f>
        <v>0</v>
      </c>
      <c r="AG39" s="188">
        <f>'資源化量内訳'!AJ39</f>
        <v>463</v>
      </c>
      <c r="AH39" s="188">
        <f>'資源化量内訳'!AR39</f>
        <v>115</v>
      </c>
      <c r="AI39" s="188">
        <f>'資源化量内訳'!AZ39</f>
        <v>0</v>
      </c>
      <c r="AJ39" s="188">
        <f>'資源化量内訳'!BH39</f>
        <v>0</v>
      </c>
      <c r="AK39" s="188" t="s">
        <v>322</v>
      </c>
      <c r="AL39" s="188">
        <f t="shared" si="6"/>
        <v>578</v>
      </c>
      <c r="AM39" s="189">
        <f t="shared" si="7"/>
        <v>43.27133479212254</v>
      </c>
      <c r="AN39" s="188">
        <f>'ごみ処理量内訳'!AC39</f>
        <v>280</v>
      </c>
      <c r="AO39" s="188">
        <f>'ごみ処理量内訳'!AD39</f>
        <v>51</v>
      </c>
      <c r="AP39" s="188">
        <f>'ごみ処理量内訳'!AE39</f>
        <v>282</v>
      </c>
      <c r="AQ39" s="188">
        <f t="shared" si="8"/>
        <v>613</v>
      </c>
    </row>
    <row r="40" spans="1:43" ht="13.5" customHeight="1">
      <c r="A40" s="182" t="s">
        <v>273</v>
      </c>
      <c r="B40" s="182" t="s">
        <v>157</v>
      </c>
      <c r="C40" s="184" t="s">
        <v>158</v>
      </c>
      <c r="D40" s="188">
        <v>9925</v>
      </c>
      <c r="E40" s="188">
        <v>9925</v>
      </c>
      <c r="F40" s="188">
        <f>'ごみ搬入量内訳'!H40</f>
        <v>2892</v>
      </c>
      <c r="G40" s="188">
        <f>'ごみ搬入量内訳'!AG40</f>
        <v>442</v>
      </c>
      <c r="H40" s="188">
        <f>'ごみ搬入量内訳'!AH40</f>
        <v>0</v>
      </c>
      <c r="I40" s="188">
        <f t="shared" si="0"/>
        <v>3334</v>
      </c>
      <c r="J40" s="188">
        <f t="shared" si="9"/>
        <v>920.3271108657397</v>
      </c>
      <c r="K40" s="188">
        <f>('ごみ搬入量内訳'!E40+'ごみ搬入量内訳'!AH40)/'ごみ処理概要'!D40/365*1000000</f>
        <v>826.1964735516372</v>
      </c>
      <c r="L40" s="188">
        <f>'ごみ搬入量内訳'!F40/'ごみ処理概要'!D40/365*1000000</f>
        <v>94.13063731410234</v>
      </c>
      <c r="M40" s="188">
        <f>'資源化量内訳'!BP40</f>
        <v>0</v>
      </c>
      <c r="N40" s="188">
        <f>'ごみ処理量内訳'!E40</f>
        <v>2780</v>
      </c>
      <c r="O40" s="188">
        <f>'ごみ処理量内訳'!L40</f>
        <v>0</v>
      </c>
      <c r="P40" s="188">
        <f t="shared" si="2"/>
        <v>540</v>
      </c>
      <c r="Q40" s="188">
        <f>'ごみ処理量内訳'!G40</f>
        <v>0</v>
      </c>
      <c r="R40" s="188">
        <f>'ごみ処理量内訳'!H40</f>
        <v>276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264</v>
      </c>
      <c r="V40" s="188">
        <f t="shared" si="3"/>
        <v>11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11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3331</v>
      </c>
      <c r="AE40" s="189">
        <f t="shared" si="5"/>
        <v>100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276</v>
      </c>
      <c r="AI40" s="188">
        <f>'資源化量内訳'!AZ40</f>
        <v>0</v>
      </c>
      <c r="AJ40" s="188">
        <f>'資源化量内訳'!BH40</f>
        <v>0</v>
      </c>
      <c r="AK40" s="188" t="s">
        <v>322</v>
      </c>
      <c r="AL40" s="188">
        <f t="shared" si="6"/>
        <v>276</v>
      </c>
      <c r="AM40" s="189">
        <f t="shared" si="7"/>
        <v>8.616031221855298</v>
      </c>
      <c r="AN40" s="188">
        <f>'ごみ処理量内訳'!AC40</f>
        <v>0</v>
      </c>
      <c r="AO40" s="188">
        <f>'ごみ処理量内訳'!AD40</f>
        <v>508</v>
      </c>
      <c r="AP40" s="188">
        <f>'ごみ処理量内訳'!AE40</f>
        <v>254</v>
      </c>
      <c r="AQ40" s="188">
        <f t="shared" si="8"/>
        <v>762</v>
      </c>
    </row>
    <row r="41" spans="1:43" ht="13.5" customHeight="1">
      <c r="A41" s="182" t="s">
        <v>273</v>
      </c>
      <c r="B41" s="182" t="s">
        <v>18</v>
      </c>
      <c r="C41" s="184" t="s">
        <v>19</v>
      </c>
      <c r="D41" s="188">
        <v>14951</v>
      </c>
      <c r="E41" s="188">
        <v>14951</v>
      </c>
      <c r="F41" s="188">
        <f>'ごみ搬入量内訳'!H41</f>
        <v>4801</v>
      </c>
      <c r="G41" s="188">
        <f>'ごみ搬入量内訳'!AG41</f>
        <v>527</v>
      </c>
      <c r="H41" s="188">
        <f>'ごみ搬入量内訳'!AH41</f>
        <v>0</v>
      </c>
      <c r="I41" s="188">
        <f t="shared" si="0"/>
        <v>5328</v>
      </c>
      <c r="J41" s="188">
        <f t="shared" si="9"/>
        <v>976.3400624689053</v>
      </c>
      <c r="K41" s="188">
        <f>('ごみ搬入量内訳'!E41+'ごみ搬入量内訳'!AH41)/'ごみ処理概要'!D41/365*1000000</f>
        <v>859.2452238957765</v>
      </c>
      <c r="L41" s="188">
        <f>'ごみ搬入量内訳'!F41/'ごみ処理概要'!D41/365*1000000</f>
        <v>117.09483857312885</v>
      </c>
      <c r="M41" s="188">
        <f>'資源化量内訳'!BP41</f>
        <v>215</v>
      </c>
      <c r="N41" s="188">
        <f>'ごみ処理量内訳'!E41</f>
        <v>4220</v>
      </c>
      <c r="O41" s="188">
        <f>'ごみ処理量内訳'!L41</f>
        <v>196</v>
      </c>
      <c r="P41" s="188">
        <f t="shared" si="2"/>
        <v>912</v>
      </c>
      <c r="Q41" s="188">
        <f>'ごみ処理量内訳'!G41</f>
        <v>0</v>
      </c>
      <c r="R41" s="188">
        <f>'ごみ処理量内訳'!H41</f>
        <v>912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5328</v>
      </c>
      <c r="AE41" s="189">
        <f t="shared" si="5"/>
        <v>96.32132132132132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912</v>
      </c>
      <c r="AI41" s="188">
        <f>'資源化量内訳'!AZ41</f>
        <v>0</v>
      </c>
      <c r="AJ41" s="188">
        <f>'資源化量内訳'!BH41</f>
        <v>0</v>
      </c>
      <c r="AK41" s="188" t="s">
        <v>322</v>
      </c>
      <c r="AL41" s="188">
        <f t="shared" si="6"/>
        <v>912</v>
      </c>
      <c r="AM41" s="189">
        <f t="shared" si="7"/>
        <v>20.33195020746888</v>
      </c>
      <c r="AN41" s="188">
        <f>'ごみ処理量内訳'!AC41</f>
        <v>196</v>
      </c>
      <c r="AO41" s="188">
        <f>'ごみ処理量内訳'!AD41</f>
        <v>441</v>
      </c>
      <c r="AP41" s="188">
        <f>'ごみ処理量内訳'!AE41</f>
        <v>0</v>
      </c>
      <c r="AQ41" s="188">
        <f t="shared" si="8"/>
        <v>637</v>
      </c>
    </row>
    <row r="42" spans="1:43" ht="13.5" customHeight="1">
      <c r="A42" s="182" t="s">
        <v>273</v>
      </c>
      <c r="B42" s="182" t="s">
        <v>159</v>
      </c>
      <c r="C42" s="184" t="s">
        <v>236</v>
      </c>
      <c r="D42" s="188">
        <v>19867</v>
      </c>
      <c r="E42" s="188">
        <v>19867</v>
      </c>
      <c r="F42" s="188">
        <f>'ごみ搬入量内訳'!H42</f>
        <v>12632</v>
      </c>
      <c r="G42" s="188">
        <f>'ごみ搬入量内訳'!AG42</f>
        <v>2077</v>
      </c>
      <c r="H42" s="188">
        <f>'ごみ搬入量内訳'!AH42</f>
        <v>0</v>
      </c>
      <c r="I42" s="188">
        <f t="shared" si="0"/>
        <v>14709</v>
      </c>
      <c r="J42" s="188">
        <f t="shared" si="9"/>
        <v>2028.4205031955655</v>
      </c>
      <c r="K42" s="188">
        <f>('ごみ搬入量内訳'!E42+'ごみ搬入量内訳'!AH42)/'ごみ処理概要'!D42/365*1000000</f>
        <v>664.9699956767297</v>
      </c>
      <c r="L42" s="188">
        <f>'ごみ搬入量内訳'!F42/'ごみ処理概要'!D42/365*1000000</f>
        <v>1363.450507518836</v>
      </c>
      <c r="M42" s="188">
        <f>'資源化量内訳'!BP42</f>
        <v>0</v>
      </c>
      <c r="N42" s="188">
        <f>'ごみ処理量内訳'!E42</f>
        <v>9406</v>
      </c>
      <c r="O42" s="188">
        <f>'ごみ処理量内訳'!L42</f>
        <v>142</v>
      </c>
      <c r="P42" s="188">
        <f t="shared" si="2"/>
        <v>3420</v>
      </c>
      <c r="Q42" s="188">
        <f>'ごみ処理量内訳'!G42</f>
        <v>0</v>
      </c>
      <c r="R42" s="188">
        <f>'ごみ処理量内訳'!H42</f>
        <v>3420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1741</v>
      </c>
      <c r="W42" s="188">
        <f>'資源化量内訳'!M42</f>
        <v>1405</v>
      </c>
      <c r="X42" s="188">
        <f>'資源化量内訳'!N42</f>
        <v>145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24</v>
      </c>
      <c r="AC42" s="188">
        <f>'資源化量内訳'!S42</f>
        <v>167</v>
      </c>
      <c r="AD42" s="188">
        <f t="shared" si="4"/>
        <v>14709</v>
      </c>
      <c r="AE42" s="189">
        <f t="shared" si="5"/>
        <v>99.03460466381128</v>
      </c>
      <c r="AF42" s="188">
        <f>'資源化量内訳'!AB42</f>
        <v>38</v>
      </c>
      <c r="AG42" s="188">
        <f>'資源化量内訳'!AJ42</f>
        <v>0</v>
      </c>
      <c r="AH42" s="188">
        <f>'資源化量内訳'!AR42</f>
        <v>1207</v>
      </c>
      <c r="AI42" s="188">
        <f>'資源化量内訳'!AZ42</f>
        <v>0</v>
      </c>
      <c r="AJ42" s="188">
        <f>'資源化量内訳'!BH42</f>
        <v>0</v>
      </c>
      <c r="AK42" s="188" t="s">
        <v>322</v>
      </c>
      <c r="AL42" s="188">
        <f t="shared" si="6"/>
        <v>1245</v>
      </c>
      <c r="AM42" s="189">
        <f t="shared" si="7"/>
        <v>20.300496294785507</v>
      </c>
      <c r="AN42" s="188">
        <f>'ごみ処理量内訳'!AC42</f>
        <v>142</v>
      </c>
      <c r="AO42" s="188">
        <f>'ごみ処理量内訳'!AD42</f>
        <v>1300</v>
      </c>
      <c r="AP42" s="188">
        <f>'ごみ処理量内訳'!AE42</f>
        <v>133</v>
      </c>
      <c r="AQ42" s="188">
        <f t="shared" si="8"/>
        <v>1575</v>
      </c>
    </row>
    <row r="43" spans="1:43" ht="13.5" customHeight="1">
      <c r="A43" s="182" t="s">
        <v>273</v>
      </c>
      <c r="B43" s="182" t="s">
        <v>160</v>
      </c>
      <c r="C43" s="184" t="s">
        <v>161</v>
      </c>
      <c r="D43" s="188">
        <v>3802</v>
      </c>
      <c r="E43" s="188">
        <v>3802</v>
      </c>
      <c r="F43" s="188">
        <f>'ごみ搬入量内訳'!H43</f>
        <v>903</v>
      </c>
      <c r="G43" s="188">
        <f>'ごみ搬入量内訳'!AG43</f>
        <v>18</v>
      </c>
      <c r="H43" s="188">
        <f>'ごみ搬入量内訳'!AH43</f>
        <v>0</v>
      </c>
      <c r="I43" s="188">
        <f t="shared" si="0"/>
        <v>921</v>
      </c>
      <c r="J43" s="188">
        <f t="shared" si="9"/>
        <v>663.6737693931817</v>
      </c>
      <c r="K43" s="188">
        <f>('ごみ搬入量内訳'!E43+'ごみ搬入量内訳'!AH43)/'ごみ処理概要'!D43/365*1000000</f>
        <v>663.6737693931817</v>
      </c>
      <c r="L43" s="188">
        <f>'ごみ搬入量内訳'!F43/'ごみ処理概要'!D43/365*1000000</f>
        <v>0</v>
      </c>
      <c r="M43" s="188">
        <f>'資源化量内訳'!BP43</f>
        <v>146</v>
      </c>
      <c r="N43" s="188">
        <f>'ごみ処理量内訳'!E43</f>
        <v>630</v>
      </c>
      <c r="O43" s="188">
        <f>'ごみ処理量内訳'!L43</f>
        <v>0</v>
      </c>
      <c r="P43" s="188">
        <f t="shared" si="2"/>
        <v>291</v>
      </c>
      <c r="Q43" s="188">
        <f>'ごみ処理量内訳'!G43</f>
        <v>0</v>
      </c>
      <c r="R43" s="188">
        <f>'ごみ処理量内訳'!H43</f>
        <v>291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921</v>
      </c>
      <c r="AE43" s="189">
        <f t="shared" si="5"/>
        <v>100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259</v>
      </c>
      <c r="AI43" s="188">
        <f>'資源化量内訳'!AZ43</f>
        <v>0</v>
      </c>
      <c r="AJ43" s="188">
        <f>'資源化量内訳'!BH43</f>
        <v>0</v>
      </c>
      <c r="AK43" s="188" t="s">
        <v>322</v>
      </c>
      <c r="AL43" s="188">
        <f t="shared" si="6"/>
        <v>259</v>
      </c>
      <c r="AM43" s="189">
        <f t="shared" si="7"/>
        <v>37.95688847235239</v>
      </c>
      <c r="AN43" s="188">
        <f>'ごみ処理量内訳'!AC43</f>
        <v>0</v>
      </c>
      <c r="AO43" s="188">
        <f>'ごみ処理量内訳'!AD43</f>
        <v>75</v>
      </c>
      <c r="AP43" s="188">
        <f>'ごみ処理量内訳'!AE43</f>
        <v>32</v>
      </c>
      <c r="AQ43" s="188">
        <f t="shared" si="8"/>
        <v>107</v>
      </c>
    </row>
    <row r="44" spans="1:43" ht="13.5" customHeight="1">
      <c r="A44" s="182" t="s">
        <v>273</v>
      </c>
      <c r="B44" s="182" t="s">
        <v>162</v>
      </c>
      <c r="C44" s="184" t="s">
        <v>272</v>
      </c>
      <c r="D44" s="188">
        <v>3352</v>
      </c>
      <c r="E44" s="188">
        <v>3352</v>
      </c>
      <c r="F44" s="188">
        <f>'ごみ搬入量内訳'!H44</f>
        <v>796</v>
      </c>
      <c r="G44" s="188">
        <f>'ごみ搬入量内訳'!AG44</f>
        <v>15</v>
      </c>
      <c r="H44" s="188">
        <f>'ごみ搬入量内訳'!AH44</f>
        <v>0</v>
      </c>
      <c r="I44" s="188">
        <f t="shared" si="0"/>
        <v>811</v>
      </c>
      <c r="J44" s="188">
        <f t="shared" si="9"/>
        <v>662.8633079412823</v>
      </c>
      <c r="K44" s="188">
        <f>('ごみ搬入量内訳'!E44+'ごみ搬入量内訳'!AH44)/'ごみ処理概要'!D44/365*1000000</f>
        <v>662.8633079412823</v>
      </c>
      <c r="L44" s="188">
        <f>'ごみ搬入量内訳'!F44/'ごみ処理概要'!D44/365*1000000</f>
        <v>0</v>
      </c>
      <c r="M44" s="188">
        <f>'資源化量内訳'!BP44</f>
        <v>0</v>
      </c>
      <c r="N44" s="188">
        <f>'ごみ処理量内訳'!E44</f>
        <v>608</v>
      </c>
      <c r="O44" s="188">
        <f>'ごみ処理量内訳'!L44</f>
        <v>0</v>
      </c>
      <c r="P44" s="188">
        <f t="shared" si="2"/>
        <v>0</v>
      </c>
      <c r="Q44" s="188">
        <f>'ごみ処理量内訳'!G44</f>
        <v>0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195</v>
      </c>
      <c r="W44" s="188">
        <f>'資源化量内訳'!M44</f>
        <v>49</v>
      </c>
      <c r="X44" s="188">
        <f>'資源化量内訳'!N44</f>
        <v>24</v>
      </c>
      <c r="Y44" s="188">
        <f>'資源化量内訳'!O44</f>
        <v>38</v>
      </c>
      <c r="Z44" s="188">
        <f>'資源化量内訳'!P44</f>
        <v>1</v>
      </c>
      <c r="AA44" s="188">
        <f>'資源化量内訳'!Q44</f>
        <v>83</v>
      </c>
      <c r="AB44" s="188">
        <f>'資源化量内訳'!R44</f>
        <v>0</v>
      </c>
      <c r="AC44" s="188">
        <f>'資源化量内訳'!S44</f>
        <v>0</v>
      </c>
      <c r="AD44" s="188">
        <f t="shared" si="4"/>
        <v>803</v>
      </c>
      <c r="AE44" s="189">
        <f t="shared" si="5"/>
        <v>100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322</v>
      </c>
      <c r="AL44" s="188">
        <f t="shared" si="6"/>
        <v>0</v>
      </c>
      <c r="AM44" s="189">
        <f t="shared" si="7"/>
        <v>24.283935242839352</v>
      </c>
      <c r="AN44" s="188">
        <f>'ごみ処理量内訳'!AC44</f>
        <v>0</v>
      </c>
      <c r="AO44" s="188">
        <f>'ごみ処理量内訳'!AD44</f>
        <v>80</v>
      </c>
      <c r="AP44" s="188">
        <f>'ごみ処理量内訳'!AE44</f>
        <v>0</v>
      </c>
      <c r="AQ44" s="188">
        <f t="shared" si="8"/>
        <v>80</v>
      </c>
    </row>
    <row r="45" spans="1:43" ht="13.5" customHeight="1">
      <c r="A45" s="182" t="s">
        <v>273</v>
      </c>
      <c r="B45" s="182" t="s">
        <v>163</v>
      </c>
      <c r="C45" s="184" t="s">
        <v>164</v>
      </c>
      <c r="D45" s="188">
        <v>15268</v>
      </c>
      <c r="E45" s="188">
        <v>15268</v>
      </c>
      <c r="F45" s="188">
        <f>'ごみ搬入量内訳'!H45</f>
        <v>4129</v>
      </c>
      <c r="G45" s="188">
        <f>'ごみ搬入量内訳'!AG45</f>
        <v>476</v>
      </c>
      <c r="H45" s="188">
        <f>'ごみ搬入量内訳'!AH45</f>
        <v>0</v>
      </c>
      <c r="I45" s="188">
        <f t="shared" si="0"/>
        <v>4605</v>
      </c>
      <c r="J45" s="188">
        <f t="shared" si="9"/>
        <v>826.3320903958856</v>
      </c>
      <c r="K45" s="188">
        <f>('ごみ搬入量内訳'!E45+'ごみ搬入量内訳'!AH45)/'ごみ処理概要'!D45/365*1000000</f>
        <v>826.3320903958856</v>
      </c>
      <c r="L45" s="188">
        <f>'ごみ搬入量内訳'!F45/'ごみ処理概要'!D45/365*1000000</f>
        <v>0</v>
      </c>
      <c r="M45" s="188">
        <f>'資源化量内訳'!BP45</f>
        <v>249</v>
      </c>
      <c r="N45" s="188">
        <f>'ごみ処理量内訳'!E45</f>
        <v>3275</v>
      </c>
      <c r="O45" s="188">
        <f>'ごみ処理量内訳'!L45</f>
        <v>1071</v>
      </c>
      <c r="P45" s="188">
        <f t="shared" si="2"/>
        <v>259</v>
      </c>
      <c r="Q45" s="188">
        <f>'ごみ処理量内訳'!G45</f>
        <v>0</v>
      </c>
      <c r="R45" s="188">
        <f>'ごみ処理量内訳'!H45</f>
        <v>259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4"/>
        <v>4605</v>
      </c>
      <c r="AE45" s="189">
        <f t="shared" si="5"/>
        <v>76.742671009772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259</v>
      </c>
      <c r="AI45" s="188">
        <f>'資源化量内訳'!AZ45</f>
        <v>0</v>
      </c>
      <c r="AJ45" s="188">
        <f>'資源化量内訳'!BH45</f>
        <v>0</v>
      </c>
      <c r="AK45" s="188" t="s">
        <v>322</v>
      </c>
      <c r="AL45" s="188">
        <f t="shared" si="6"/>
        <v>259</v>
      </c>
      <c r="AM45" s="189">
        <f t="shared" si="7"/>
        <v>10.46559538524928</v>
      </c>
      <c r="AN45" s="188">
        <f>'ごみ処理量内訳'!AC45</f>
        <v>1071</v>
      </c>
      <c r="AO45" s="188">
        <f>'ごみ処理量内訳'!AD45</f>
        <v>403</v>
      </c>
      <c r="AP45" s="188">
        <f>'ごみ処理量内訳'!AE45</f>
        <v>0</v>
      </c>
      <c r="AQ45" s="188">
        <f t="shared" si="8"/>
        <v>1474</v>
      </c>
    </row>
    <row r="46" spans="1:43" ht="13.5" customHeight="1">
      <c r="A46" s="182" t="s">
        <v>273</v>
      </c>
      <c r="B46" s="182" t="s">
        <v>165</v>
      </c>
      <c r="C46" s="184" t="s">
        <v>166</v>
      </c>
      <c r="D46" s="188">
        <v>4834</v>
      </c>
      <c r="E46" s="188">
        <v>4834</v>
      </c>
      <c r="F46" s="188">
        <f>'ごみ搬入量内訳'!H46</f>
        <v>1331</v>
      </c>
      <c r="G46" s="188">
        <f>'ごみ搬入量内訳'!AG46</f>
        <v>179</v>
      </c>
      <c r="H46" s="188">
        <f>'ごみ搬入量内訳'!AH46</f>
        <v>0</v>
      </c>
      <c r="I46" s="188">
        <f t="shared" si="0"/>
        <v>1510</v>
      </c>
      <c r="J46" s="188">
        <f t="shared" si="9"/>
        <v>855.8101575030747</v>
      </c>
      <c r="K46" s="188">
        <f>('ごみ搬入量内訳'!E46+'ごみ搬入量内訳'!AH46)/'ごみ処理概要'!D46/365*1000000</f>
        <v>777.030282077295</v>
      </c>
      <c r="L46" s="188">
        <f>'ごみ搬入量内訳'!F46/'ごみ処理概要'!D46/365*1000000</f>
        <v>78.77987542577972</v>
      </c>
      <c r="M46" s="188">
        <f>'資源化量内訳'!BP46</f>
        <v>0</v>
      </c>
      <c r="N46" s="188">
        <f>'ごみ処理量内訳'!E46</f>
        <v>1019</v>
      </c>
      <c r="O46" s="188">
        <f>'ごみ処理量内訳'!L46</f>
        <v>226</v>
      </c>
      <c r="P46" s="188">
        <f t="shared" si="2"/>
        <v>265</v>
      </c>
      <c r="Q46" s="188">
        <f>'ごみ処理量内訳'!G46</f>
        <v>0</v>
      </c>
      <c r="R46" s="188">
        <f>'ごみ処理量内訳'!H46</f>
        <v>265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4"/>
        <v>1510</v>
      </c>
      <c r="AE46" s="189">
        <f t="shared" si="5"/>
        <v>85.03311258278146</v>
      </c>
      <c r="AF46" s="188">
        <f>'資源化量内訳'!AB46</f>
        <v>0</v>
      </c>
      <c r="AG46" s="188">
        <f>'資源化量内訳'!AJ46</f>
        <v>0</v>
      </c>
      <c r="AH46" s="188">
        <f>'資源化量内訳'!AR46</f>
        <v>265</v>
      </c>
      <c r="AI46" s="188">
        <f>'資源化量内訳'!AZ46</f>
        <v>0</v>
      </c>
      <c r="AJ46" s="188">
        <f>'資源化量内訳'!BH46</f>
        <v>0</v>
      </c>
      <c r="AK46" s="188" t="s">
        <v>322</v>
      </c>
      <c r="AL46" s="188">
        <f t="shared" si="6"/>
        <v>265</v>
      </c>
      <c r="AM46" s="189">
        <f t="shared" si="7"/>
        <v>17.549668874172188</v>
      </c>
      <c r="AN46" s="188">
        <f>'ごみ処理量内訳'!AC46</f>
        <v>226</v>
      </c>
      <c r="AO46" s="188">
        <f>'ごみ処理量内訳'!AD46</f>
        <v>210</v>
      </c>
      <c r="AP46" s="188">
        <f>'ごみ処理量内訳'!AE46</f>
        <v>0</v>
      </c>
      <c r="AQ46" s="188">
        <f t="shared" si="8"/>
        <v>436</v>
      </c>
    </row>
    <row r="47" spans="1:43" ht="13.5" customHeight="1">
      <c r="A47" s="182" t="s">
        <v>273</v>
      </c>
      <c r="B47" s="182" t="s">
        <v>167</v>
      </c>
      <c r="C47" s="184" t="s">
        <v>168</v>
      </c>
      <c r="D47" s="188">
        <v>5621</v>
      </c>
      <c r="E47" s="188">
        <v>5621</v>
      </c>
      <c r="F47" s="188">
        <f>'ごみ搬入量内訳'!H47</f>
        <v>1840</v>
      </c>
      <c r="G47" s="188">
        <f>'ごみ搬入量内訳'!AG47</f>
        <v>40</v>
      </c>
      <c r="H47" s="188">
        <f>'ごみ搬入量内訳'!AH47</f>
        <v>0</v>
      </c>
      <c r="I47" s="188">
        <f t="shared" si="0"/>
        <v>1880</v>
      </c>
      <c r="J47" s="188">
        <f t="shared" si="9"/>
        <v>916.32893284235</v>
      </c>
      <c r="K47" s="188">
        <f>('ごみ搬入量内訳'!E47+'ごみ搬入量内訳'!AH47)/'ごみ処理概要'!D47/365*1000000</f>
        <v>779.8544109296596</v>
      </c>
      <c r="L47" s="188">
        <f>'ごみ搬入量内訳'!F47/'ごみ処理概要'!D47/365*1000000</f>
        <v>136.47452191269042</v>
      </c>
      <c r="M47" s="188">
        <f>'資源化量内訳'!BP47</f>
        <v>230</v>
      </c>
      <c r="N47" s="188">
        <f>'ごみ処理量内訳'!E47</f>
        <v>1688</v>
      </c>
      <c r="O47" s="188">
        <f>'ごみ処理量内訳'!L47</f>
        <v>75</v>
      </c>
      <c r="P47" s="188">
        <f t="shared" si="2"/>
        <v>0</v>
      </c>
      <c r="Q47" s="188">
        <f>'ごみ処理量内訳'!G47</f>
        <v>0</v>
      </c>
      <c r="R47" s="188">
        <f>'ごみ処理量内訳'!H47</f>
        <v>0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117</v>
      </c>
      <c r="W47" s="188">
        <f>'資源化量内訳'!M47</f>
        <v>0</v>
      </c>
      <c r="X47" s="188">
        <f>'資源化量内訳'!N47</f>
        <v>42</v>
      </c>
      <c r="Y47" s="188">
        <f>'資源化量内訳'!O47</f>
        <v>64</v>
      </c>
      <c r="Z47" s="188">
        <f>'資源化量内訳'!P47</f>
        <v>9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2</v>
      </c>
      <c r="AD47" s="188">
        <f t="shared" si="4"/>
        <v>1880</v>
      </c>
      <c r="AE47" s="189">
        <f t="shared" si="5"/>
        <v>96.01063829787235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0</v>
      </c>
      <c r="AI47" s="188">
        <f>'資源化量内訳'!AZ47</f>
        <v>0</v>
      </c>
      <c r="AJ47" s="188">
        <f>'資源化量内訳'!BH47</f>
        <v>0</v>
      </c>
      <c r="AK47" s="188" t="s">
        <v>322</v>
      </c>
      <c r="AL47" s="188">
        <f t="shared" si="6"/>
        <v>0</v>
      </c>
      <c r="AM47" s="189">
        <f t="shared" si="7"/>
        <v>16.445497630331754</v>
      </c>
      <c r="AN47" s="188">
        <f>'ごみ処理量内訳'!AC47</f>
        <v>75</v>
      </c>
      <c r="AO47" s="188">
        <f>'ごみ処理量内訳'!AD47</f>
        <v>207</v>
      </c>
      <c r="AP47" s="188">
        <f>'ごみ処理量内訳'!AE47</f>
        <v>0</v>
      </c>
      <c r="AQ47" s="188">
        <f t="shared" si="8"/>
        <v>282</v>
      </c>
    </row>
    <row r="48" spans="1:43" ht="13.5" customHeight="1">
      <c r="A48" s="182" t="s">
        <v>273</v>
      </c>
      <c r="B48" s="182" t="s">
        <v>169</v>
      </c>
      <c r="C48" s="184" t="s">
        <v>170</v>
      </c>
      <c r="D48" s="188">
        <v>15162</v>
      </c>
      <c r="E48" s="188">
        <v>15139</v>
      </c>
      <c r="F48" s="188">
        <f>'ごみ搬入量内訳'!H48</f>
        <v>6199</v>
      </c>
      <c r="G48" s="188">
        <f>'ごみ搬入量内訳'!AG48</f>
        <v>1997</v>
      </c>
      <c r="H48" s="188">
        <f>'ごみ搬入量内訳'!AH48</f>
        <v>3</v>
      </c>
      <c r="I48" s="188">
        <f t="shared" si="0"/>
        <v>8199</v>
      </c>
      <c r="J48" s="188">
        <f t="shared" si="9"/>
        <v>1481.5336828010907</v>
      </c>
      <c r="K48" s="188">
        <f>('ごみ搬入量内訳'!E48+'ごみ搬入量内訳'!AH48)/'ごみ処理概要'!D48/365*1000000</f>
        <v>1120.6820222871527</v>
      </c>
      <c r="L48" s="188">
        <f>'ごみ搬入量内訳'!F48/'ごみ処理概要'!D48/365*1000000</f>
        <v>360.85166051393804</v>
      </c>
      <c r="M48" s="188">
        <f>'資源化量内訳'!BP48</f>
        <v>0</v>
      </c>
      <c r="N48" s="188">
        <f>'ごみ処理量内訳'!E48</f>
        <v>4865</v>
      </c>
      <c r="O48" s="188">
        <f>'ごみ処理量内訳'!L48</f>
        <v>2276</v>
      </c>
      <c r="P48" s="188">
        <f t="shared" si="2"/>
        <v>1025</v>
      </c>
      <c r="Q48" s="188">
        <f>'ごみ処理量内訳'!G48</f>
        <v>0</v>
      </c>
      <c r="R48" s="188">
        <f>'ごみ処理量内訳'!H48</f>
        <v>1025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30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30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4"/>
        <v>8196</v>
      </c>
      <c r="AE48" s="189">
        <f t="shared" si="5"/>
        <v>72.23035627135188</v>
      </c>
      <c r="AF48" s="188">
        <f>'資源化量内訳'!AB48</f>
        <v>611</v>
      </c>
      <c r="AG48" s="188">
        <f>'資源化量内訳'!AJ48</f>
        <v>0</v>
      </c>
      <c r="AH48" s="188">
        <f>'資源化量内訳'!AR48</f>
        <v>1025</v>
      </c>
      <c r="AI48" s="188">
        <f>'資源化量内訳'!AZ48</f>
        <v>0</v>
      </c>
      <c r="AJ48" s="188">
        <f>'資源化量内訳'!BH48</f>
        <v>0</v>
      </c>
      <c r="AK48" s="188" t="s">
        <v>322</v>
      </c>
      <c r="AL48" s="188">
        <f t="shared" si="6"/>
        <v>1636</v>
      </c>
      <c r="AM48" s="189">
        <f t="shared" si="7"/>
        <v>20.3269887750122</v>
      </c>
      <c r="AN48" s="188">
        <f>'ごみ処理量内訳'!AC48</f>
        <v>2276</v>
      </c>
      <c r="AO48" s="188">
        <f>'ごみ処理量内訳'!AD48</f>
        <v>0</v>
      </c>
      <c r="AP48" s="188">
        <f>'ごみ処理量内訳'!AE48</f>
        <v>0</v>
      </c>
      <c r="AQ48" s="188">
        <f t="shared" si="8"/>
        <v>2276</v>
      </c>
    </row>
    <row r="49" spans="1:43" ht="13.5" customHeight="1">
      <c r="A49" s="182" t="s">
        <v>273</v>
      </c>
      <c r="B49" s="182" t="s">
        <v>171</v>
      </c>
      <c r="C49" s="184" t="s">
        <v>172</v>
      </c>
      <c r="D49" s="188">
        <v>19128</v>
      </c>
      <c r="E49" s="188">
        <v>19128</v>
      </c>
      <c r="F49" s="188">
        <f>'ごみ搬入量内訳'!H49</f>
        <v>6879</v>
      </c>
      <c r="G49" s="188">
        <f>'ごみ搬入量内訳'!AG49</f>
        <v>2433</v>
      </c>
      <c r="H49" s="188">
        <f>'ごみ搬入量内訳'!AH49</f>
        <v>0</v>
      </c>
      <c r="I49" s="188">
        <f t="shared" si="0"/>
        <v>9312</v>
      </c>
      <c r="J49" s="188">
        <f t="shared" si="9"/>
        <v>1333.768756123133</v>
      </c>
      <c r="K49" s="188">
        <f>('ごみ搬入量内訳'!E49+'ごみ搬入量内訳'!AH49)/'ごみ処理概要'!D49/365*1000000</f>
        <v>1062.4888995834838</v>
      </c>
      <c r="L49" s="188">
        <f>'ごみ搬入量内訳'!F49/'ごみ処理概要'!D49/365*1000000</f>
        <v>271.27985653964924</v>
      </c>
      <c r="M49" s="188">
        <f>'資源化量内訳'!BP49</f>
        <v>0</v>
      </c>
      <c r="N49" s="188">
        <f>'ごみ処理量内訳'!E49</f>
        <v>7440</v>
      </c>
      <c r="O49" s="188">
        <f>'ごみ処理量内訳'!L49</f>
        <v>0</v>
      </c>
      <c r="P49" s="188">
        <f t="shared" si="2"/>
        <v>1872</v>
      </c>
      <c r="Q49" s="188">
        <f>'ごみ処理量内訳'!G49</f>
        <v>0</v>
      </c>
      <c r="R49" s="188">
        <f>'ごみ処理量内訳'!H49</f>
        <v>1872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0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9312</v>
      </c>
      <c r="AE49" s="189">
        <f t="shared" si="5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1708</v>
      </c>
      <c r="AI49" s="188">
        <f>'資源化量内訳'!AZ49</f>
        <v>0</v>
      </c>
      <c r="AJ49" s="188">
        <f>'資源化量内訳'!BH49</f>
        <v>0</v>
      </c>
      <c r="AK49" s="188" t="s">
        <v>322</v>
      </c>
      <c r="AL49" s="188">
        <f t="shared" si="6"/>
        <v>1708</v>
      </c>
      <c r="AM49" s="189">
        <f t="shared" si="7"/>
        <v>18.341924398625427</v>
      </c>
      <c r="AN49" s="188">
        <f>'ごみ処理量内訳'!AC49</f>
        <v>0</v>
      </c>
      <c r="AO49" s="188">
        <f>'ごみ処理量内訳'!AD49</f>
        <v>750</v>
      </c>
      <c r="AP49" s="188">
        <f>'ごみ処理量内訳'!AE49</f>
        <v>164</v>
      </c>
      <c r="AQ49" s="188">
        <f t="shared" si="8"/>
        <v>914</v>
      </c>
    </row>
    <row r="50" spans="1:43" ht="13.5" customHeight="1">
      <c r="A50" s="182" t="s">
        <v>273</v>
      </c>
      <c r="B50" s="182" t="s">
        <v>173</v>
      </c>
      <c r="C50" s="184" t="s">
        <v>174</v>
      </c>
      <c r="D50" s="188">
        <v>3779</v>
      </c>
      <c r="E50" s="188">
        <v>3779</v>
      </c>
      <c r="F50" s="188">
        <f>'ごみ搬入量内訳'!H50</f>
        <v>1452</v>
      </c>
      <c r="G50" s="188">
        <f>'ごみ搬入量内訳'!AG50</f>
        <v>87</v>
      </c>
      <c r="H50" s="188">
        <f>'ごみ搬入量内訳'!AH50</f>
        <v>0</v>
      </c>
      <c r="I50" s="188">
        <f t="shared" si="0"/>
        <v>1539</v>
      </c>
      <c r="J50" s="188">
        <f t="shared" si="9"/>
        <v>1115.7550558783764</v>
      </c>
      <c r="K50" s="188">
        <f>('ごみ搬入量内訳'!E50+'ごみ搬入量内訳'!AH50)/'ごみ処理概要'!D50/365*1000000</f>
        <v>1052.681183323848</v>
      </c>
      <c r="L50" s="188">
        <f>'ごみ搬入量内訳'!F50/'ごみ処理概要'!D50/365*1000000</f>
        <v>63.07387255452809</v>
      </c>
      <c r="M50" s="188">
        <f>'資源化量内訳'!BP50</f>
        <v>0</v>
      </c>
      <c r="N50" s="188">
        <f>'ごみ処理量内訳'!E50</f>
        <v>0</v>
      </c>
      <c r="O50" s="188">
        <f>'ごみ処理量内訳'!L50</f>
        <v>0</v>
      </c>
      <c r="P50" s="188">
        <f t="shared" si="2"/>
        <v>1539</v>
      </c>
      <c r="Q50" s="188">
        <f>'ごみ処理量内訳'!G50</f>
        <v>0</v>
      </c>
      <c r="R50" s="188">
        <f>'ごみ処理量内訳'!H50</f>
        <v>310</v>
      </c>
      <c r="S50" s="188">
        <f>'ごみ処理量内訳'!I50</f>
        <v>0</v>
      </c>
      <c r="T50" s="188">
        <f>'ごみ処理量内訳'!J50</f>
        <v>1229</v>
      </c>
      <c r="U50" s="188">
        <f>'ごみ処理量内訳'!K50</f>
        <v>0</v>
      </c>
      <c r="V50" s="188">
        <f t="shared" si="3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4"/>
        <v>1539</v>
      </c>
      <c r="AE50" s="189">
        <f t="shared" si="5"/>
        <v>100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293</v>
      </c>
      <c r="AI50" s="188">
        <f>'資源化量内訳'!AZ50</f>
        <v>0</v>
      </c>
      <c r="AJ50" s="188">
        <f>'資源化量内訳'!BH50</f>
        <v>577</v>
      </c>
      <c r="AK50" s="188" t="s">
        <v>322</v>
      </c>
      <c r="AL50" s="188">
        <f t="shared" si="6"/>
        <v>870</v>
      </c>
      <c r="AM50" s="189">
        <f t="shared" si="7"/>
        <v>56.53021442495126</v>
      </c>
      <c r="AN50" s="188">
        <f>'ごみ処理量内訳'!AC50</f>
        <v>0</v>
      </c>
      <c r="AO50" s="188">
        <f>'ごみ処理量内訳'!AD50</f>
        <v>0</v>
      </c>
      <c r="AP50" s="188">
        <f>'ごみ処理量内訳'!AE50</f>
        <v>42</v>
      </c>
      <c r="AQ50" s="188">
        <f t="shared" si="8"/>
        <v>42</v>
      </c>
    </row>
    <row r="51" spans="1:43" ht="13.5" customHeight="1">
      <c r="A51" s="182" t="s">
        <v>273</v>
      </c>
      <c r="B51" s="182" t="s">
        <v>175</v>
      </c>
      <c r="C51" s="184" t="s">
        <v>176</v>
      </c>
      <c r="D51" s="188">
        <v>5664</v>
      </c>
      <c r="E51" s="188">
        <v>5664</v>
      </c>
      <c r="F51" s="188">
        <f>'ごみ搬入量内訳'!H51</f>
        <v>1776</v>
      </c>
      <c r="G51" s="188">
        <f>'ごみ搬入量内訳'!AG51</f>
        <v>95</v>
      </c>
      <c r="H51" s="188">
        <f>'ごみ搬入量内訳'!AH51</f>
        <v>0</v>
      </c>
      <c r="I51" s="188">
        <f t="shared" si="0"/>
        <v>1871</v>
      </c>
      <c r="J51" s="188">
        <f t="shared" si="9"/>
        <v>905.0189613806981</v>
      </c>
      <c r="K51" s="188">
        <f>('ごみ搬入量内訳'!E51+'ごみ搬入量内訳'!AH51)/'ごみ処理概要'!D51/365*1000000</f>
        <v>883.7357789644765</v>
      </c>
      <c r="L51" s="188">
        <f>'ごみ搬入量内訳'!F51/'ごみ処理概要'!D51/365*1000000</f>
        <v>21.283182416221656</v>
      </c>
      <c r="M51" s="188">
        <f>'資源化量内訳'!BP51</f>
        <v>0</v>
      </c>
      <c r="N51" s="188">
        <f>'ごみ処理量内訳'!E51</f>
        <v>1320</v>
      </c>
      <c r="O51" s="188">
        <f>'ごみ処理量内訳'!L51</f>
        <v>0</v>
      </c>
      <c r="P51" s="188">
        <f t="shared" si="2"/>
        <v>551</v>
      </c>
      <c r="Q51" s="188">
        <f>'ごみ処理量内訳'!G51</f>
        <v>0</v>
      </c>
      <c r="R51" s="188">
        <f>'ごみ処理量内訳'!H51</f>
        <v>551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3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4"/>
        <v>1871</v>
      </c>
      <c r="AE51" s="189">
        <f t="shared" si="5"/>
        <v>100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551</v>
      </c>
      <c r="AI51" s="188">
        <f>'資源化量内訳'!AZ51</f>
        <v>0</v>
      </c>
      <c r="AJ51" s="188">
        <f>'資源化量内訳'!BH51</f>
        <v>0</v>
      </c>
      <c r="AK51" s="188" t="s">
        <v>322</v>
      </c>
      <c r="AL51" s="188">
        <f t="shared" si="6"/>
        <v>551</v>
      </c>
      <c r="AM51" s="189">
        <f t="shared" si="7"/>
        <v>29.44949225013362</v>
      </c>
      <c r="AN51" s="188">
        <f>'ごみ処理量内訳'!AC51</f>
        <v>0</v>
      </c>
      <c r="AO51" s="188">
        <f>'ごみ処理量内訳'!AD51</f>
        <v>158</v>
      </c>
      <c r="AP51" s="188">
        <f>'ごみ処理量内訳'!AE51</f>
        <v>0</v>
      </c>
      <c r="AQ51" s="188">
        <f t="shared" si="8"/>
        <v>158</v>
      </c>
    </row>
    <row r="52" spans="1:43" ht="13.5" customHeight="1">
      <c r="A52" s="182" t="s">
        <v>273</v>
      </c>
      <c r="B52" s="182" t="s">
        <v>177</v>
      </c>
      <c r="C52" s="184" t="s">
        <v>178</v>
      </c>
      <c r="D52" s="188">
        <v>3666</v>
      </c>
      <c r="E52" s="188">
        <v>3666</v>
      </c>
      <c r="F52" s="188">
        <f>'ごみ搬入量内訳'!H52</f>
        <v>1044</v>
      </c>
      <c r="G52" s="188">
        <f>'ごみ搬入量内訳'!AG52</f>
        <v>53</v>
      </c>
      <c r="H52" s="188">
        <f>'ごみ搬入量内訳'!AH52</f>
        <v>0</v>
      </c>
      <c r="I52" s="188">
        <f t="shared" si="0"/>
        <v>1097</v>
      </c>
      <c r="J52" s="188">
        <f t="shared" si="9"/>
        <v>819.8252733373689</v>
      </c>
      <c r="K52" s="188">
        <f>('ごみ搬入量内訳'!E52+'ごみ搬入量内訳'!AH52)/'ごみ処理概要'!D52/365*1000000</f>
        <v>801.1419261783587</v>
      </c>
      <c r="L52" s="188">
        <f>'ごみ搬入量内訳'!F52/'ごみ処理概要'!D52/365*1000000</f>
        <v>18.68334715901023</v>
      </c>
      <c r="M52" s="188">
        <f>'資源化量内訳'!BP52</f>
        <v>0</v>
      </c>
      <c r="N52" s="188">
        <f>'ごみ処理量内訳'!E52</f>
        <v>666</v>
      </c>
      <c r="O52" s="188">
        <f>'ごみ処理量内訳'!L52</f>
        <v>7</v>
      </c>
      <c r="P52" s="188">
        <f t="shared" si="2"/>
        <v>424</v>
      </c>
      <c r="Q52" s="188">
        <f>'ごみ処理量内訳'!G52</f>
        <v>0</v>
      </c>
      <c r="R52" s="188">
        <f>'ごみ処理量内訳'!H52</f>
        <v>424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3"/>
        <v>0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4"/>
        <v>1097</v>
      </c>
      <c r="AE52" s="189">
        <f t="shared" si="5"/>
        <v>99.36189608021878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420</v>
      </c>
      <c r="AI52" s="188">
        <f>'資源化量内訳'!AZ52</f>
        <v>0</v>
      </c>
      <c r="AJ52" s="188">
        <f>'資源化量内訳'!BH52</f>
        <v>0</v>
      </c>
      <c r="AK52" s="188" t="s">
        <v>322</v>
      </c>
      <c r="AL52" s="188">
        <f t="shared" si="6"/>
        <v>420</v>
      </c>
      <c r="AM52" s="189">
        <f t="shared" si="7"/>
        <v>38.28623518687329</v>
      </c>
      <c r="AN52" s="188">
        <f>'ごみ処理量内訳'!AC52</f>
        <v>7</v>
      </c>
      <c r="AO52" s="188">
        <f>'ごみ処理量内訳'!AD52</f>
        <v>67</v>
      </c>
      <c r="AP52" s="188">
        <f>'ごみ処理量内訳'!AE52</f>
        <v>4</v>
      </c>
      <c r="AQ52" s="188">
        <f t="shared" si="8"/>
        <v>78</v>
      </c>
    </row>
    <row r="53" spans="1:43" ht="13.5" customHeight="1">
      <c r="A53" s="182" t="s">
        <v>273</v>
      </c>
      <c r="B53" s="182" t="s">
        <v>179</v>
      </c>
      <c r="C53" s="184" t="s">
        <v>180</v>
      </c>
      <c r="D53" s="188">
        <v>2065</v>
      </c>
      <c r="E53" s="188">
        <v>2065</v>
      </c>
      <c r="F53" s="188">
        <f>'ごみ搬入量内訳'!H53</f>
        <v>544</v>
      </c>
      <c r="G53" s="188">
        <f>'ごみ搬入量内訳'!AG53</f>
        <v>160</v>
      </c>
      <c r="H53" s="188">
        <f>'ごみ搬入量内訳'!AH53</f>
        <v>0</v>
      </c>
      <c r="I53" s="188">
        <f t="shared" si="0"/>
        <v>704</v>
      </c>
      <c r="J53" s="188">
        <f t="shared" si="9"/>
        <v>934.0276626090417</v>
      </c>
      <c r="K53" s="188">
        <f>('ごみ搬入量内訳'!E53+'ごみ搬入量内訳'!AH53)/'ごみ処理概要'!D53/365*1000000</f>
        <v>721.748648379714</v>
      </c>
      <c r="L53" s="188">
        <f>'ごみ搬入量内訳'!F53/'ごみ処理概要'!D53/365*1000000</f>
        <v>212.2790142293277</v>
      </c>
      <c r="M53" s="188">
        <f>'資源化量内訳'!BP53</f>
        <v>0</v>
      </c>
      <c r="N53" s="188">
        <f>'ごみ処理量内訳'!E53</f>
        <v>514</v>
      </c>
      <c r="O53" s="188">
        <f>'ごみ処理量内訳'!L53</f>
        <v>0</v>
      </c>
      <c r="P53" s="188">
        <f t="shared" si="2"/>
        <v>190</v>
      </c>
      <c r="Q53" s="188">
        <f>'ごみ処理量内訳'!G53</f>
        <v>119</v>
      </c>
      <c r="R53" s="188">
        <f>'ごみ処理量内訳'!H53</f>
        <v>71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3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4"/>
        <v>704</v>
      </c>
      <c r="AE53" s="189">
        <f t="shared" si="5"/>
        <v>100</v>
      </c>
      <c r="AF53" s="188">
        <f>'資源化量内訳'!AB53</f>
        <v>0</v>
      </c>
      <c r="AG53" s="188">
        <f>'資源化量内訳'!AJ53</f>
        <v>108</v>
      </c>
      <c r="AH53" s="188">
        <f>'資源化量内訳'!AR53</f>
        <v>71</v>
      </c>
      <c r="AI53" s="188">
        <f>'資源化量内訳'!AZ53</f>
        <v>0</v>
      </c>
      <c r="AJ53" s="188">
        <f>'資源化量内訳'!BH53</f>
        <v>0</v>
      </c>
      <c r="AK53" s="188" t="s">
        <v>322</v>
      </c>
      <c r="AL53" s="188">
        <f t="shared" si="6"/>
        <v>179</v>
      </c>
      <c r="AM53" s="189">
        <f t="shared" si="7"/>
        <v>25.426136363636363</v>
      </c>
      <c r="AN53" s="188">
        <f>'ごみ処理量内訳'!AC53</f>
        <v>0</v>
      </c>
      <c r="AO53" s="188">
        <f>'ごみ処理量内訳'!AD53</f>
        <v>73</v>
      </c>
      <c r="AP53" s="188">
        <f>'ごみ処理量内訳'!AE53</f>
        <v>11</v>
      </c>
      <c r="AQ53" s="188">
        <f t="shared" si="8"/>
        <v>84</v>
      </c>
    </row>
    <row r="54" spans="1:43" ht="13.5" customHeight="1">
      <c r="A54" s="182" t="s">
        <v>273</v>
      </c>
      <c r="B54" s="182" t="s">
        <v>181</v>
      </c>
      <c r="C54" s="184" t="s">
        <v>321</v>
      </c>
      <c r="D54" s="188">
        <v>3828</v>
      </c>
      <c r="E54" s="188">
        <v>3828</v>
      </c>
      <c r="F54" s="188">
        <f>'ごみ搬入量内訳'!H54</f>
        <v>1011</v>
      </c>
      <c r="G54" s="188">
        <f>'ごみ搬入量内訳'!AG54</f>
        <v>591</v>
      </c>
      <c r="H54" s="188">
        <f>'ごみ搬入量内訳'!AH54</f>
        <v>0</v>
      </c>
      <c r="I54" s="188">
        <f t="shared" si="0"/>
        <v>1602</v>
      </c>
      <c r="J54" s="188">
        <f t="shared" si="9"/>
        <v>1146.5624597414867</v>
      </c>
      <c r="K54" s="188">
        <f>('ごみ搬入量内訳'!E54+'ごみ搬入量内訳'!AH54)/'ごみ処理概要'!D54/365*1000000</f>
        <v>723.5796796495899</v>
      </c>
      <c r="L54" s="188">
        <f>'ごみ搬入量内訳'!F54/'ごみ処理概要'!D54/365*1000000</f>
        <v>422.98278009189676</v>
      </c>
      <c r="M54" s="188">
        <f>'資源化量内訳'!BP54</f>
        <v>0</v>
      </c>
      <c r="N54" s="188">
        <f>'ごみ処理量内訳'!E54</f>
        <v>1106</v>
      </c>
      <c r="O54" s="188">
        <f>'ごみ処理量内訳'!L54</f>
        <v>0</v>
      </c>
      <c r="P54" s="188">
        <f t="shared" si="2"/>
        <v>496</v>
      </c>
      <c r="Q54" s="188">
        <f>'ごみ処理量内訳'!G54</f>
        <v>276</v>
      </c>
      <c r="R54" s="188">
        <f>'ごみ処理量内訳'!H54</f>
        <v>220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3"/>
        <v>0</v>
      </c>
      <c r="W54" s="188">
        <f>'資源化量内訳'!M54</f>
        <v>0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4"/>
        <v>1602</v>
      </c>
      <c r="AE54" s="189">
        <f t="shared" si="5"/>
        <v>100</v>
      </c>
      <c r="AF54" s="188">
        <f>'資源化量内訳'!AB54</f>
        <v>0</v>
      </c>
      <c r="AG54" s="188">
        <f>'資源化量内訳'!AJ54</f>
        <v>244</v>
      </c>
      <c r="AH54" s="188">
        <f>'資源化量内訳'!AR54</f>
        <v>220</v>
      </c>
      <c r="AI54" s="188">
        <f>'資源化量内訳'!AZ54</f>
        <v>0</v>
      </c>
      <c r="AJ54" s="188">
        <f>'資源化量内訳'!BH54</f>
        <v>0</v>
      </c>
      <c r="AK54" s="188" t="s">
        <v>322</v>
      </c>
      <c r="AL54" s="188">
        <f t="shared" si="6"/>
        <v>464</v>
      </c>
      <c r="AM54" s="189">
        <f t="shared" si="7"/>
        <v>28.963795255930087</v>
      </c>
      <c r="AN54" s="188">
        <f>'ごみ処理量内訳'!AC54</f>
        <v>0</v>
      </c>
      <c r="AO54" s="188">
        <f>'ごみ処理量内訳'!AD54</f>
        <v>159</v>
      </c>
      <c r="AP54" s="188">
        <f>'ごみ処理量内訳'!AE54</f>
        <v>32</v>
      </c>
      <c r="AQ54" s="188">
        <f t="shared" si="8"/>
        <v>191</v>
      </c>
    </row>
    <row r="55" spans="1:43" ht="13.5" customHeight="1">
      <c r="A55" s="182" t="s">
        <v>273</v>
      </c>
      <c r="B55" s="182" t="s">
        <v>182</v>
      </c>
      <c r="C55" s="184" t="s">
        <v>183</v>
      </c>
      <c r="D55" s="188">
        <v>575</v>
      </c>
      <c r="E55" s="188">
        <v>575</v>
      </c>
      <c r="F55" s="188">
        <f>'ごみ搬入量内訳'!H55</f>
        <v>186</v>
      </c>
      <c r="G55" s="188">
        <f>'ごみ搬入量内訳'!AG55</f>
        <v>15</v>
      </c>
      <c r="H55" s="188">
        <f>'ごみ搬入量内訳'!AH55</f>
        <v>0</v>
      </c>
      <c r="I55" s="188">
        <f t="shared" si="0"/>
        <v>201</v>
      </c>
      <c r="J55" s="188">
        <f t="shared" si="9"/>
        <v>957.7129243597379</v>
      </c>
      <c r="K55" s="188">
        <f>('ごみ搬入量内訳'!E55+'ごみ搬入量内訳'!AH55)/'ごみ処理概要'!D55/365*1000000</f>
        <v>886.2418106015485</v>
      </c>
      <c r="L55" s="188">
        <f>'ごみ搬入量内訳'!F55/'ごみ処理概要'!D55/365*1000000</f>
        <v>71.4711137581894</v>
      </c>
      <c r="M55" s="188">
        <f>'資源化量内訳'!BP55</f>
        <v>0</v>
      </c>
      <c r="N55" s="188">
        <f>'ごみ処理量内訳'!E55</f>
        <v>132</v>
      </c>
      <c r="O55" s="188">
        <f>'ごみ処理量内訳'!L55</f>
        <v>0</v>
      </c>
      <c r="P55" s="188">
        <f t="shared" si="2"/>
        <v>69</v>
      </c>
      <c r="Q55" s="188">
        <f>'ごみ処理量内訳'!G55</f>
        <v>38</v>
      </c>
      <c r="R55" s="188">
        <f>'ごみ処理量内訳'!H55</f>
        <v>31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3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4"/>
        <v>201</v>
      </c>
      <c r="AE55" s="189">
        <f t="shared" si="5"/>
        <v>100</v>
      </c>
      <c r="AF55" s="188">
        <f>'資源化量内訳'!AB55</f>
        <v>0</v>
      </c>
      <c r="AG55" s="188">
        <f>'資源化量内訳'!AJ55</f>
        <v>34</v>
      </c>
      <c r="AH55" s="188">
        <f>'資源化量内訳'!AR55</f>
        <v>31</v>
      </c>
      <c r="AI55" s="188">
        <f>'資源化量内訳'!AZ55</f>
        <v>0</v>
      </c>
      <c r="AJ55" s="188">
        <f>'資源化量内訳'!BH55</f>
        <v>0</v>
      </c>
      <c r="AK55" s="188" t="s">
        <v>322</v>
      </c>
      <c r="AL55" s="188">
        <f t="shared" si="6"/>
        <v>65</v>
      </c>
      <c r="AM55" s="189">
        <f t="shared" si="7"/>
        <v>32.33830845771145</v>
      </c>
      <c r="AN55" s="188">
        <f>'ごみ処理量内訳'!AC55</f>
        <v>0</v>
      </c>
      <c r="AO55" s="188">
        <f>'ごみ処理量内訳'!AD55</f>
        <v>20</v>
      </c>
      <c r="AP55" s="188">
        <f>'ごみ処理量内訳'!AE55</f>
        <v>4</v>
      </c>
      <c r="AQ55" s="188">
        <f t="shared" si="8"/>
        <v>24</v>
      </c>
    </row>
    <row r="56" spans="1:43" ht="13.5">
      <c r="A56" s="201" t="s">
        <v>20</v>
      </c>
      <c r="B56" s="202"/>
      <c r="C56" s="202"/>
      <c r="D56" s="188">
        <f>SUM(D7:D55)</f>
        <v>1072237</v>
      </c>
      <c r="E56" s="188">
        <f>SUM(E7:E55)</f>
        <v>1070359</v>
      </c>
      <c r="F56" s="188">
        <f>'ごみ搬入量内訳'!H56</f>
        <v>334247</v>
      </c>
      <c r="G56" s="188">
        <f>'ごみ搬入量内訳'!AG56</f>
        <v>110150</v>
      </c>
      <c r="H56" s="188">
        <f>'ごみ搬入量内訳'!AH56</f>
        <v>1407</v>
      </c>
      <c r="I56" s="188">
        <f t="shared" si="0"/>
        <v>445804</v>
      </c>
      <c r="J56" s="188">
        <f t="shared" si="9"/>
        <v>1139.0959479273781</v>
      </c>
      <c r="K56" s="188">
        <f>('ごみ搬入量内訳'!E56+'ごみ搬入量内訳'!AH56)/'ごみ処理概要'!D56/365*1000000</f>
        <v>821.028360615582</v>
      </c>
      <c r="L56" s="188">
        <f>'ごみ搬入量内訳'!F56/'ごみ処理概要'!D56/365*1000000</f>
        <v>318.06758731179616</v>
      </c>
      <c r="M56" s="188">
        <f>'資源化量内訳'!BP56</f>
        <v>9849</v>
      </c>
      <c r="N56" s="188">
        <f>'ごみ処理量内訳'!E56</f>
        <v>352557</v>
      </c>
      <c r="O56" s="188">
        <f>'ごみ処理量内訳'!L56</f>
        <v>16434</v>
      </c>
      <c r="P56" s="188">
        <f t="shared" si="2"/>
        <v>67785</v>
      </c>
      <c r="Q56" s="188">
        <f>'ごみ処理量内訳'!G56</f>
        <v>14445</v>
      </c>
      <c r="R56" s="188">
        <f>'ごみ処理量内訳'!H56</f>
        <v>42827</v>
      </c>
      <c r="S56" s="188">
        <f>'ごみ処理量内訳'!I56</f>
        <v>0</v>
      </c>
      <c r="T56" s="188">
        <f>'ごみ処理量内訳'!J56</f>
        <v>5764</v>
      </c>
      <c r="U56" s="188">
        <f>'ごみ処理量内訳'!K56</f>
        <v>4749</v>
      </c>
      <c r="V56" s="188">
        <f t="shared" si="3"/>
        <v>7930</v>
      </c>
      <c r="W56" s="188">
        <f>'資源化量内訳'!M56</f>
        <v>4802</v>
      </c>
      <c r="X56" s="188">
        <f>'資源化量内訳'!N56</f>
        <v>2079</v>
      </c>
      <c r="Y56" s="188">
        <f>'資源化量内訳'!O56</f>
        <v>492</v>
      </c>
      <c r="Z56" s="188">
        <f>'資源化量内訳'!P56</f>
        <v>226</v>
      </c>
      <c r="AA56" s="188">
        <f>'資源化量内訳'!Q56</f>
        <v>132</v>
      </c>
      <c r="AB56" s="188">
        <f>'資源化量内訳'!R56</f>
        <v>30</v>
      </c>
      <c r="AC56" s="188">
        <f>'資源化量内訳'!S56</f>
        <v>169</v>
      </c>
      <c r="AD56" s="188">
        <f t="shared" si="4"/>
        <v>444706</v>
      </c>
      <c r="AE56" s="189">
        <f t="shared" si="5"/>
        <v>96.30452478716276</v>
      </c>
      <c r="AF56" s="188">
        <f>'資源化量内訳'!AB56</f>
        <v>1193</v>
      </c>
      <c r="AG56" s="188">
        <f>'資源化量内訳'!AJ56</f>
        <v>4296</v>
      </c>
      <c r="AH56" s="188">
        <f>'資源化量内訳'!AR56</f>
        <v>32689</v>
      </c>
      <c r="AI56" s="188">
        <f>'資源化量内訳'!AZ56</f>
        <v>0</v>
      </c>
      <c r="AJ56" s="188">
        <f>'資源化量内訳'!BH56</f>
        <v>577</v>
      </c>
      <c r="AK56" s="188" t="s">
        <v>322</v>
      </c>
      <c r="AL56" s="188">
        <f t="shared" si="6"/>
        <v>38755</v>
      </c>
      <c r="AM56" s="189">
        <f t="shared" si="7"/>
        <v>12.437218818404814</v>
      </c>
      <c r="AN56" s="188">
        <f>'ごみ処理量内訳'!AC56</f>
        <v>16434</v>
      </c>
      <c r="AO56" s="188">
        <f>'ごみ処理量内訳'!AD56</f>
        <v>47771</v>
      </c>
      <c r="AP56" s="188">
        <f>'ごみ処理量内訳'!AE56</f>
        <v>13237</v>
      </c>
      <c r="AQ56" s="188">
        <f t="shared" si="8"/>
        <v>77442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108</v>
      </c>
      <c r="B2" s="200" t="s">
        <v>195</v>
      </c>
      <c r="C2" s="203" t="s">
        <v>198</v>
      </c>
      <c r="D2" s="208" t="s">
        <v>193</v>
      </c>
      <c r="E2" s="209"/>
      <c r="F2" s="221"/>
      <c r="G2" s="26" t="s">
        <v>194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109</v>
      </c>
    </row>
    <row r="3" spans="1:34" s="27" customFormat="1" ht="22.5" customHeight="1">
      <c r="A3" s="195"/>
      <c r="B3" s="195"/>
      <c r="C3" s="193"/>
      <c r="D3" s="35"/>
      <c r="E3" s="44"/>
      <c r="F3" s="45" t="s">
        <v>110</v>
      </c>
      <c r="G3" s="10" t="s">
        <v>123</v>
      </c>
      <c r="H3" s="14" t="s">
        <v>205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206</v>
      </c>
      <c r="AH3" s="193"/>
    </row>
    <row r="4" spans="1:34" s="27" customFormat="1" ht="22.5" customHeight="1">
      <c r="A4" s="195"/>
      <c r="B4" s="195"/>
      <c r="C4" s="193"/>
      <c r="D4" s="10" t="s">
        <v>123</v>
      </c>
      <c r="E4" s="203" t="s">
        <v>207</v>
      </c>
      <c r="F4" s="203" t="s">
        <v>208</v>
      </c>
      <c r="G4" s="13"/>
      <c r="H4" s="10" t="s">
        <v>123</v>
      </c>
      <c r="I4" s="205" t="s">
        <v>209</v>
      </c>
      <c r="J4" s="185"/>
      <c r="K4" s="185"/>
      <c r="L4" s="186"/>
      <c r="M4" s="205" t="s">
        <v>111</v>
      </c>
      <c r="N4" s="185"/>
      <c r="O4" s="185"/>
      <c r="P4" s="186"/>
      <c r="Q4" s="205" t="s">
        <v>112</v>
      </c>
      <c r="R4" s="185"/>
      <c r="S4" s="185"/>
      <c r="T4" s="186"/>
      <c r="U4" s="205" t="s">
        <v>113</v>
      </c>
      <c r="V4" s="185"/>
      <c r="W4" s="185"/>
      <c r="X4" s="186"/>
      <c r="Y4" s="205" t="s">
        <v>114</v>
      </c>
      <c r="Z4" s="185"/>
      <c r="AA4" s="185"/>
      <c r="AB4" s="186"/>
      <c r="AC4" s="205" t="s">
        <v>115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123</v>
      </c>
      <c r="J5" s="6" t="s">
        <v>210</v>
      </c>
      <c r="K5" s="6" t="s">
        <v>211</v>
      </c>
      <c r="L5" s="6" t="s">
        <v>212</v>
      </c>
      <c r="M5" s="10" t="s">
        <v>123</v>
      </c>
      <c r="N5" s="6" t="s">
        <v>210</v>
      </c>
      <c r="O5" s="6" t="s">
        <v>211</v>
      </c>
      <c r="P5" s="6" t="s">
        <v>212</v>
      </c>
      <c r="Q5" s="10" t="s">
        <v>123</v>
      </c>
      <c r="R5" s="6" t="s">
        <v>210</v>
      </c>
      <c r="S5" s="6" t="s">
        <v>211</v>
      </c>
      <c r="T5" s="6" t="s">
        <v>212</v>
      </c>
      <c r="U5" s="10" t="s">
        <v>123</v>
      </c>
      <c r="V5" s="6" t="s">
        <v>210</v>
      </c>
      <c r="W5" s="6" t="s">
        <v>211</v>
      </c>
      <c r="X5" s="6" t="s">
        <v>212</v>
      </c>
      <c r="Y5" s="10" t="s">
        <v>123</v>
      </c>
      <c r="Z5" s="6" t="s">
        <v>210</v>
      </c>
      <c r="AA5" s="6" t="s">
        <v>211</v>
      </c>
      <c r="AB5" s="6" t="s">
        <v>212</v>
      </c>
      <c r="AC5" s="10" t="s">
        <v>123</v>
      </c>
      <c r="AD5" s="6" t="s">
        <v>210</v>
      </c>
      <c r="AE5" s="6" t="s">
        <v>211</v>
      </c>
      <c r="AF5" s="6" t="s">
        <v>212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204</v>
      </c>
      <c r="E6" s="22" t="s">
        <v>116</v>
      </c>
      <c r="F6" s="22" t="s">
        <v>116</v>
      </c>
      <c r="G6" s="22" t="s">
        <v>116</v>
      </c>
      <c r="H6" s="21" t="s">
        <v>116</v>
      </c>
      <c r="I6" s="21" t="s">
        <v>116</v>
      </c>
      <c r="J6" s="23" t="s">
        <v>116</v>
      </c>
      <c r="K6" s="23" t="s">
        <v>116</v>
      </c>
      <c r="L6" s="23" t="s">
        <v>116</v>
      </c>
      <c r="M6" s="21" t="s">
        <v>116</v>
      </c>
      <c r="N6" s="23" t="s">
        <v>116</v>
      </c>
      <c r="O6" s="23" t="s">
        <v>116</v>
      </c>
      <c r="P6" s="23" t="s">
        <v>116</v>
      </c>
      <c r="Q6" s="21" t="s">
        <v>116</v>
      </c>
      <c r="R6" s="23" t="s">
        <v>116</v>
      </c>
      <c r="S6" s="23" t="s">
        <v>116</v>
      </c>
      <c r="T6" s="23" t="s">
        <v>116</v>
      </c>
      <c r="U6" s="21" t="s">
        <v>116</v>
      </c>
      <c r="V6" s="23" t="s">
        <v>116</v>
      </c>
      <c r="W6" s="23" t="s">
        <v>116</v>
      </c>
      <c r="X6" s="23" t="s">
        <v>116</v>
      </c>
      <c r="Y6" s="21" t="s">
        <v>116</v>
      </c>
      <c r="Z6" s="23" t="s">
        <v>116</v>
      </c>
      <c r="AA6" s="23" t="s">
        <v>116</v>
      </c>
      <c r="AB6" s="23" t="s">
        <v>116</v>
      </c>
      <c r="AC6" s="21" t="s">
        <v>116</v>
      </c>
      <c r="AD6" s="23" t="s">
        <v>116</v>
      </c>
      <c r="AE6" s="23" t="s">
        <v>116</v>
      </c>
      <c r="AF6" s="23" t="s">
        <v>116</v>
      </c>
      <c r="AG6" s="22" t="s">
        <v>116</v>
      </c>
      <c r="AH6" s="22" t="s">
        <v>116</v>
      </c>
    </row>
    <row r="7" spans="1:34" ht="13.5">
      <c r="A7" s="182" t="s">
        <v>273</v>
      </c>
      <c r="B7" s="182" t="s">
        <v>274</v>
      </c>
      <c r="C7" s="184" t="s">
        <v>275</v>
      </c>
      <c r="D7" s="188">
        <f aca="true" t="shared" si="0" ref="D7:D38">E7+F7</f>
        <v>189146</v>
      </c>
      <c r="E7" s="188">
        <v>120069</v>
      </c>
      <c r="F7" s="188">
        <v>69077</v>
      </c>
      <c r="G7" s="188">
        <f aca="true" t="shared" si="1" ref="G7:G55">H7+AG7</f>
        <v>189146</v>
      </c>
      <c r="H7" s="188">
        <f aca="true" t="shared" si="2" ref="H7:H55">I7+M7+Q7+U7+Y7+AC7</f>
        <v>123530</v>
      </c>
      <c r="I7" s="188">
        <f aca="true" t="shared" si="3" ref="I7:I55">SUM(J7:L7)</f>
        <v>105207</v>
      </c>
      <c r="J7" s="188">
        <v>85646</v>
      </c>
      <c r="K7" s="188">
        <v>19561</v>
      </c>
      <c r="L7" s="188">
        <v>0</v>
      </c>
      <c r="M7" s="188">
        <f aca="true" t="shared" si="4" ref="M7:M55">SUM(N7:P7)</f>
        <v>0</v>
      </c>
      <c r="N7" s="188">
        <v>0</v>
      </c>
      <c r="O7" s="188">
        <v>0</v>
      </c>
      <c r="P7" s="188">
        <v>0</v>
      </c>
      <c r="Q7" s="188">
        <f aca="true" t="shared" si="5" ref="Q7:Q55">SUM(R7:T7)</f>
        <v>0</v>
      </c>
      <c r="R7" s="188">
        <v>0</v>
      </c>
      <c r="S7" s="188">
        <v>0</v>
      </c>
      <c r="T7" s="188">
        <v>0</v>
      </c>
      <c r="U7" s="188">
        <f aca="true" t="shared" si="6" ref="U7:U55">SUM(V7:X7)</f>
        <v>15889</v>
      </c>
      <c r="V7" s="188">
        <v>14561</v>
      </c>
      <c r="W7" s="188">
        <v>1328</v>
      </c>
      <c r="X7" s="188">
        <v>0</v>
      </c>
      <c r="Y7" s="188">
        <f aca="true" t="shared" si="7" ref="Y7:Y55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55">SUM(AD7:AF7)</f>
        <v>2434</v>
      </c>
      <c r="AD7" s="188">
        <v>2434</v>
      </c>
      <c r="AE7" s="188">
        <v>0</v>
      </c>
      <c r="AF7" s="188">
        <v>0</v>
      </c>
      <c r="AG7" s="188">
        <v>65616</v>
      </c>
      <c r="AH7" s="188">
        <v>0</v>
      </c>
    </row>
    <row r="8" spans="1:34" ht="13.5">
      <c r="A8" s="182" t="s">
        <v>273</v>
      </c>
      <c r="B8" s="182" t="s">
        <v>276</v>
      </c>
      <c r="C8" s="184" t="s">
        <v>277</v>
      </c>
      <c r="D8" s="188">
        <f t="shared" si="0"/>
        <v>21699</v>
      </c>
      <c r="E8" s="188">
        <v>15337</v>
      </c>
      <c r="F8" s="188">
        <v>6362</v>
      </c>
      <c r="G8" s="188">
        <f t="shared" si="1"/>
        <v>21699</v>
      </c>
      <c r="H8" s="188">
        <f t="shared" si="2"/>
        <v>15203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12801</v>
      </c>
      <c r="N8" s="188">
        <v>3164</v>
      </c>
      <c r="O8" s="188">
        <v>9384</v>
      </c>
      <c r="P8" s="188">
        <v>253</v>
      </c>
      <c r="Q8" s="188">
        <f t="shared" si="5"/>
        <v>1137</v>
      </c>
      <c r="R8" s="188">
        <v>71</v>
      </c>
      <c r="S8" s="188">
        <v>1066</v>
      </c>
      <c r="T8" s="188">
        <v>0</v>
      </c>
      <c r="U8" s="188">
        <f t="shared" si="6"/>
        <v>792</v>
      </c>
      <c r="V8" s="188">
        <v>791</v>
      </c>
      <c r="W8" s="188">
        <v>0</v>
      </c>
      <c r="X8" s="188">
        <v>1</v>
      </c>
      <c r="Y8" s="188">
        <f t="shared" si="7"/>
        <v>159</v>
      </c>
      <c r="Z8" s="188">
        <v>159</v>
      </c>
      <c r="AA8" s="188">
        <v>0</v>
      </c>
      <c r="AB8" s="188">
        <v>0</v>
      </c>
      <c r="AC8" s="188">
        <f t="shared" si="8"/>
        <v>314</v>
      </c>
      <c r="AD8" s="188">
        <v>314</v>
      </c>
      <c r="AE8" s="188">
        <v>0</v>
      </c>
      <c r="AF8" s="188">
        <v>0</v>
      </c>
      <c r="AG8" s="188">
        <v>6496</v>
      </c>
      <c r="AH8" s="188">
        <v>0</v>
      </c>
    </row>
    <row r="9" spans="1:34" ht="13.5">
      <c r="A9" s="182" t="s">
        <v>273</v>
      </c>
      <c r="B9" s="182" t="s">
        <v>278</v>
      </c>
      <c r="C9" s="184" t="s">
        <v>279</v>
      </c>
      <c r="D9" s="188">
        <f t="shared" si="0"/>
        <v>17668</v>
      </c>
      <c r="E9" s="188">
        <v>14835</v>
      </c>
      <c r="F9" s="188">
        <v>2833</v>
      </c>
      <c r="G9" s="188">
        <f t="shared" si="1"/>
        <v>17668</v>
      </c>
      <c r="H9" s="188">
        <f t="shared" si="2"/>
        <v>16038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12064</v>
      </c>
      <c r="N9" s="188">
        <v>2151</v>
      </c>
      <c r="O9" s="188">
        <v>7190</v>
      </c>
      <c r="P9" s="188">
        <v>2723</v>
      </c>
      <c r="Q9" s="188">
        <f t="shared" si="5"/>
        <v>1778</v>
      </c>
      <c r="R9" s="188">
        <v>0</v>
      </c>
      <c r="S9" s="188">
        <v>1778</v>
      </c>
      <c r="T9" s="188">
        <v>0</v>
      </c>
      <c r="U9" s="188">
        <f t="shared" si="6"/>
        <v>1354</v>
      </c>
      <c r="V9" s="188">
        <v>896</v>
      </c>
      <c r="W9" s="188">
        <v>348</v>
      </c>
      <c r="X9" s="188">
        <v>110</v>
      </c>
      <c r="Y9" s="188">
        <f t="shared" si="7"/>
        <v>27</v>
      </c>
      <c r="Z9" s="188">
        <v>27</v>
      </c>
      <c r="AA9" s="188">
        <v>0</v>
      </c>
      <c r="AB9" s="188">
        <v>0</v>
      </c>
      <c r="AC9" s="188">
        <f t="shared" si="8"/>
        <v>815</v>
      </c>
      <c r="AD9" s="188">
        <v>815</v>
      </c>
      <c r="AE9" s="188">
        <v>0</v>
      </c>
      <c r="AF9" s="188">
        <v>0</v>
      </c>
      <c r="AG9" s="188">
        <v>1630</v>
      </c>
      <c r="AH9" s="188">
        <v>0</v>
      </c>
    </row>
    <row r="10" spans="1:34" ht="13.5">
      <c r="A10" s="182" t="s">
        <v>273</v>
      </c>
      <c r="B10" s="182" t="s">
        <v>280</v>
      </c>
      <c r="C10" s="184" t="s">
        <v>281</v>
      </c>
      <c r="D10" s="188">
        <f t="shared" si="0"/>
        <v>12318</v>
      </c>
      <c r="E10" s="188">
        <v>11491</v>
      </c>
      <c r="F10" s="188">
        <v>827</v>
      </c>
      <c r="G10" s="188">
        <f t="shared" si="1"/>
        <v>12318</v>
      </c>
      <c r="H10" s="188">
        <f t="shared" si="2"/>
        <v>10976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8703</v>
      </c>
      <c r="N10" s="188">
        <v>2549</v>
      </c>
      <c r="O10" s="188">
        <v>6028</v>
      </c>
      <c r="P10" s="188">
        <v>126</v>
      </c>
      <c r="Q10" s="188">
        <f t="shared" si="5"/>
        <v>1207</v>
      </c>
      <c r="R10" s="188">
        <v>413</v>
      </c>
      <c r="S10" s="188">
        <v>764</v>
      </c>
      <c r="T10" s="188">
        <v>30</v>
      </c>
      <c r="U10" s="188">
        <f t="shared" si="6"/>
        <v>857</v>
      </c>
      <c r="V10" s="188">
        <v>246</v>
      </c>
      <c r="W10" s="188">
        <v>611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209</v>
      </c>
      <c r="AD10" s="188">
        <v>209</v>
      </c>
      <c r="AE10" s="188">
        <v>0</v>
      </c>
      <c r="AF10" s="188">
        <v>0</v>
      </c>
      <c r="AG10" s="188">
        <v>1342</v>
      </c>
      <c r="AH10" s="188">
        <v>0</v>
      </c>
    </row>
    <row r="11" spans="1:34" ht="13.5">
      <c r="A11" s="182" t="s">
        <v>273</v>
      </c>
      <c r="B11" s="182" t="s">
        <v>282</v>
      </c>
      <c r="C11" s="184" t="s">
        <v>283</v>
      </c>
      <c r="D11" s="188">
        <f t="shared" si="0"/>
        <v>11040</v>
      </c>
      <c r="E11" s="188">
        <v>9210</v>
      </c>
      <c r="F11" s="188">
        <v>1830</v>
      </c>
      <c r="G11" s="188">
        <f t="shared" si="1"/>
        <v>11040</v>
      </c>
      <c r="H11" s="188">
        <f t="shared" si="2"/>
        <v>8898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7519</v>
      </c>
      <c r="N11" s="188">
        <v>0</v>
      </c>
      <c r="O11" s="188">
        <v>7519</v>
      </c>
      <c r="P11" s="188">
        <v>0</v>
      </c>
      <c r="Q11" s="188">
        <f t="shared" si="5"/>
        <v>444</v>
      </c>
      <c r="R11" s="188">
        <v>0</v>
      </c>
      <c r="S11" s="188">
        <v>444</v>
      </c>
      <c r="T11" s="188">
        <v>0</v>
      </c>
      <c r="U11" s="188">
        <f t="shared" si="6"/>
        <v>501</v>
      </c>
      <c r="V11" s="188">
        <v>0</v>
      </c>
      <c r="W11" s="188">
        <v>501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434</v>
      </c>
      <c r="AD11" s="188">
        <v>0</v>
      </c>
      <c r="AE11" s="188">
        <v>434</v>
      </c>
      <c r="AF11" s="188">
        <v>0</v>
      </c>
      <c r="AG11" s="188">
        <v>2142</v>
      </c>
      <c r="AH11" s="188">
        <v>0</v>
      </c>
    </row>
    <row r="12" spans="1:34" ht="13.5">
      <c r="A12" s="182" t="s">
        <v>273</v>
      </c>
      <c r="B12" s="182" t="s">
        <v>284</v>
      </c>
      <c r="C12" s="184" t="s">
        <v>285</v>
      </c>
      <c r="D12" s="188">
        <f t="shared" si="0"/>
        <v>28549</v>
      </c>
      <c r="E12" s="188">
        <v>18466</v>
      </c>
      <c r="F12" s="188">
        <v>10083</v>
      </c>
      <c r="G12" s="188">
        <f t="shared" si="1"/>
        <v>28549</v>
      </c>
      <c r="H12" s="188">
        <f t="shared" si="2"/>
        <v>24928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20407</v>
      </c>
      <c r="N12" s="188">
        <v>4963</v>
      </c>
      <c r="O12" s="188">
        <v>7758</v>
      </c>
      <c r="P12" s="188">
        <v>7686</v>
      </c>
      <c r="Q12" s="188">
        <f t="shared" si="5"/>
        <v>972</v>
      </c>
      <c r="R12" s="188">
        <v>361</v>
      </c>
      <c r="S12" s="188">
        <v>346</v>
      </c>
      <c r="T12" s="188">
        <v>265</v>
      </c>
      <c r="U12" s="188">
        <f t="shared" si="6"/>
        <v>2695</v>
      </c>
      <c r="V12" s="188">
        <v>666</v>
      </c>
      <c r="W12" s="188">
        <v>1777</v>
      </c>
      <c r="X12" s="188">
        <v>252</v>
      </c>
      <c r="Y12" s="188">
        <f t="shared" si="7"/>
        <v>732</v>
      </c>
      <c r="Z12" s="188">
        <v>732</v>
      </c>
      <c r="AA12" s="188">
        <v>0</v>
      </c>
      <c r="AB12" s="188">
        <v>0</v>
      </c>
      <c r="AC12" s="188">
        <f t="shared" si="8"/>
        <v>122</v>
      </c>
      <c r="AD12" s="188">
        <v>122</v>
      </c>
      <c r="AE12" s="188">
        <v>0</v>
      </c>
      <c r="AF12" s="188">
        <v>0</v>
      </c>
      <c r="AG12" s="188">
        <v>3621</v>
      </c>
      <c r="AH12" s="188">
        <v>65</v>
      </c>
    </row>
    <row r="13" spans="1:34" ht="13.5">
      <c r="A13" s="182" t="s">
        <v>273</v>
      </c>
      <c r="B13" s="182" t="s">
        <v>286</v>
      </c>
      <c r="C13" s="184" t="s">
        <v>287</v>
      </c>
      <c r="D13" s="188">
        <f t="shared" si="0"/>
        <v>13329</v>
      </c>
      <c r="E13" s="188">
        <v>8859</v>
      </c>
      <c r="F13" s="188">
        <v>4470</v>
      </c>
      <c r="G13" s="188">
        <f t="shared" si="1"/>
        <v>13329</v>
      </c>
      <c r="H13" s="188">
        <f t="shared" si="2"/>
        <v>8088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5880</v>
      </c>
      <c r="N13" s="188">
        <v>0</v>
      </c>
      <c r="O13" s="188">
        <v>5880</v>
      </c>
      <c r="P13" s="188">
        <v>0</v>
      </c>
      <c r="Q13" s="188">
        <f t="shared" si="5"/>
        <v>529</v>
      </c>
      <c r="R13" s="188">
        <v>0</v>
      </c>
      <c r="S13" s="188">
        <v>529</v>
      </c>
      <c r="T13" s="188">
        <v>0</v>
      </c>
      <c r="U13" s="188">
        <f t="shared" si="6"/>
        <v>1679</v>
      </c>
      <c r="V13" s="188">
        <v>0</v>
      </c>
      <c r="W13" s="188">
        <v>1679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5241</v>
      </c>
      <c r="AH13" s="188">
        <v>0</v>
      </c>
    </row>
    <row r="14" spans="1:34" ht="13.5">
      <c r="A14" s="182" t="s">
        <v>273</v>
      </c>
      <c r="B14" s="182" t="s">
        <v>288</v>
      </c>
      <c r="C14" s="184" t="s">
        <v>289</v>
      </c>
      <c r="D14" s="188">
        <f t="shared" si="0"/>
        <v>4785</v>
      </c>
      <c r="E14" s="188">
        <v>4523</v>
      </c>
      <c r="F14" s="188">
        <v>262</v>
      </c>
      <c r="G14" s="188">
        <f t="shared" si="1"/>
        <v>4785</v>
      </c>
      <c r="H14" s="188">
        <f t="shared" si="2"/>
        <v>4376</v>
      </c>
      <c r="I14" s="188">
        <f t="shared" si="3"/>
        <v>111</v>
      </c>
      <c r="J14" s="188">
        <v>0</v>
      </c>
      <c r="K14" s="188">
        <v>111</v>
      </c>
      <c r="L14" s="188">
        <v>0</v>
      </c>
      <c r="M14" s="188">
        <f t="shared" si="4"/>
        <v>3780</v>
      </c>
      <c r="N14" s="188">
        <v>0</v>
      </c>
      <c r="O14" s="188">
        <v>3780</v>
      </c>
      <c r="P14" s="188">
        <v>0</v>
      </c>
      <c r="Q14" s="188">
        <f t="shared" si="5"/>
        <v>0</v>
      </c>
      <c r="R14" s="188">
        <v>0</v>
      </c>
      <c r="S14" s="188">
        <v>0</v>
      </c>
      <c r="T14" s="188">
        <v>0</v>
      </c>
      <c r="U14" s="188">
        <f t="shared" si="6"/>
        <v>353</v>
      </c>
      <c r="V14" s="188">
        <v>0</v>
      </c>
      <c r="W14" s="188">
        <v>353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132</v>
      </c>
      <c r="AD14" s="188">
        <v>0</v>
      </c>
      <c r="AE14" s="188">
        <v>132</v>
      </c>
      <c r="AF14" s="188">
        <v>0</v>
      </c>
      <c r="AG14" s="188">
        <v>409</v>
      </c>
      <c r="AH14" s="188">
        <v>0</v>
      </c>
    </row>
    <row r="15" spans="1:34" ht="13.5">
      <c r="A15" s="182" t="s">
        <v>273</v>
      </c>
      <c r="B15" s="182" t="s">
        <v>290</v>
      </c>
      <c r="C15" s="184" t="s">
        <v>291</v>
      </c>
      <c r="D15" s="188">
        <f t="shared" si="0"/>
        <v>2441</v>
      </c>
      <c r="E15" s="188">
        <v>1858</v>
      </c>
      <c r="F15" s="188">
        <v>583</v>
      </c>
      <c r="G15" s="188">
        <f t="shared" si="1"/>
        <v>2441</v>
      </c>
      <c r="H15" s="188">
        <f t="shared" si="2"/>
        <v>1705</v>
      </c>
      <c r="I15" s="188">
        <f t="shared" si="3"/>
        <v>1267</v>
      </c>
      <c r="J15" s="188">
        <v>0</v>
      </c>
      <c r="K15" s="188">
        <v>1267</v>
      </c>
      <c r="L15" s="188">
        <v>0</v>
      </c>
      <c r="M15" s="188">
        <f t="shared" si="4"/>
        <v>0</v>
      </c>
      <c r="N15" s="188">
        <v>0</v>
      </c>
      <c r="O15" s="188">
        <v>0</v>
      </c>
      <c r="P15" s="188">
        <v>0</v>
      </c>
      <c r="Q15" s="188">
        <f t="shared" si="5"/>
        <v>0</v>
      </c>
      <c r="R15" s="188">
        <v>0</v>
      </c>
      <c r="S15" s="188">
        <v>0</v>
      </c>
      <c r="T15" s="188">
        <v>0</v>
      </c>
      <c r="U15" s="188">
        <f t="shared" si="6"/>
        <v>280</v>
      </c>
      <c r="V15" s="188">
        <v>0</v>
      </c>
      <c r="W15" s="188">
        <v>280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158</v>
      </c>
      <c r="AD15" s="188">
        <v>0</v>
      </c>
      <c r="AE15" s="188">
        <v>158</v>
      </c>
      <c r="AF15" s="188">
        <v>0</v>
      </c>
      <c r="AG15" s="188">
        <v>736</v>
      </c>
      <c r="AH15" s="188">
        <v>0</v>
      </c>
    </row>
    <row r="16" spans="1:34" ht="13.5">
      <c r="A16" s="182" t="s">
        <v>273</v>
      </c>
      <c r="B16" s="182" t="s">
        <v>292</v>
      </c>
      <c r="C16" s="184" t="s">
        <v>235</v>
      </c>
      <c r="D16" s="188">
        <f t="shared" si="0"/>
        <v>849</v>
      </c>
      <c r="E16" s="188">
        <v>849</v>
      </c>
      <c r="F16" s="188">
        <v>0</v>
      </c>
      <c r="G16" s="188">
        <f t="shared" si="1"/>
        <v>849</v>
      </c>
      <c r="H16" s="188">
        <f t="shared" si="2"/>
        <v>849</v>
      </c>
      <c r="I16" s="188">
        <f t="shared" si="3"/>
        <v>339</v>
      </c>
      <c r="J16" s="188">
        <v>339</v>
      </c>
      <c r="K16" s="188">
        <v>0</v>
      </c>
      <c r="L16" s="188">
        <v>0</v>
      </c>
      <c r="M16" s="188">
        <f t="shared" si="4"/>
        <v>0</v>
      </c>
      <c r="N16" s="188">
        <v>0</v>
      </c>
      <c r="O16" s="188">
        <v>0</v>
      </c>
      <c r="P16" s="188">
        <v>0</v>
      </c>
      <c r="Q16" s="188">
        <f t="shared" si="5"/>
        <v>0</v>
      </c>
      <c r="R16" s="188">
        <v>0</v>
      </c>
      <c r="S16" s="188">
        <v>0</v>
      </c>
      <c r="T16" s="188">
        <v>0</v>
      </c>
      <c r="U16" s="188">
        <f t="shared" si="6"/>
        <v>193</v>
      </c>
      <c r="V16" s="188">
        <v>193</v>
      </c>
      <c r="W16" s="188">
        <v>0</v>
      </c>
      <c r="X16" s="188">
        <v>0</v>
      </c>
      <c r="Y16" s="188">
        <f t="shared" si="7"/>
        <v>30</v>
      </c>
      <c r="Z16" s="188">
        <v>30</v>
      </c>
      <c r="AA16" s="188">
        <v>0</v>
      </c>
      <c r="AB16" s="188">
        <v>0</v>
      </c>
      <c r="AC16" s="188">
        <f t="shared" si="8"/>
        <v>287</v>
      </c>
      <c r="AD16" s="188">
        <v>287</v>
      </c>
      <c r="AE16" s="188">
        <v>0</v>
      </c>
      <c r="AF16" s="188">
        <v>0</v>
      </c>
      <c r="AG16" s="188">
        <v>0</v>
      </c>
      <c r="AH16" s="188">
        <v>784</v>
      </c>
    </row>
    <row r="17" spans="1:34" ht="13.5">
      <c r="A17" s="182" t="s">
        <v>273</v>
      </c>
      <c r="B17" s="182" t="s">
        <v>293</v>
      </c>
      <c r="C17" s="184" t="s">
        <v>294</v>
      </c>
      <c r="D17" s="188">
        <f t="shared" si="0"/>
        <v>5070</v>
      </c>
      <c r="E17" s="188">
        <v>4846</v>
      </c>
      <c r="F17" s="188">
        <v>224</v>
      </c>
      <c r="G17" s="188">
        <f t="shared" si="1"/>
        <v>5070</v>
      </c>
      <c r="H17" s="188">
        <f t="shared" si="2"/>
        <v>4998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4203</v>
      </c>
      <c r="N17" s="188">
        <v>2431</v>
      </c>
      <c r="O17" s="188">
        <v>1620</v>
      </c>
      <c r="P17" s="188">
        <v>152</v>
      </c>
      <c r="Q17" s="188">
        <f t="shared" si="5"/>
        <v>0</v>
      </c>
      <c r="R17" s="188">
        <v>0</v>
      </c>
      <c r="S17" s="188">
        <v>0</v>
      </c>
      <c r="T17" s="188">
        <v>0</v>
      </c>
      <c r="U17" s="188">
        <f t="shared" si="6"/>
        <v>589</v>
      </c>
      <c r="V17" s="188">
        <v>397</v>
      </c>
      <c r="W17" s="188">
        <v>192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206</v>
      </c>
      <c r="AD17" s="188">
        <v>0</v>
      </c>
      <c r="AE17" s="188">
        <v>206</v>
      </c>
      <c r="AF17" s="188">
        <v>0</v>
      </c>
      <c r="AG17" s="188">
        <v>72</v>
      </c>
      <c r="AH17" s="188">
        <v>0</v>
      </c>
    </row>
    <row r="18" spans="1:34" ht="13.5">
      <c r="A18" s="182" t="s">
        <v>273</v>
      </c>
      <c r="B18" s="182" t="s">
        <v>295</v>
      </c>
      <c r="C18" s="184" t="s">
        <v>296</v>
      </c>
      <c r="D18" s="188">
        <f t="shared" si="0"/>
        <v>5540</v>
      </c>
      <c r="E18" s="188">
        <v>5340</v>
      </c>
      <c r="F18" s="188">
        <v>200</v>
      </c>
      <c r="G18" s="188">
        <f t="shared" si="1"/>
        <v>5540</v>
      </c>
      <c r="H18" s="188">
        <f t="shared" si="2"/>
        <v>5340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3680</v>
      </c>
      <c r="N18" s="188">
        <v>3680</v>
      </c>
      <c r="O18" s="188">
        <v>0</v>
      </c>
      <c r="P18" s="188">
        <v>0</v>
      </c>
      <c r="Q18" s="188">
        <f t="shared" si="5"/>
        <v>280</v>
      </c>
      <c r="R18" s="188">
        <v>280</v>
      </c>
      <c r="S18" s="188">
        <v>0</v>
      </c>
      <c r="T18" s="188">
        <v>0</v>
      </c>
      <c r="U18" s="188">
        <f t="shared" si="6"/>
        <v>130</v>
      </c>
      <c r="V18" s="188">
        <v>130</v>
      </c>
      <c r="W18" s="188">
        <v>0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1250</v>
      </c>
      <c r="AD18" s="188">
        <v>400</v>
      </c>
      <c r="AE18" s="188">
        <v>850</v>
      </c>
      <c r="AF18" s="188">
        <v>0</v>
      </c>
      <c r="AG18" s="188">
        <v>200</v>
      </c>
      <c r="AH18" s="188">
        <v>400</v>
      </c>
    </row>
    <row r="19" spans="1:34" ht="13.5">
      <c r="A19" s="182" t="s">
        <v>273</v>
      </c>
      <c r="B19" s="182" t="s">
        <v>297</v>
      </c>
      <c r="C19" s="184" t="s">
        <v>298</v>
      </c>
      <c r="D19" s="188">
        <f t="shared" si="0"/>
        <v>3514</v>
      </c>
      <c r="E19" s="188">
        <v>2641</v>
      </c>
      <c r="F19" s="188">
        <v>873</v>
      </c>
      <c r="G19" s="188">
        <f t="shared" si="1"/>
        <v>3514</v>
      </c>
      <c r="H19" s="188">
        <f t="shared" si="2"/>
        <v>2641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1959</v>
      </c>
      <c r="N19" s="188">
        <v>1959</v>
      </c>
      <c r="O19" s="188">
        <v>0</v>
      </c>
      <c r="P19" s="188">
        <v>0</v>
      </c>
      <c r="Q19" s="188">
        <f t="shared" si="5"/>
        <v>170</v>
      </c>
      <c r="R19" s="188">
        <v>170</v>
      </c>
      <c r="S19" s="188">
        <v>0</v>
      </c>
      <c r="T19" s="188">
        <v>0</v>
      </c>
      <c r="U19" s="188">
        <f t="shared" si="6"/>
        <v>492</v>
      </c>
      <c r="V19" s="188">
        <v>492</v>
      </c>
      <c r="W19" s="188">
        <v>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20</v>
      </c>
      <c r="AD19" s="188">
        <v>20</v>
      </c>
      <c r="AE19" s="188">
        <v>0</v>
      </c>
      <c r="AF19" s="188">
        <v>0</v>
      </c>
      <c r="AG19" s="188">
        <v>873</v>
      </c>
      <c r="AH19" s="188">
        <v>0</v>
      </c>
    </row>
    <row r="20" spans="1:34" ht="13.5">
      <c r="A20" s="182" t="s">
        <v>273</v>
      </c>
      <c r="B20" s="182" t="s">
        <v>299</v>
      </c>
      <c r="C20" s="184" t="s">
        <v>300</v>
      </c>
      <c r="D20" s="188">
        <f t="shared" si="0"/>
        <v>2331</v>
      </c>
      <c r="E20" s="188">
        <v>2091</v>
      </c>
      <c r="F20" s="188">
        <v>240</v>
      </c>
      <c r="G20" s="188">
        <f t="shared" si="1"/>
        <v>2331</v>
      </c>
      <c r="H20" s="188">
        <f t="shared" si="2"/>
        <v>1906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1354</v>
      </c>
      <c r="N20" s="188">
        <v>1354</v>
      </c>
      <c r="O20" s="188">
        <v>0</v>
      </c>
      <c r="P20" s="188">
        <v>0</v>
      </c>
      <c r="Q20" s="188">
        <f t="shared" si="5"/>
        <v>0</v>
      </c>
      <c r="R20" s="188">
        <v>0</v>
      </c>
      <c r="S20" s="188">
        <v>0</v>
      </c>
      <c r="T20" s="188">
        <v>0</v>
      </c>
      <c r="U20" s="188">
        <f t="shared" si="6"/>
        <v>311</v>
      </c>
      <c r="V20" s="188">
        <v>311</v>
      </c>
      <c r="W20" s="188">
        <v>0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241</v>
      </c>
      <c r="AD20" s="188">
        <v>241</v>
      </c>
      <c r="AE20" s="188">
        <v>0</v>
      </c>
      <c r="AF20" s="188">
        <v>0</v>
      </c>
      <c r="AG20" s="188">
        <v>425</v>
      </c>
      <c r="AH20" s="188">
        <v>0</v>
      </c>
    </row>
    <row r="21" spans="1:34" ht="13.5">
      <c r="A21" s="182" t="s">
        <v>273</v>
      </c>
      <c r="B21" s="182" t="s">
        <v>301</v>
      </c>
      <c r="C21" s="184" t="s">
        <v>302</v>
      </c>
      <c r="D21" s="188">
        <f t="shared" si="0"/>
        <v>6584</v>
      </c>
      <c r="E21" s="188">
        <v>5802</v>
      </c>
      <c r="F21" s="188">
        <v>782</v>
      </c>
      <c r="G21" s="188">
        <f t="shared" si="1"/>
        <v>6584</v>
      </c>
      <c r="H21" s="188">
        <f t="shared" si="2"/>
        <v>5076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3888</v>
      </c>
      <c r="N21" s="188">
        <v>3888</v>
      </c>
      <c r="O21" s="188">
        <v>0</v>
      </c>
      <c r="P21" s="188">
        <v>0</v>
      </c>
      <c r="Q21" s="188">
        <f t="shared" si="5"/>
        <v>0</v>
      </c>
      <c r="R21" s="188">
        <v>0</v>
      </c>
      <c r="S21" s="188">
        <v>0</v>
      </c>
      <c r="T21" s="188">
        <v>0</v>
      </c>
      <c r="U21" s="188">
        <f t="shared" si="6"/>
        <v>791</v>
      </c>
      <c r="V21" s="188">
        <v>791</v>
      </c>
      <c r="W21" s="188">
        <v>0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397</v>
      </c>
      <c r="AD21" s="188">
        <v>152</v>
      </c>
      <c r="AE21" s="188">
        <v>245</v>
      </c>
      <c r="AF21" s="188">
        <v>0</v>
      </c>
      <c r="AG21" s="188">
        <v>1508</v>
      </c>
      <c r="AH21" s="188">
        <v>0</v>
      </c>
    </row>
    <row r="22" spans="1:34" ht="13.5">
      <c r="A22" s="182" t="s">
        <v>273</v>
      </c>
      <c r="B22" s="182" t="s">
        <v>303</v>
      </c>
      <c r="C22" s="184" t="s">
        <v>304</v>
      </c>
      <c r="D22" s="188">
        <f t="shared" si="0"/>
        <v>19019</v>
      </c>
      <c r="E22" s="188">
        <v>16287</v>
      </c>
      <c r="F22" s="188">
        <v>2732</v>
      </c>
      <c r="G22" s="188">
        <f t="shared" si="1"/>
        <v>19019</v>
      </c>
      <c r="H22" s="188">
        <f t="shared" si="2"/>
        <v>16287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10967</v>
      </c>
      <c r="N22" s="188">
        <v>10967</v>
      </c>
      <c r="O22" s="188">
        <v>0</v>
      </c>
      <c r="P22" s="188">
        <v>0</v>
      </c>
      <c r="Q22" s="188">
        <f t="shared" si="5"/>
        <v>1197</v>
      </c>
      <c r="R22" s="188">
        <v>1197</v>
      </c>
      <c r="S22" s="188">
        <v>0</v>
      </c>
      <c r="T22" s="188">
        <v>0</v>
      </c>
      <c r="U22" s="188">
        <f t="shared" si="6"/>
        <v>1419</v>
      </c>
      <c r="V22" s="188">
        <v>0</v>
      </c>
      <c r="W22" s="188">
        <v>1419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2704</v>
      </c>
      <c r="AD22" s="188">
        <v>0</v>
      </c>
      <c r="AE22" s="188">
        <v>2704</v>
      </c>
      <c r="AF22" s="188">
        <v>0</v>
      </c>
      <c r="AG22" s="188">
        <v>2732</v>
      </c>
      <c r="AH22" s="188">
        <v>0</v>
      </c>
    </row>
    <row r="23" spans="1:34" ht="13.5">
      <c r="A23" s="182" t="s">
        <v>273</v>
      </c>
      <c r="B23" s="182" t="s">
        <v>305</v>
      </c>
      <c r="C23" s="184" t="s">
        <v>306</v>
      </c>
      <c r="D23" s="188">
        <f t="shared" si="0"/>
        <v>4145</v>
      </c>
      <c r="E23" s="188">
        <v>4138</v>
      </c>
      <c r="F23" s="188">
        <v>7</v>
      </c>
      <c r="G23" s="188">
        <f t="shared" si="1"/>
        <v>4145</v>
      </c>
      <c r="H23" s="188">
        <f t="shared" si="2"/>
        <v>4138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2742</v>
      </c>
      <c r="N23" s="188">
        <v>71</v>
      </c>
      <c r="O23" s="188">
        <v>2671</v>
      </c>
      <c r="P23" s="188">
        <v>0</v>
      </c>
      <c r="Q23" s="188">
        <f t="shared" si="5"/>
        <v>66</v>
      </c>
      <c r="R23" s="188">
        <v>0</v>
      </c>
      <c r="S23" s="188">
        <v>66</v>
      </c>
      <c r="T23" s="188">
        <v>0</v>
      </c>
      <c r="U23" s="188">
        <f t="shared" si="6"/>
        <v>1330</v>
      </c>
      <c r="V23" s="188">
        <v>340</v>
      </c>
      <c r="W23" s="188">
        <v>990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7</v>
      </c>
      <c r="AH23" s="188">
        <v>0</v>
      </c>
    </row>
    <row r="24" spans="1:34" ht="13.5">
      <c r="A24" s="182" t="s">
        <v>273</v>
      </c>
      <c r="B24" s="182" t="s">
        <v>307</v>
      </c>
      <c r="C24" s="184" t="s">
        <v>308</v>
      </c>
      <c r="D24" s="188">
        <f t="shared" si="0"/>
        <v>5076</v>
      </c>
      <c r="E24" s="188">
        <v>4331</v>
      </c>
      <c r="F24" s="188">
        <v>745</v>
      </c>
      <c r="G24" s="188">
        <f t="shared" si="1"/>
        <v>5076</v>
      </c>
      <c r="H24" s="188">
        <f t="shared" si="2"/>
        <v>4104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3190</v>
      </c>
      <c r="N24" s="188">
        <v>3190</v>
      </c>
      <c r="O24" s="188">
        <v>0</v>
      </c>
      <c r="P24" s="188">
        <v>0</v>
      </c>
      <c r="Q24" s="188">
        <f t="shared" si="5"/>
        <v>265</v>
      </c>
      <c r="R24" s="188">
        <v>0</v>
      </c>
      <c r="S24" s="188">
        <v>265</v>
      </c>
      <c r="T24" s="188">
        <v>0</v>
      </c>
      <c r="U24" s="188">
        <f t="shared" si="6"/>
        <v>648</v>
      </c>
      <c r="V24" s="188">
        <v>0</v>
      </c>
      <c r="W24" s="188">
        <v>648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1</v>
      </c>
      <c r="AD24" s="188">
        <v>1</v>
      </c>
      <c r="AE24" s="188">
        <v>0</v>
      </c>
      <c r="AF24" s="188">
        <v>0</v>
      </c>
      <c r="AG24" s="188">
        <v>972</v>
      </c>
      <c r="AH24" s="188">
        <v>0</v>
      </c>
    </row>
    <row r="25" spans="1:34" ht="13.5">
      <c r="A25" s="182" t="s">
        <v>273</v>
      </c>
      <c r="B25" s="182" t="s">
        <v>309</v>
      </c>
      <c r="C25" s="184" t="s">
        <v>310</v>
      </c>
      <c r="D25" s="188">
        <f t="shared" si="0"/>
        <v>1814</v>
      </c>
      <c r="E25" s="188">
        <v>1325</v>
      </c>
      <c r="F25" s="188">
        <v>489</v>
      </c>
      <c r="G25" s="188">
        <f t="shared" si="1"/>
        <v>1814</v>
      </c>
      <c r="H25" s="188">
        <f t="shared" si="2"/>
        <v>1325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637</v>
      </c>
      <c r="N25" s="188">
        <v>0</v>
      </c>
      <c r="O25" s="188">
        <v>637</v>
      </c>
      <c r="P25" s="188">
        <v>0</v>
      </c>
      <c r="Q25" s="188">
        <f t="shared" si="5"/>
        <v>210</v>
      </c>
      <c r="R25" s="188">
        <v>0</v>
      </c>
      <c r="S25" s="188">
        <v>210</v>
      </c>
      <c r="T25" s="188">
        <v>0</v>
      </c>
      <c r="U25" s="188">
        <f t="shared" si="6"/>
        <v>227</v>
      </c>
      <c r="V25" s="188">
        <v>0</v>
      </c>
      <c r="W25" s="188">
        <v>227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251</v>
      </c>
      <c r="AD25" s="188">
        <v>0</v>
      </c>
      <c r="AE25" s="188">
        <v>251</v>
      </c>
      <c r="AF25" s="188">
        <v>0</v>
      </c>
      <c r="AG25" s="188">
        <v>489</v>
      </c>
      <c r="AH25" s="188">
        <v>35</v>
      </c>
    </row>
    <row r="26" spans="1:34" ht="13.5">
      <c r="A26" s="182" t="s">
        <v>273</v>
      </c>
      <c r="B26" s="182" t="s">
        <v>311</v>
      </c>
      <c r="C26" s="184" t="s">
        <v>312</v>
      </c>
      <c r="D26" s="188">
        <f t="shared" si="0"/>
        <v>3738</v>
      </c>
      <c r="E26" s="188">
        <v>2838</v>
      </c>
      <c r="F26" s="188">
        <v>900</v>
      </c>
      <c r="G26" s="188">
        <f t="shared" si="1"/>
        <v>3738</v>
      </c>
      <c r="H26" s="188">
        <f t="shared" si="2"/>
        <v>2838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1893</v>
      </c>
      <c r="N26" s="188">
        <v>1718</v>
      </c>
      <c r="O26" s="188">
        <v>175</v>
      </c>
      <c r="P26" s="188">
        <v>0</v>
      </c>
      <c r="Q26" s="188">
        <f t="shared" si="5"/>
        <v>275</v>
      </c>
      <c r="R26" s="188">
        <v>220</v>
      </c>
      <c r="S26" s="188">
        <v>55</v>
      </c>
      <c r="T26" s="188">
        <v>0</v>
      </c>
      <c r="U26" s="188">
        <f t="shared" si="6"/>
        <v>498</v>
      </c>
      <c r="V26" s="188">
        <v>432</v>
      </c>
      <c r="W26" s="188">
        <v>66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172</v>
      </c>
      <c r="AD26" s="188">
        <v>138</v>
      </c>
      <c r="AE26" s="188">
        <v>34</v>
      </c>
      <c r="AF26" s="188">
        <v>0</v>
      </c>
      <c r="AG26" s="188">
        <v>900</v>
      </c>
      <c r="AH26" s="188">
        <v>0</v>
      </c>
    </row>
    <row r="27" spans="1:34" ht="13.5">
      <c r="A27" s="182" t="s">
        <v>273</v>
      </c>
      <c r="B27" s="182" t="s">
        <v>313</v>
      </c>
      <c r="C27" s="184" t="s">
        <v>314</v>
      </c>
      <c r="D27" s="188">
        <f t="shared" si="0"/>
        <v>150</v>
      </c>
      <c r="E27" s="188">
        <v>150</v>
      </c>
      <c r="F27" s="188">
        <v>0</v>
      </c>
      <c r="G27" s="188">
        <f t="shared" si="1"/>
        <v>150</v>
      </c>
      <c r="H27" s="188">
        <f t="shared" si="2"/>
        <v>138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126</v>
      </c>
      <c r="N27" s="188">
        <v>0</v>
      </c>
      <c r="O27" s="188">
        <v>126</v>
      </c>
      <c r="P27" s="188">
        <v>0</v>
      </c>
      <c r="Q27" s="188">
        <f t="shared" si="5"/>
        <v>3</v>
      </c>
      <c r="R27" s="188">
        <v>0</v>
      </c>
      <c r="S27" s="188">
        <v>3</v>
      </c>
      <c r="T27" s="188">
        <v>0</v>
      </c>
      <c r="U27" s="188">
        <f t="shared" si="6"/>
        <v>9</v>
      </c>
      <c r="V27" s="188">
        <v>0</v>
      </c>
      <c r="W27" s="188">
        <v>9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12</v>
      </c>
      <c r="AH27" s="188">
        <v>0</v>
      </c>
    </row>
    <row r="28" spans="1:34" ht="13.5">
      <c r="A28" s="182" t="s">
        <v>273</v>
      </c>
      <c r="B28" s="182" t="s">
        <v>315</v>
      </c>
      <c r="C28" s="184" t="s">
        <v>316</v>
      </c>
      <c r="D28" s="188">
        <f t="shared" si="0"/>
        <v>5516</v>
      </c>
      <c r="E28" s="188">
        <v>4600</v>
      </c>
      <c r="F28" s="188">
        <v>916</v>
      </c>
      <c r="G28" s="188">
        <f t="shared" si="1"/>
        <v>5516</v>
      </c>
      <c r="H28" s="188">
        <f t="shared" si="2"/>
        <v>4600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3619</v>
      </c>
      <c r="N28" s="188">
        <v>3619</v>
      </c>
      <c r="O28" s="188">
        <v>0</v>
      </c>
      <c r="P28" s="188">
        <v>0</v>
      </c>
      <c r="Q28" s="188">
        <f t="shared" si="5"/>
        <v>63</v>
      </c>
      <c r="R28" s="188">
        <v>63</v>
      </c>
      <c r="S28" s="188">
        <v>0</v>
      </c>
      <c r="T28" s="188">
        <v>0</v>
      </c>
      <c r="U28" s="188">
        <f t="shared" si="6"/>
        <v>918</v>
      </c>
      <c r="V28" s="188">
        <v>918</v>
      </c>
      <c r="W28" s="188">
        <v>0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0</v>
      </c>
      <c r="AD28" s="188">
        <v>0</v>
      </c>
      <c r="AE28" s="188">
        <v>0</v>
      </c>
      <c r="AF28" s="188">
        <v>0</v>
      </c>
      <c r="AG28" s="188">
        <v>916</v>
      </c>
      <c r="AH28" s="188">
        <v>0</v>
      </c>
    </row>
    <row r="29" spans="1:34" ht="13.5">
      <c r="A29" s="182" t="s">
        <v>273</v>
      </c>
      <c r="B29" s="182" t="s">
        <v>317</v>
      </c>
      <c r="C29" s="184" t="s">
        <v>318</v>
      </c>
      <c r="D29" s="188">
        <f t="shared" si="0"/>
        <v>2015</v>
      </c>
      <c r="E29" s="188">
        <v>1866</v>
      </c>
      <c r="F29" s="188">
        <v>149</v>
      </c>
      <c r="G29" s="188">
        <f t="shared" si="1"/>
        <v>2015</v>
      </c>
      <c r="H29" s="188">
        <f t="shared" si="2"/>
        <v>1858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1608</v>
      </c>
      <c r="N29" s="188">
        <v>1608</v>
      </c>
      <c r="O29" s="188">
        <v>0</v>
      </c>
      <c r="P29" s="188">
        <v>0</v>
      </c>
      <c r="Q29" s="188">
        <f t="shared" si="5"/>
        <v>120</v>
      </c>
      <c r="R29" s="188">
        <v>120</v>
      </c>
      <c r="S29" s="188">
        <v>0</v>
      </c>
      <c r="T29" s="188">
        <v>0</v>
      </c>
      <c r="U29" s="188">
        <f t="shared" si="6"/>
        <v>130</v>
      </c>
      <c r="V29" s="188">
        <v>0</v>
      </c>
      <c r="W29" s="188">
        <v>130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0</v>
      </c>
      <c r="AD29" s="188">
        <v>0</v>
      </c>
      <c r="AE29" s="188">
        <v>0</v>
      </c>
      <c r="AF29" s="188">
        <v>0</v>
      </c>
      <c r="AG29" s="188">
        <v>157</v>
      </c>
      <c r="AH29" s="188">
        <v>0</v>
      </c>
    </row>
    <row r="30" spans="1:34" ht="13.5">
      <c r="A30" s="182" t="s">
        <v>273</v>
      </c>
      <c r="B30" s="182" t="s">
        <v>319</v>
      </c>
      <c r="C30" s="184" t="s">
        <v>320</v>
      </c>
      <c r="D30" s="188">
        <f t="shared" si="0"/>
        <v>5157</v>
      </c>
      <c r="E30" s="188">
        <v>3835</v>
      </c>
      <c r="F30" s="188">
        <v>1322</v>
      </c>
      <c r="G30" s="188">
        <f t="shared" si="1"/>
        <v>5157</v>
      </c>
      <c r="H30" s="188">
        <f t="shared" si="2"/>
        <v>3835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2518</v>
      </c>
      <c r="N30" s="188">
        <v>0</v>
      </c>
      <c r="O30" s="188">
        <v>2518</v>
      </c>
      <c r="P30" s="188">
        <v>0</v>
      </c>
      <c r="Q30" s="188">
        <f t="shared" si="5"/>
        <v>352</v>
      </c>
      <c r="R30" s="188">
        <v>0</v>
      </c>
      <c r="S30" s="188">
        <v>352</v>
      </c>
      <c r="T30" s="188">
        <v>0</v>
      </c>
      <c r="U30" s="188">
        <f t="shared" si="6"/>
        <v>899</v>
      </c>
      <c r="V30" s="188">
        <v>0</v>
      </c>
      <c r="W30" s="188">
        <v>899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66</v>
      </c>
      <c r="AD30" s="188">
        <v>0</v>
      </c>
      <c r="AE30" s="188">
        <v>66</v>
      </c>
      <c r="AF30" s="188">
        <v>0</v>
      </c>
      <c r="AG30" s="188">
        <v>1322</v>
      </c>
      <c r="AH30" s="188">
        <v>0</v>
      </c>
    </row>
    <row r="31" spans="1:34" ht="13.5">
      <c r="A31" s="182" t="s">
        <v>273</v>
      </c>
      <c r="B31" s="182" t="s">
        <v>143</v>
      </c>
      <c r="C31" s="184" t="s">
        <v>144</v>
      </c>
      <c r="D31" s="188">
        <f t="shared" si="0"/>
        <v>1993</v>
      </c>
      <c r="E31" s="188">
        <v>1808</v>
      </c>
      <c r="F31" s="188">
        <v>185</v>
      </c>
      <c r="G31" s="188">
        <f t="shared" si="1"/>
        <v>1993</v>
      </c>
      <c r="H31" s="188">
        <f t="shared" si="2"/>
        <v>1808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1136</v>
      </c>
      <c r="N31" s="188">
        <v>0</v>
      </c>
      <c r="O31" s="188">
        <v>1136</v>
      </c>
      <c r="P31" s="188">
        <v>0</v>
      </c>
      <c r="Q31" s="188">
        <f t="shared" si="5"/>
        <v>288</v>
      </c>
      <c r="R31" s="188">
        <v>0</v>
      </c>
      <c r="S31" s="188">
        <v>288</v>
      </c>
      <c r="T31" s="188">
        <v>0</v>
      </c>
      <c r="U31" s="188">
        <f t="shared" si="6"/>
        <v>371</v>
      </c>
      <c r="V31" s="188">
        <v>0</v>
      </c>
      <c r="W31" s="188">
        <v>371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13</v>
      </c>
      <c r="AD31" s="188">
        <v>0</v>
      </c>
      <c r="AE31" s="188">
        <v>13</v>
      </c>
      <c r="AF31" s="188">
        <v>0</v>
      </c>
      <c r="AG31" s="188">
        <v>185</v>
      </c>
      <c r="AH31" s="188">
        <v>0</v>
      </c>
    </row>
    <row r="32" spans="1:34" ht="13.5">
      <c r="A32" s="182" t="s">
        <v>273</v>
      </c>
      <c r="B32" s="182" t="s">
        <v>145</v>
      </c>
      <c r="C32" s="184" t="s">
        <v>140</v>
      </c>
      <c r="D32" s="188">
        <f t="shared" si="0"/>
        <v>976</v>
      </c>
      <c r="E32" s="188">
        <v>891</v>
      </c>
      <c r="F32" s="188">
        <v>85</v>
      </c>
      <c r="G32" s="188">
        <f t="shared" si="1"/>
        <v>976</v>
      </c>
      <c r="H32" s="188">
        <f t="shared" si="2"/>
        <v>891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453</v>
      </c>
      <c r="N32" s="188">
        <v>0</v>
      </c>
      <c r="O32" s="188">
        <v>453</v>
      </c>
      <c r="P32" s="188">
        <v>0</v>
      </c>
      <c r="Q32" s="188">
        <f t="shared" si="5"/>
        <v>217</v>
      </c>
      <c r="R32" s="188">
        <v>0</v>
      </c>
      <c r="S32" s="188">
        <v>217</v>
      </c>
      <c r="T32" s="188">
        <v>0</v>
      </c>
      <c r="U32" s="188">
        <f t="shared" si="6"/>
        <v>206</v>
      </c>
      <c r="V32" s="188">
        <v>206</v>
      </c>
      <c r="W32" s="188">
        <v>0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15</v>
      </c>
      <c r="AD32" s="188">
        <v>15</v>
      </c>
      <c r="AE32" s="188">
        <v>0</v>
      </c>
      <c r="AF32" s="188">
        <v>0</v>
      </c>
      <c r="AG32" s="188">
        <v>85</v>
      </c>
      <c r="AH32" s="188">
        <v>120</v>
      </c>
    </row>
    <row r="33" spans="1:34" ht="13.5">
      <c r="A33" s="182" t="s">
        <v>273</v>
      </c>
      <c r="B33" s="182" t="s">
        <v>146</v>
      </c>
      <c r="C33" s="184" t="s">
        <v>106</v>
      </c>
      <c r="D33" s="188">
        <f t="shared" si="0"/>
        <v>3310</v>
      </c>
      <c r="E33" s="188">
        <v>2623</v>
      </c>
      <c r="F33" s="188">
        <v>687</v>
      </c>
      <c r="G33" s="188">
        <f t="shared" si="1"/>
        <v>3310</v>
      </c>
      <c r="H33" s="188">
        <f t="shared" si="2"/>
        <v>2512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2045</v>
      </c>
      <c r="N33" s="188">
        <v>0</v>
      </c>
      <c r="O33" s="188">
        <v>2045</v>
      </c>
      <c r="P33" s="188">
        <v>0</v>
      </c>
      <c r="Q33" s="188">
        <f t="shared" si="5"/>
        <v>119</v>
      </c>
      <c r="R33" s="188">
        <v>0</v>
      </c>
      <c r="S33" s="188">
        <v>119</v>
      </c>
      <c r="T33" s="188">
        <v>0</v>
      </c>
      <c r="U33" s="188">
        <f t="shared" si="6"/>
        <v>155</v>
      </c>
      <c r="V33" s="188">
        <v>0</v>
      </c>
      <c r="W33" s="188">
        <v>155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193</v>
      </c>
      <c r="AD33" s="188">
        <v>0</v>
      </c>
      <c r="AE33" s="188">
        <v>193</v>
      </c>
      <c r="AF33" s="188">
        <v>0</v>
      </c>
      <c r="AG33" s="188">
        <v>798</v>
      </c>
      <c r="AH33" s="188">
        <v>0</v>
      </c>
    </row>
    <row r="34" spans="1:34" ht="13.5">
      <c r="A34" s="182" t="s">
        <v>273</v>
      </c>
      <c r="B34" s="182" t="s">
        <v>147</v>
      </c>
      <c r="C34" s="184" t="s">
        <v>139</v>
      </c>
      <c r="D34" s="188">
        <f t="shared" si="0"/>
        <v>2121</v>
      </c>
      <c r="E34" s="188">
        <v>1773</v>
      </c>
      <c r="F34" s="188">
        <v>348</v>
      </c>
      <c r="G34" s="188">
        <f t="shared" si="1"/>
        <v>2121</v>
      </c>
      <c r="H34" s="188">
        <f t="shared" si="2"/>
        <v>1699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1396</v>
      </c>
      <c r="N34" s="188">
        <v>0</v>
      </c>
      <c r="O34" s="188">
        <v>1396</v>
      </c>
      <c r="P34" s="188">
        <v>0</v>
      </c>
      <c r="Q34" s="188">
        <f t="shared" si="5"/>
        <v>82</v>
      </c>
      <c r="R34" s="188">
        <v>0</v>
      </c>
      <c r="S34" s="188">
        <v>82</v>
      </c>
      <c r="T34" s="188">
        <v>0</v>
      </c>
      <c r="U34" s="188">
        <f t="shared" si="6"/>
        <v>150</v>
      </c>
      <c r="V34" s="188">
        <v>0</v>
      </c>
      <c r="W34" s="188">
        <v>150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71</v>
      </c>
      <c r="AD34" s="188">
        <v>0</v>
      </c>
      <c r="AE34" s="188">
        <v>71</v>
      </c>
      <c r="AF34" s="188">
        <v>0</v>
      </c>
      <c r="AG34" s="188">
        <v>422</v>
      </c>
      <c r="AH34" s="188">
        <v>0</v>
      </c>
    </row>
    <row r="35" spans="1:34" ht="13.5">
      <c r="A35" s="182" t="s">
        <v>273</v>
      </c>
      <c r="B35" s="182" t="s">
        <v>148</v>
      </c>
      <c r="C35" s="184" t="s">
        <v>149</v>
      </c>
      <c r="D35" s="188">
        <f t="shared" si="0"/>
        <v>2326</v>
      </c>
      <c r="E35" s="188">
        <v>1995</v>
      </c>
      <c r="F35" s="188">
        <v>331</v>
      </c>
      <c r="G35" s="188">
        <f t="shared" si="1"/>
        <v>2326</v>
      </c>
      <c r="H35" s="188">
        <f t="shared" si="2"/>
        <v>1902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1635</v>
      </c>
      <c r="N35" s="188">
        <v>0</v>
      </c>
      <c r="O35" s="188">
        <v>1635</v>
      </c>
      <c r="P35" s="188">
        <v>0</v>
      </c>
      <c r="Q35" s="188">
        <f t="shared" si="5"/>
        <v>119</v>
      </c>
      <c r="R35" s="188">
        <v>0</v>
      </c>
      <c r="S35" s="188">
        <v>119</v>
      </c>
      <c r="T35" s="188">
        <v>0</v>
      </c>
      <c r="U35" s="188">
        <f t="shared" si="6"/>
        <v>116</v>
      </c>
      <c r="V35" s="188">
        <v>0</v>
      </c>
      <c r="W35" s="188">
        <v>116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32</v>
      </c>
      <c r="AD35" s="188">
        <v>0</v>
      </c>
      <c r="AE35" s="188">
        <v>32</v>
      </c>
      <c r="AF35" s="188">
        <v>0</v>
      </c>
      <c r="AG35" s="188">
        <v>424</v>
      </c>
      <c r="AH35" s="188">
        <v>0</v>
      </c>
    </row>
    <row r="36" spans="1:34" ht="13.5">
      <c r="A36" s="182" t="s">
        <v>273</v>
      </c>
      <c r="B36" s="182" t="s">
        <v>150</v>
      </c>
      <c r="C36" s="184" t="s">
        <v>132</v>
      </c>
      <c r="D36" s="188">
        <f t="shared" si="0"/>
        <v>1827</v>
      </c>
      <c r="E36" s="188">
        <v>1542</v>
      </c>
      <c r="F36" s="188">
        <v>285</v>
      </c>
      <c r="G36" s="188">
        <f t="shared" si="1"/>
        <v>1827</v>
      </c>
      <c r="H36" s="188">
        <f t="shared" si="2"/>
        <v>1466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1207</v>
      </c>
      <c r="N36" s="188">
        <v>0</v>
      </c>
      <c r="O36" s="188">
        <v>1207</v>
      </c>
      <c r="P36" s="188">
        <v>0</v>
      </c>
      <c r="Q36" s="188">
        <f t="shared" si="5"/>
        <v>74</v>
      </c>
      <c r="R36" s="188">
        <v>0</v>
      </c>
      <c r="S36" s="188">
        <v>74</v>
      </c>
      <c r="T36" s="188">
        <v>0</v>
      </c>
      <c r="U36" s="188">
        <f t="shared" si="6"/>
        <v>104</v>
      </c>
      <c r="V36" s="188">
        <v>0</v>
      </c>
      <c r="W36" s="188">
        <v>104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81</v>
      </c>
      <c r="AD36" s="188">
        <v>0</v>
      </c>
      <c r="AE36" s="188">
        <v>81</v>
      </c>
      <c r="AF36" s="188">
        <v>0</v>
      </c>
      <c r="AG36" s="188">
        <v>361</v>
      </c>
      <c r="AH36" s="188">
        <v>0</v>
      </c>
    </row>
    <row r="37" spans="1:34" ht="13.5">
      <c r="A37" s="182" t="s">
        <v>273</v>
      </c>
      <c r="B37" s="182" t="s">
        <v>151</v>
      </c>
      <c r="C37" s="184" t="s">
        <v>152</v>
      </c>
      <c r="D37" s="188">
        <f t="shared" si="0"/>
        <v>688</v>
      </c>
      <c r="E37" s="188">
        <v>610</v>
      </c>
      <c r="F37" s="188">
        <v>78</v>
      </c>
      <c r="G37" s="188">
        <f t="shared" si="1"/>
        <v>688</v>
      </c>
      <c r="H37" s="188">
        <f t="shared" si="2"/>
        <v>595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468</v>
      </c>
      <c r="N37" s="188">
        <v>468</v>
      </c>
      <c r="O37" s="188">
        <v>0</v>
      </c>
      <c r="P37" s="188">
        <v>0</v>
      </c>
      <c r="Q37" s="188">
        <f t="shared" si="5"/>
        <v>37</v>
      </c>
      <c r="R37" s="188">
        <v>37</v>
      </c>
      <c r="S37" s="188">
        <v>0</v>
      </c>
      <c r="T37" s="188">
        <v>0</v>
      </c>
      <c r="U37" s="188">
        <f t="shared" si="6"/>
        <v>52</v>
      </c>
      <c r="V37" s="188">
        <v>52</v>
      </c>
      <c r="W37" s="188">
        <v>0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38</v>
      </c>
      <c r="AD37" s="188">
        <v>38</v>
      </c>
      <c r="AE37" s="188">
        <v>0</v>
      </c>
      <c r="AF37" s="188">
        <v>0</v>
      </c>
      <c r="AG37" s="188">
        <v>93</v>
      </c>
      <c r="AH37" s="188">
        <v>0</v>
      </c>
    </row>
    <row r="38" spans="1:34" ht="13.5">
      <c r="A38" s="182" t="s">
        <v>273</v>
      </c>
      <c r="B38" s="182" t="s">
        <v>153</v>
      </c>
      <c r="C38" s="184" t="s">
        <v>154</v>
      </c>
      <c r="D38" s="188">
        <f t="shared" si="0"/>
        <v>428</v>
      </c>
      <c r="E38" s="188">
        <v>403</v>
      </c>
      <c r="F38" s="188">
        <v>25</v>
      </c>
      <c r="G38" s="188">
        <f t="shared" si="1"/>
        <v>428</v>
      </c>
      <c r="H38" s="188">
        <f t="shared" si="2"/>
        <v>392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278</v>
      </c>
      <c r="N38" s="188">
        <v>0</v>
      </c>
      <c r="O38" s="188">
        <v>278</v>
      </c>
      <c r="P38" s="188">
        <v>0</v>
      </c>
      <c r="Q38" s="188">
        <f t="shared" si="5"/>
        <v>32</v>
      </c>
      <c r="R38" s="188">
        <v>0</v>
      </c>
      <c r="S38" s="188">
        <v>32</v>
      </c>
      <c r="T38" s="188">
        <v>0</v>
      </c>
      <c r="U38" s="188">
        <f t="shared" si="6"/>
        <v>53</v>
      </c>
      <c r="V38" s="188">
        <v>0</v>
      </c>
      <c r="W38" s="188">
        <v>53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29</v>
      </c>
      <c r="AD38" s="188">
        <v>0</v>
      </c>
      <c r="AE38" s="188">
        <v>29</v>
      </c>
      <c r="AF38" s="188">
        <v>0</v>
      </c>
      <c r="AG38" s="188">
        <v>36</v>
      </c>
      <c r="AH38" s="188">
        <v>0</v>
      </c>
    </row>
    <row r="39" spans="1:34" ht="13.5">
      <c r="A39" s="182" t="s">
        <v>273</v>
      </c>
      <c r="B39" s="182" t="s">
        <v>155</v>
      </c>
      <c r="C39" s="184" t="s">
        <v>156</v>
      </c>
      <c r="D39" s="188">
        <f aca="true" t="shared" si="9" ref="D39:D55">E39+F39</f>
        <v>1615</v>
      </c>
      <c r="E39" s="188">
        <v>1163</v>
      </c>
      <c r="F39" s="188">
        <v>452</v>
      </c>
      <c r="G39" s="188">
        <f t="shared" si="1"/>
        <v>1615</v>
      </c>
      <c r="H39" s="188">
        <f t="shared" si="2"/>
        <v>892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403</v>
      </c>
      <c r="N39" s="188">
        <v>0</v>
      </c>
      <c r="O39" s="188">
        <v>403</v>
      </c>
      <c r="P39" s="188">
        <v>0</v>
      </c>
      <c r="Q39" s="188">
        <f t="shared" si="5"/>
        <v>117</v>
      </c>
      <c r="R39" s="188">
        <v>0</v>
      </c>
      <c r="S39" s="188">
        <v>117</v>
      </c>
      <c r="T39" s="188">
        <v>0</v>
      </c>
      <c r="U39" s="188">
        <f t="shared" si="6"/>
        <v>115</v>
      </c>
      <c r="V39" s="188">
        <v>0</v>
      </c>
      <c r="W39" s="188">
        <v>115</v>
      </c>
      <c r="X39" s="188">
        <v>0</v>
      </c>
      <c r="Y39" s="188">
        <f t="shared" si="7"/>
        <v>257</v>
      </c>
      <c r="Z39" s="188">
        <v>0</v>
      </c>
      <c r="AA39" s="188">
        <v>257</v>
      </c>
      <c r="AB39" s="188">
        <v>0</v>
      </c>
      <c r="AC39" s="188">
        <f t="shared" si="8"/>
        <v>0</v>
      </c>
      <c r="AD39" s="188">
        <v>0</v>
      </c>
      <c r="AE39" s="188">
        <v>0</v>
      </c>
      <c r="AF39" s="188">
        <v>0</v>
      </c>
      <c r="AG39" s="188">
        <v>723</v>
      </c>
      <c r="AH39" s="188">
        <v>0</v>
      </c>
    </row>
    <row r="40" spans="1:34" ht="13.5">
      <c r="A40" s="182" t="s">
        <v>273</v>
      </c>
      <c r="B40" s="182" t="s">
        <v>157</v>
      </c>
      <c r="C40" s="184" t="s">
        <v>158</v>
      </c>
      <c r="D40" s="188">
        <f t="shared" si="9"/>
        <v>3334</v>
      </c>
      <c r="E40" s="188">
        <v>2993</v>
      </c>
      <c r="F40" s="188">
        <v>341</v>
      </c>
      <c r="G40" s="188">
        <f t="shared" si="1"/>
        <v>3334</v>
      </c>
      <c r="H40" s="188">
        <f t="shared" si="2"/>
        <v>2892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2393</v>
      </c>
      <c r="N40" s="188">
        <v>2393</v>
      </c>
      <c r="O40" s="188">
        <v>0</v>
      </c>
      <c r="P40" s="188">
        <v>0</v>
      </c>
      <c r="Q40" s="188">
        <f t="shared" si="5"/>
        <v>121</v>
      </c>
      <c r="R40" s="188">
        <v>121</v>
      </c>
      <c r="S40" s="188">
        <v>0</v>
      </c>
      <c r="T40" s="188">
        <v>0</v>
      </c>
      <c r="U40" s="188">
        <f t="shared" si="6"/>
        <v>238</v>
      </c>
      <c r="V40" s="188">
        <v>238</v>
      </c>
      <c r="W40" s="188">
        <v>0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140</v>
      </c>
      <c r="AD40" s="188">
        <v>140</v>
      </c>
      <c r="AE40" s="188">
        <v>0</v>
      </c>
      <c r="AF40" s="188">
        <v>0</v>
      </c>
      <c r="AG40" s="188">
        <v>442</v>
      </c>
      <c r="AH40" s="188">
        <v>0</v>
      </c>
    </row>
    <row r="41" spans="1:34" ht="13.5">
      <c r="A41" s="182" t="s">
        <v>273</v>
      </c>
      <c r="B41" s="182" t="s">
        <v>18</v>
      </c>
      <c r="C41" s="184" t="s">
        <v>19</v>
      </c>
      <c r="D41" s="188">
        <f t="shared" si="9"/>
        <v>5328</v>
      </c>
      <c r="E41" s="188">
        <v>4689</v>
      </c>
      <c r="F41" s="188">
        <v>639</v>
      </c>
      <c r="G41" s="188">
        <f t="shared" si="1"/>
        <v>5328</v>
      </c>
      <c r="H41" s="188">
        <f t="shared" si="2"/>
        <v>4801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3758</v>
      </c>
      <c r="N41" s="188">
        <v>0</v>
      </c>
      <c r="O41" s="188">
        <v>3646</v>
      </c>
      <c r="P41" s="188">
        <v>112</v>
      </c>
      <c r="Q41" s="188">
        <f t="shared" si="5"/>
        <v>157</v>
      </c>
      <c r="R41" s="188">
        <v>0</v>
      </c>
      <c r="S41" s="188">
        <v>157</v>
      </c>
      <c r="T41" s="188">
        <v>0</v>
      </c>
      <c r="U41" s="188">
        <f t="shared" si="6"/>
        <v>886</v>
      </c>
      <c r="V41" s="188">
        <v>0</v>
      </c>
      <c r="W41" s="188">
        <v>886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0</v>
      </c>
      <c r="AD41" s="188">
        <v>0</v>
      </c>
      <c r="AE41" s="188">
        <v>0</v>
      </c>
      <c r="AF41" s="188">
        <v>0</v>
      </c>
      <c r="AG41" s="188">
        <v>527</v>
      </c>
      <c r="AH41" s="188">
        <v>0</v>
      </c>
    </row>
    <row r="42" spans="1:34" ht="13.5">
      <c r="A42" s="182" t="s">
        <v>273</v>
      </c>
      <c r="B42" s="182" t="s">
        <v>159</v>
      </c>
      <c r="C42" s="184" t="s">
        <v>236</v>
      </c>
      <c r="D42" s="188">
        <f t="shared" si="9"/>
        <v>14709</v>
      </c>
      <c r="E42" s="188">
        <v>4822</v>
      </c>
      <c r="F42" s="188">
        <v>9887</v>
      </c>
      <c r="G42" s="188">
        <f t="shared" si="1"/>
        <v>14709</v>
      </c>
      <c r="H42" s="188">
        <f t="shared" si="2"/>
        <v>12632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8705</v>
      </c>
      <c r="N42" s="188">
        <v>3436</v>
      </c>
      <c r="O42" s="188">
        <v>0</v>
      </c>
      <c r="P42" s="188">
        <v>5269</v>
      </c>
      <c r="Q42" s="188">
        <f t="shared" si="5"/>
        <v>100</v>
      </c>
      <c r="R42" s="188">
        <v>44</v>
      </c>
      <c r="S42" s="188">
        <v>0</v>
      </c>
      <c r="T42" s="188">
        <v>56</v>
      </c>
      <c r="U42" s="188">
        <f t="shared" si="6"/>
        <v>2937</v>
      </c>
      <c r="V42" s="188">
        <v>43</v>
      </c>
      <c r="W42" s="188">
        <v>986</v>
      </c>
      <c r="X42" s="188">
        <v>1908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890</v>
      </c>
      <c r="AD42" s="188">
        <v>25</v>
      </c>
      <c r="AE42" s="188">
        <v>39</v>
      </c>
      <c r="AF42" s="188">
        <v>826</v>
      </c>
      <c r="AG42" s="188">
        <v>2077</v>
      </c>
      <c r="AH42" s="188">
        <v>0</v>
      </c>
    </row>
    <row r="43" spans="1:34" ht="13.5">
      <c r="A43" s="182" t="s">
        <v>273</v>
      </c>
      <c r="B43" s="182" t="s">
        <v>160</v>
      </c>
      <c r="C43" s="184" t="s">
        <v>161</v>
      </c>
      <c r="D43" s="188">
        <f t="shared" si="9"/>
        <v>921</v>
      </c>
      <c r="E43" s="188">
        <v>921</v>
      </c>
      <c r="F43" s="188">
        <v>0</v>
      </c>
      <c r="G43" s="188">
        <f t="shared" si="1"/>
        <v>921</v>
      </c>
      <c r="H43" s="188">
        <f t="shared" si="2"/>
        <v>903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612</v>
      </c>
      <c r="N43" s="188">
        <v>612</v>
      </c>
      <c r="O43" s="188">
        <v>0</v>
      </c>
      <c r="P43" s="188">
        <v>0</v>
      </c>
      <c r="Q43" s="188">
        <f t="shared" si="5"/>
        <v>0</v>
      </c>
      <c r="R43" s="188">
        <v>0</v>
      </c>
      <c r="S43" s="188">
        <v>0</v>
      </c>
      <c r="T43" s="188">
        <v>0</v>
      </c>
      <c r="U43" s="188">
        <f t="shared" si="6"/>
        <v>291</v>
      </c>
      <c r="V43" s="188">
        <v>0</v>
      </c>
      <c r="W43" s="188">
        <v>291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0</v>
      </c>
      <c r="AD43" s="188">
        <v>0</v>
      </c>
      <c r="AE43" s="188">
        <v>0</v>
      </c>
      <c r="AF43" s="188">
        <v>0</v>
      </c>
      <c r="AG43" s="188">
        <v>18</v>
      </c>
      <c r="AH43" s="188">
        <v>0</v>
      </c>
    </row>
    <row r="44" spans="1:34" ht="13.5">
      <c r="A44" s="182" t="s">
        <v>273</v>
      </c>
      <c r="B44" s="182" t="s">
        <v>162</v>
      </c>
      <c r="C44" s="184" t="s">
        <v>272</v>
      </c>
      <c r="D44" s="188">
        <f t="shared" si="9"/>
        <v>811</v>
      </c>
      <c r="E44" s="188">
        <v>811</v>
      </c>
      <c r="F44" s="188">
        <v>0</v>
      </c>
      <c r="G44" s="188">
        <f t="shared" si="1"/>
        <v>811</v>
      </c>
      <c r="H44" s="188">
        <f t="shared" si="2"/>
        <v>796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593</v>
      </c>
      <c r="N44" s="188">
        <v>0</v>
      </c>
      <c r="O44" s="188">
        <v>593</v>
      </c>
      <c r="P44" s="188">
        <v>0</v>
      </c>
      <c r="Q44" s="188">
        <f t="shared" si="5"/>
        <v>0</v>
      </c>
      <c r="R44" s="188">
        <v>0</v>
      </c>
      <c r="S44" s="188">
        <v>0</v>
      </c>
      <c r="T44" s="188">
        <v>0</v>
      </c>
      <c r="U44" s="188">
        <f t="shared" si="6"/>
        <v>195</v>
      </c>
      <c r="V44" s="188">
        <v>0</v>
      </c>
      <c r="W44" s="188">
        <v>195</v>
      </c>
      <c r="X44" s="188">
        <v>0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8</v>
      </c>
      <c r="AD44" s="188">
        <v>0</v>
      </c>
      <c r="AE44" s="188">
        <v>8</v>
      </c>
      <c r="AF44" s="188">
        <v>0</v>
      </c>
      <c r="AG44" s="188">
        <v>15</v>
      </c>
      <c r="AH44" s="188">
        <v>0</v>
      </c>
    </row>
    <row r="45" spans="1:34" ht="13.5">
      <c r="A45" s="182" t="s">
        <v>273</v>
      </c>
      <c r="B45" s="182" t="s">
        <v>163</v>
      </c>
      <c r="C45" s="184" t="s">
        <v>164</v>
      </c>
      <c r="D45" s="188">
        <f t="shared" si="9"/>
        <v>4605</v>
      </c>
      <c r="E45" s="188">
        <v>4605</v>
      </c>
      <c r="F45" s="188">
        <v>0</v>
      </c>
      <c r="G45" s="188">
        <f t="shared" si="1"/>
        <v>4605</v>
      </c>
      <c r="H45" s="188">
        <f t="shared" si="2"/>
        <v>4129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3275</v>
      </c>
      <c r="N45" s="188">
        <v>0</v>
      </c>
      <c r="O45" s="188">
        <v>3275</v>
      </c>
      <c r="P45" s="188">
        <v>0</v>
      </c>
      <c r="Q45" s="188">
        <f t="shared" si="5"/>
        <v>585</v>
      </c>
      <c r="R45" s="188">
        <v>0</v>
      </c>
      <c r="S45" s="188">
        <v>585</v>
      </c>
      <c r="T45" s="188">
        <v>0</v>
      </c>
      <c r="U45" s="188">
        <f t="shared" si="6"/>
        <v>259</v>
      </c>
      <c r="V45" s="188">
        <v>0</v>
      </c>
      <c r="W45" s="188">
        <v>259</v>
      </c>
      <c r="X45" s="188">
        <v>0</v>
      </c>
      <c r="Y45" s="188">
        <f t="shared" si="7"/>
        <v>0</v>
      </c>
      <c r="Z45" s="188">
        <v>0</v>
      </c>
      <c r="AA45" s="188">
        <v>0</v>
      </c>
      <c r="AB45" s="188">
        <v>0</v>
      </c>
      <c r="AC45" s="188">
        <f t="shared" si="8"/>
        <v>10</v>
      </c>
      <c r="AD45" s="188">
        <v>0</v>
      </c>
      <c r="AE45" s="188">
        <v>10</v>
      </c>
      <c r="AF45" s="188">
        <v>0</v>
      </c>
      <c r="AG45" s="188">
        <v>476</v>
      </c>
      <c r="AH45" s="188">
        <v>0</v>
      </c>
    </row>
    <row r="46" spans="1:34" ht="13.5">
      <c r="A46" s="182" t="s">
        <v>273</v>
      </c>
      <c r="B46" s="182" t="s">
        <v>165</v>
      </c>
      <c r="C46" s="184" t="s">
        <v>166</v>
      </c>
      <c r="D46" s="188">
        <f t="shared" si="9"/>
        <v>1510</v>
      </c>
      <c r="E46" s="188">
        <v>1371</v>
      </c>
      <c r="F46" s="188">
        <v>139</v>
      </c>
      <c r="G46" s="188">
        <f t="shared" si="1"/>
        <v>1510</v>
      </c>
      <c r="H46" s="188">
        <f t="shared" si="2"/>
        <v>1331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1007</v>
      </c>
      <c r="N46" s="188">
        <v>0</v>
      </c>
      <c r="O46" s="188">
        <v>1007</v>
      </c>
      <c r="P46" s="188">
        <v>0</v>
      </c>
      <c r="Q46" s="188">
        <f t="shared" si="5"/>
        <v>59</v>
      </c>
      <c r="R46" s="188">
        <v>0</v>
      </c>
      <c r="S46" s="188">
        <v>59</v>
      </c>
      <c r="T46" s="188">
        <v>0</v>
      </c>
      <c r="U46" s="188">
        <f t="shared" si="6"/>
        <v>265</v>
      </c>
      <c r="V46" s="188">
        <v>0</v>
      </c>
      <c r="W46" s="188">
        <v>265</v>
      </c>
      <c r="X46" s="188">
        <v>0</v>
      </c>
      <c r="Y46" s="188">
        <f t="shared" si="7"/>
        <v>0</v>
      </c>
      <c r="Z46" s="188">
        <v>0</v>
      </c>
      <c r="AA46" s="188">
        <v>0</v>
      </c>
      <c r="AB46" s="188">
        <v>0</v>
      </c>
      <c r="AC46" s="188">
        <f t="shared" si="8"/>
        <v>0</v>
      </c>
      <c r="AD46" s="188">
        <v>0</v>
      </c>
      <c r="AE46" s="188">
        <v>0</v>
      </c>
      <c r="AF46" s="188">
        <v>0</v>
      </c>
      <c r="AG46" s="188">
        <v>179</v>
      </c>
      <c r="AH46" s="188">
        <v>0</v>
      </c>
    </row>
    <row r="47" spans="1:34" ht="13.5">
      <c r="A47" s="182" t="s">
        <v>273</v>
      </c>
      <c r="B47" s="182" t="s">
        <v>167</v>
      </c>
      <c r="C47" s="184" t="s">
        <v>168</v>
      </c>
      <c r="D47" s="188">
        <f t="shared" si="9"/>
        <v>1880</v>
      </c>
      <c r="E47" s="188">
        <v>1600</v>
      </c>
      <c r="F47" s="188">
        <v>280</v>
      </c>
      <c r="G47" s="188">
        <f t="shared" si="1"/>
        <v>1880</v>
      </c>
      <c r="H47" s="188">
        <f t="shared" si="2"/>
        <v>1840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1648</v>
      </c>
      <c r="N47" s="188">
        <v>0</v>
      </c>
      <c r="O47" s="188">
        <v>1648</v>
      </c>
      <c r="P47" s="188">
        <v>0</v>
      </c>
      <c r="Q47" s="188">
        <f t="shared" si="5"/>
        <v>75</v>
      </c>
      <c r="R47" s="188">
        <v>0</v>
      </c>
      <c r="S47" s="188">
        <v>75</v>
      </c>
      <c r="T47" s="188">
        <v>0</v>
      </c>
      <c r="U47" s="188">
        <f t="shared" si="6"/>
        <v>117</v>
      </c>
      <c r="V47" s="188">
        <v>0</v>
      </c>
      <c r="W47" s="188">
        <v>117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0</v>
      </c>
      <c r="AD47" s="188">
        <v>0</v>
      </c>
      <c r="AE47" s="188">
        <v>0</v>
      </c>
      <c r="AF47" s="188">
        <v>0</v>
      </c>
      <c r="AG47" s="188">
        <v>40</v>
      </c>
      <c r="AH47" s="188">
        <v>0</v>
      </c>
    </row>
    <row r="48" spans="1:34" ht="13.5">
      <c r="A48" s="182" t="s">
        <v>273</v>
      </c>
      <c r="B48" s="182" t="s">
        <v>169</v>
      </c>
      <c r="C48" s="184" t="s">
        <v>170</v>
      </c>
      <c r="D48" s="188">
        <f t="shared" si="9"/>
        <v>8196</v>
      </c>
      <c r="E48" s="188">
        <v>6199</v>
      </c>
      <c r="F48" s="188">
        <v>1997</v>
      </c>
      <c r="G48" s="188">
        <f t="shared" si="1"/>
        <v>8196</v>
      </c>
      <c r="H48" s="188">
        <f t="shared" si="2"/>
        <v>6199</v>
      </c>
      <c r="I48" s="188">
        <f t="shared" si="3"/>
        <v>111</v>
      </c>
      <c r="J48" s="188">
        <v>111</v>
      </c>
      <c r="K48" s="188">
        <v>0</v>
      </c>
      <c r="L48" s="188">
        <v>0</v>
      </c>
      <c r="M48" s="188">
        <f t="shared" si="4"/>
        <v>4145</v>
      </c>
      <c r="N48" s="188">
        <v>0</v>
      </c>
      <c r="O48" s="188">
        <v>4145</v>
      </c>
      <c r="P48" s="188">
        <v>0</v>
      </c>
      <c r="Q48" s="188">
        <f t="shared" si="5"/>
        <v>919</v>
      </c>
      <c r="R48" s="188">
        <v>0</v>
      </c>
      <c r="S48" s="188">
        <v>919</v>
      </c>
      <c r="T48" s="188">
        <v>0</v>
      </c>
      <c r="U48" s="188">
        <f t="shared" si="6"/>
        <v>1024</v>
      </c>
      <c r="V48" s="188">
        <v>0</v>
      </c>
      <c r="W48" s="188">
        <v>1024</v>
      </c>
      <c r="X48" s="188">
        <v>0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0</v>
      </c>
      <c r="AD48" s="188">
        <v>0</v>
      </c>
      <c r="AE48" s="188">
        <v>0</v>
      </c>
      <c r="AF48" s="188">
        <v>0</v>
      </c>
      <c r="AG48" s="188">
        <v>1997</v>
      </c>
      <c r="AH48" s="188">
        <v>3</v>
      </c>
    </row>
    <row r="49" spans="1:34" ht="13.5">
      <c r="A49" s="182" t="s">
        <v>273</v>
      </c>
      <c r="B49" s="182" t="s">
        <v>171</v>
      </c>
      <c r="C49" s="184" t="s">
        <v>172</v>
      </c>
      <c r="D49" s="188">
        <f t="shared" si="9"/>
        <v>9312</v>
      </c>
      <c r="E49" s="188">
        <v>7418</v>
      </c>
      <c r="F49" s="188">
        <v>1894</v>
      </c>
      <c r="G49" s="188">
        <f t="shared" si="1"/>
        <v>9312</v>
      </c>
      <c r="H49" s="188">
        <f t="shared" si="2"/>
        <v>6879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5651</v>
      </c>
      <c r="N49" s="188">
        <v>0</v>
      </c>
      <c r="O49" s="188">
        <v>5651</v>
      </c>
      <c r="P49" s="188">
        <v>0</v>
      </c>
      <c r="Q49" s="188">
        <f t="shared" si="5"/>
        <v>0</v>
      </c>
      <c r="R49" s="188">
        <v>0</v>
      </c>
      <c r="S49" s="188">
        <v>0</v>
      </c>
      <c r="T49" s="188">
        <v>0</v>
      </c>
      <c r="U49" s="188">
        <f t="shared" si="6"/>
        <v>1228</v>
      </c>
      <c r="V49" s="188">
        <v>0</v>
      </c>
      <c r="W49" s="188">
        <v>1228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0</v>
      </c>
      <c r="AD49" s="188">
        <v>0</v>
      </c>
      <c r="AE49" s="188">
        <v>0</v>
      </c>
      <c r="AF49" s="188">
        <v>0</v>
      </c>
      <c r="AG49" s="188">
        <v>2433</v>
      </c>
      <c r="AH49" s="188">
        <v>0</v>
      </c>
    </row>
    <row r="50" spans="1:34" ht="13.5">
      <c r="A50" s="182" t="s">
        <v>273</v>
      </c>
      <c r="B50" s="182" t="s">
        <v>173</v>
      </c>
      <c r="C50" s="184" t="s">
        <v>174</v>
      </c>
      <c r="D50" s="188">
        <f t="shared" si="9"/>
        <v>1539</v>
      </c>
      <c r="E50" s="188">
        <v>1452</v>
      </c>
      <c r="F50" s="188">
        <v>87</v>
      </c>
      <c r="G50" s="188">
        <f t="shared" si="1"/>
        <v>1539</v>
      </c>
      <c r="H50" s="188">
        <f t="shared" si="2"/>
        <v>1452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1004</v>
      </c>
      <c r="N50" s="188">
        <v>1004</v>
      </c>
      <c r="O50" s="188">
        <v>0</v>
      </c>
      <c r="P50" s="188">
        <v>0</v>
      </c>
      <c r="Q50" s="188">
        <f t="shared" si="5"/>
        <v>80</v>
      </c>
      <c r="R50" s="188">
        <v>80</v>
      </c>
      <c r="S50" s="188">
        <v>0</v>
      </c>
      <c r="T50" s="188">
        <v>0</v>
      </c>
      <c r="U50" s="188">
        <f t="shared" si="6"/>
        <v>310</v>
      </c>
      <c r="V50" s="188">
        <v>310</v>
      </c>
      <c r="W50" s="188">
        <v>0</v>
      </c>
      <c r="X50" s="188">
        <v>0</v>
      </c>
      <c r="Y50" s="188">
        <f t="shared" si="7"/>
        <v>58</v>
      </c>
      <c r="Z50" s="188">
        <v>58</v>
      </c>
      <c r="AA50" s="188">
        <v>0</v>
      </c>
      <c r="AB50" s="188">
        <v>0</v>
      </c>
      <c r="AC50" s="188">
        <f t="shared" si="8"/>
        <v>0</v>
      </c>
      <c r="AD50" s="188">
        <v>0</v>
      </c>
      <c r="AE50" s="188">
        <v>0</v>
      </c>
      <c r="AF50" s="188">
        <v>0</v>
      </c>
      <c r="AG50" s="188">
        <v>87</v>
      </c>
      <c r="AH50" s="188">
        <v>0</v>
      </c>
    </row>
    <row r="51" spans="1:34" ht="13.5">
      <c r="A51" s="182" t="s">
        <v>273</v>
      </c>
      <c r="B51" s="182" t="s">
        <v>175</v>
      </c>
      <c r="C51" s="184" t="s">
        <v>176</v>
      </c>
      <c r="D51" s="188">
        <f t="shared" si="9"/>
        <v>1871</v>
      </c>
      <c r="E51" s="188">
        <v>1827</v>
      </c>
      <c r="F51" s="188">
        <v>44</v>
      </c>
      <c r="G51" s="188">
        <f t="shared" si="1"/>
        <v>1871</v>
      </c>
      <c r="H51" s="188">
        <f t="shared" si="2"/>
        <v>1776</v>
      </c>
      <c r="I51" s="188">
        <f t="shared" si="3"/>
        <v>0</v>
      </c>
      <c r="J51" s="188">
        <v>0</v>
      </c>
      <c r="K51" s="188">
        <v>0</v>
      </c>
      <c r="L51" s="188">
        <v>0</v>
      </c>
      <c r="M51" s="188">
        <f t="shared" si="4"/>
        <v>1283</v>
      </c>
      <c r="N51" s="188">
        <v>0</v>
      </c>
      <c r="O51" s="188">
        <v>1283</v>
      </c>
      <c r="P51" s="188">
        <v>0</v>
      </c>
      <c r="Q51" s="188">
        <f t="shared" si="5"/>
        <v>258</v>
      </c>
      <c r="R51" s="188">
        <v>0</v>
      </c>
      <c r="S51" s="188">
        <v>258</v>
      </c>
      <c r="T51" s="188">
        <v>0</v>
      </c>
      <c r="U51" s="188">
        <f t="shared" si="6"/>
        <v>235</v>
      </c>
      <c r="V51" s="188">
        <v>0</v>
      </c>
      <c r="W51" s="188">
        <v>235</v>
      </c>
      <c r="X51" s="188">
        <v>0</v>
      </c>
      <c r="Y51" s="188">
        <f t="shared" si="7"/>
        <v>0</v>
      </c>
      <c r="Z51" s="188">
        <v>0</v>
      </c>
      <c r="AA51" s="188">
        <v>0</v>
      </c>
      <c r="AB51" s="188">
        <v>0</v>
      </c>
      <c r="AC51" s="188">
        <f t="shared" si="8"/>
        <v>0</v>
      </c>
      <c r="AD51" s="188">
        <v>0</v>
      </c>
      <c r="AE51" s="188">
        <v>0</v>
      </c>
      <c r="AF51" s="188">
        <v>0</v>
      </c>
      <c r="AG51" s="188">
        <v>95</v>
      </c>
      <c r="AH51" s="188">
        <v>0</v>
      </c>
    </row>
    <row r="52" spans="1:34" ht="13.5">
      <c r="A52" s="182" t="s">
        <v>273</v>
      </c>
      <c r="B52" s="182" t="s">
        <v>177</v>
      </c>
      <c r="C52" s="184" t="s">
        <v>178</v>
      </c>
      <c r="D52" s="188">
        <f t="shared" si="9"/>
        <v>1097</v>
      </c>
      <c r="E52" s="188">
        <v>1072</v>
      </c>
      <c r="F52" s="188">
        <v>25</v>
      </c>
      <c r="G52" s="188">
        <f t="shared" si="1"/>
        <v>1097</v>
      </c>
      <c r="H52" s="188">
        <f t="shared" si="2"/>
        <v>1044</v>
      </c>
      <c r="I52" s="188">
        <f t="shared" si="3"/>
        <v>0</v>
      </c>
      <c r="J52" s="188">
        <v>0</v>
      </c>
      <c r="K52" s="188">
        <v>0</v>
      </c>
      <c r="L52" s="188">
        <v>0</v>
      </c>
      <c r="M52" s="188">
        <f t="shared" si="4"/>
        <v>633</v>
      </c>
      <c r="N52" s="188">
        <v>0</v>
      </c>
      <c r="O52" s="188">
        <v>633</v>
      </c>
      <c r="P52" s="188">
        <v>0</v>
      </c>
      <c r="Q52" s="188">
        <f t="shared" si="5"/>
        <v>283</v>
      </c>
      <c r="R52" s="188">
        <v>0</v>
      </c>
      <c r="S52" s="188">
        <v>283</v>
      </c>
      <c r="T52" s="188">
        <v>0</v>
      </c>
      <c r="U52" s="188">
        <f t="shared" si="6"/>
        <v>128</v>
      </c>
      <c r="V52" s="188">
        <v>0</v>
      </c>
      <c r="W52" s="188">
        <v>128</v>
      </c>
      <c r="X52" s="188">
        <v>0</v>
      </c>
      <c r="Y52" s="188">
        <f t="shared" si="7"/>
        <v>0</v>
      </c>
      <c r="Z52" s="188">
        <v>0</v>
      </c>
      <c r="AA52" s="188">
        <v>0</v>
      </c>
      <c r="AB52" s="188">
        <v>0</v>
      </c>
      <c r="AC52" s="188">
        <f t="shared" si="8"/>
        <v>0</v>
      </c>
      <c r="AD52" s="188">
        <v>0</v>
      </c>
      <c r="AE52" s="188">
        <v>0</v>
      </c>
      <c r="AF52" s="188">
        <v>0</v>
      </c>
      <c r="AG52" s="188">
        <v>53</v>
      </c>
      <c r="AH52" s="188">
        <v>0</v>
      </c>
    </row>
    <row r="53" spans="1:34" ht="13.5">
      <c r="A53" s="182" t="s">
        <v>273</v>
      </c>
      <c r="B53" s="182" t="s">
        <v>179</v>
      </c>
      <c r="C53" s="184" t="s">
        <v>180</v>
      </c>
      <c r="D53" s="188">
        <f t="shared" si="9"/>
        <v>704</v>
      </c>
      <c r="E53" s="188">
        <v>544</v>
      </c>
      <c r="F53" s="188">
        <v>160</v>
      </c>
      <c r="G53" s="188">
        <f t="shared" si="1"/>
        <v>704</v>
      </c>
      <c r="H53" s="188">
        <f t="shared" si="2"/>
        <v>544</v>
      </c>
      <c r="I53" s="188">
        <f t="shared" si="3"/>
        <v>0</v>
      </c>
      <c r="J53" s="188">
        <v>0</v>
      </c>
      <c r="K53" s="188">
        <v>0</v>
      </c>
      <c r="L53" s="188">
        <v>0</v>
      </c>
      <c r="M53" s="188">
        <f t="shared" si="4"/>
        <v>397</v>
      </c>
      <c r="N53" s="188">
        <v>397</v>
      </c>
      <c r="O53" s="188">
        <v>0</v>
      </c>
      <c r="P53" s="188">
        <v>0</v>
      </c>
      <c r="Q53" s="188">
        <f t="shared" si="5"/>
        <v>92</v>
      </c>
      <c r="R53" s="188">
        <v>92</v>
      </c>
      <c r="S53" s="188">
        <v>0</v>
      </c>
      <c r="T53" s="188">
        <v>0</v>
      </c>
      <c r="U53" s="188">
        <f t="shared" si="6"/>
        <v>55</v>
      </c>
      <c r="V53" s="188">
        <v>55</v>
      </c>
      <c r="W53" s="188">
        <v>0</v>
      </c>
      <c r="X53" s="188">
        <v>0</v>
      </c>
      <c r="Y53" s="188">
        <f t="shared" si="7"/>
        <v>0</v>
      </c>
      <c r="Z53" s="188">
        <v>0</v>
      </c>
      <c r="AA53" s="188">
        <v>0</v>
      </c>
      <c r="AB53" s="188">
        <v>0</v>
      </c>
      <c r="AC53" s="188">
        <f t="shared" si="8"/>
        <v>0</v>
      </c>
      <c r="AD53" s="188">
        <v>0</v>
      </c>
      <c r="AE53" s="188">
        <v>0</v>
      </c>
      <c r="AF53" s="188">
        <v>0</v>
      </c>
      <c r="AG53" s="188">
        <v>160</v>
      </c>
      <c r="AH53" s="188">
        <v>0</v>
      </c>
    </row>
    <row r="54" spans="1:34" ht="13.5">
      <c r="A54" s="182" t="s">
        <v>273</v>
      </c>
      <c r="B54" s="182" t="s">
        <v>181</v>
      </c>
      <c r="C54" s="184" t="s">
        <v>321</v>
      </c>
      <c r="D54" s="188">
        <f t="shared" si="9"/>
        <v>1602</v>
      </c>
      <c r="E54" s="188">
        <v>1011</v>
      </c>
      <c r="F54" s="188">
        <v>591</v>
      </c>
      <c r="G54" s="188">
        <f t="shared" si="1"/>
        <v>1602</v>
      </c>
      <c r="H54" s="188">
        <f t="shared" si="2"/>
        <v>1011</v>
      </c>
      <c r="I54" s="188">
        <f t="shared" si="3"/>
        <v>0</v>
      </c>
      <c r="J54" s="188">
        <v>0</v>
      </c>
      <c r="K54" s="188">
        <v>0</v>
      </c>
      <c r="L54" s="188">
        <v>0</v>
      </c>
      <c r="M54" s="188">
        <f t="shared" si="4"/>
        <v>698</v>
      </c>
      <c r="N54" s="188">
        <v>0</v>
      </c>
      <c r="O54" s="188">
        <v>698</v>
      </c>
      <c r="P54" s="188">
        <v>0</v>
      </c>
      <c r="Q54" s="188">
        <f t="shared" si="5"/>
        <v>176</v>
      </c>
      <c r="R54" s="188">
        <v>0</v>
      </c>
      <c r="S54" s="188">
        <v>176</v>
      </c>
      <c r="T54" s="188">
        <v>0</v>
      </c>
      <c r="U54" s="188">
        <f t="shared" si="6"/>
        <v>137</v>
      </c>
      <c r="V54" s="188">
        <v>0</v>
      </c>
      <c r="W54" s="188">
        <v>137</v>
      </c>
      <c r="X54" s="188">
        <v>0</v>
      </c>
      <c r="Y54" s="188">
        <f t="shared" si="7"/>
        <v>0</v>
      </c>
      <c r="Z54" s="188">
        <v>0</v>
      </c>
      <c r="AA54" s="188">
        <v>0</v>
      </c>
      <c r="AB54" s="188">
        <v>0</v>
      </c>
      <c r="AC54" s="188">
        <f t="shared" si="8"/>
        <v>0</v>
      </c>
      <c r="AD54" s="188">
        <v>0</v>
      </c>
      <c r="AE54" s="188">
        <v>0</v>
      </c>
      <c r="AF54" s="188">
        <v>0</v>
      </c>
      <c r="AG54" s="188">
        <v>591</v>
      </c>
      <c r="AH54" s="188">
        <v>0</v>
      </c>
    </row>
    <row r="55" spans="1:34" ht="13.5">
      <c r="A55" s="182" t="s">
        <v>273</v>
      </c>
      <c r="B55" s="182" t="s">
        <v>182</v>
      </c>
      <c r="C55" s="184" t="s">
        <v>183</v>
      </c>
      <c r="D55" s="188">
        <f t="shared" si="9"/>
        <v>201</v>
      </c>
      <c r="E55" s="188">
        <v>186</v>
      </c>
      <c r="F55" s="188">
        <v>15</v>
      </c>
      <c r="G55" s="188">
        <f t="shared" si="1"/>
        <v>201</v>
      </c>
      <c r="H55" s="188">
        <f t="shared" si="2"/>
        <v>186</v>
      </c>
      <c r="I55" s="188">
        <f t="shared" si="3"/>
        <v>0</v>
      </c>
      <c r="J55" s="188">
        <v>0</v>
      </c>
      <c r="K55" s="188">
        <v>0</v>
      </c>
      <c r="L55" s="188">
        <v>0</v>
      </c>
      <c r="M55" s="188">
        <f t="shared" si="4"/>
        <v>122</v>
      </c>
      <c r="N55" s="188">
        <v>122</v>
      </c>
      <c r="O55" s="188">
        <v>0</v>
      </c>
      <c r="P55" s="188">
        <v>0</v>
      </c>
      <c r="Q55" s="188">
        <f t="shared" si="5"/>
        <v>35</v>
      </c>
      <c r="R55" s="188">
        <v>35</v>
      </c>
      <c r="S55" s="188">
        <v>0</v>
      </c>
      <c r="T55" s="188">
        <v>0</v>
      </c>
      <c r="U55" s="188">
        <f t="shared" si="6"/>
        <v>29</v>
      </c>
      <c r="V55" s="188">
        <v>29</v>
      </c>
      <c r="W55" s="188">
        <v>0</v>
      </c>
      <c r="X55" s="188">
        <v>0</v>
      </c>
      <c r="Y55" s="188">
        <f t="shared" si="7"/>
        <v>0</v>
      </c>
      <c r="Z55" s="188">
        <v>0</v>
      </c>
      <c r="AA55" s="188">
        <v>0</v>
      </c>
      <c r="AB55" s="188">
        <v>0</v>
      </c>
      <c r="AC55" s="188">
        <f t="shared" si="8"/>
        <v>0</v>
      </c>
      <c r="AD55" s="188">
        <v>0</v>
      </c>
      <c r="AE55" s="188">
        <v>0</v>
      </c>
      <c r="AF55" s="188">
        <v>0</v>
      </c>
      <c r="AG55" s="188">
        <v>15</v>
      </c>
      <c r="AH55" s="188">
        <v>0</v>
      </c>
    </row>
    <row r="56" spans="1:34" ht="13.5">
      <c r="A56" s="201" t="s">
        <v>20</v>
      </c>
      <c r="B56" s="202"/>
      <c r="C56" s="202"/>
      <c r="D56" s="188">
        <f aca="true" t="shared" si="10" ref="D56:AH56">SUM(D7:D55)</f>
        <v>444397</v>
      </c>
      <c r="E56" s="188">
        <f t="shared" si="10"/>
        <v>319916</v>
      </c>
      <c r="F56" s="188">
        <f t="shared" si="10"/>
        <v>124481</v>
      </c>
      <c r="G56" s="188">
        <f t="shared" si="10"/>
        <v>444397</v>
      </c>
      <c r="H56" s="188">
        <f t="shared" si="10"/>
        <v>334247</v>
      </c>
      <c r="I56" s="188">
        <f t="shared" si="10"/>
        <v>107035</v>
      </c>
      <c r="J56" s="188">
        <f t="shared" si="10"/>
        <v>86096</v>
      </c>
      <c r="K56" s="188">
        <f t="shared" si="10"/>
        <v>20939</v>
      </c>
      <c r="L56" s="188">
        <f t="shared" si="10"/>
        <v>0</v>
      </c>
      <c r="M56" s="188">
        <f t="shared" si="10"/>
        <v>158483</v>
      </c>
      <c r="N56" s="188">
        <f t="shared" si="10"/>
        <v>55744</v>
      </c>
      <c r="O56" s="188">
        <f t="shared" si="10"/>
        <v>86418</v>
      </c>
      <c r="P56" s="188">
        <f t="shared" si="10"/>
        <v>16321</v>
      </c>
      <c r="Q56" s="188">
        <f t="shared" si="10"/>
        <v>13093</v>
      </c>
      <c r="R56" s="188">
        <f t="shared" si="10"/>
        <v>3304</v>
      </c>
      <c r="S56" s="188">
        <f t="shared" si="10"/>
        <v>9438</v>
      </c>
      <c r="T56" s="188">
        <f t="shared" si="10"/>
        <v>351</v>
      </c>
      <c r="U56" s="188">
        <f t="shared" si="10"/>
        <v>42640</v>
      </c>
      <c r="V56" s="188">
        <f t="shared" si="10"/>
        <v>22097</v>
      </c>
      <c r="W56" s="188">
        <f t="shared" si="10"/>
        <v>18272</v>
      </c>
      <c r="X56" s="188">
        <f t="shared" si="10"/>
        <v>2271</v>
      </c>
      <c r="Y56" s="188">
        <f t="shared" si="10"/>
        <v>1263</v>
      </c>
      <c r="Z56" s="188">
        <f t="shared" si="10"/>
        <v>1006</v>
      </c>
      <c r="AA56" s="188">
        <f t="shared" si="10"/>
        <v>257</v>
      </c>
      <c r="AB56" s="188">
        <f t="shared" si="10"/>
        <v>0</v>
      </c>
      <c r="AC56" s="188">
        <f t="shared" si="10"/>
        <v>11733</v>
      </c>
      <c r="AD56" s="188">
        <f t="shared" si="10"/>
        <v>5351</v>
      </c>
      <c r="AE56" s="188">
        <f t="shared" si="10"/>
        <v>5556</v>
      </c>
      <c r="AF56" s="188">
        <f t="shared" si="10"/>
        <v>826</v>
      </c>
      <c r="AG56" s="188">
        <f t="shared" si="10"/>
        <v>110150</v>
      </c>
      <c r="AH56" s="188">
        <f t="shared" si="10"/>
        <v>1407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108</v>
      </c>
      <c r="B2" s="200" t="s">
        <v>195</v>
      </c>
      <c r="C2" s="203" t="s">
        <v>198</v>
      </c>
      <c r="D2" s="26" t="s">
        <v>190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191</v>
      </c>
      <c r="V2" s="29"/>
      <c r="W2" s="29"/>
      <c r="X2" s="29"/>
      <c r="Y2" s="29"/>
      <c r="Z2" s="29"/>
      <c r="AA2" s="30"/>
      <c r="AB2" s="26" t="s">
        <v>192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123</v>
      </c>
      <c r="E3" s="31" t="s">
        <v>117</v>
      </c>
      <c r="F3" s="205" t="s">
        <v>199</v>
      </c>
      <c r="G3" s="206"/>
      <c r="H3" s="206"/>
      <c r="I3" s="206"/>
      <c r="J3" s="206"/>
      <c r="K3" s="207"/>
      <c r="L3" s="203" t="s">
        <v>200</v>
      </c>
      <c r="M3" s="14" t="s">
        <v>125</v>
      </c>
      <c r="N3" s="32"/>
      <c r="O3" s="32"/>
      <c r="P3" s="32"/>
      <c r="Q3" s="32"/>
      <c r="R3" s="32"/>
      <c r="S3" s="32"/>
      <c r="T3" s="33"/>
      <c r="U3" s="10" t="s">
        <v>123</v>
      </c>
      <c r="V3" s="203" t="s">
        <v>117</v>
      </c>
      <c r="W3" s="229" t="s">
        <v>118</v>
      </c>
      <c r="X3" s="230"/>
      <c r="Y3" s="230"/>
      <c r="Z3" s="230"/>
      <c r="AA3" s="231"/>
      <c r="AB3" s="10" t="s">
        <v>123</v>
      </c>
      <c r="AC3" s="203" t="s">
        <v>201</v>
      </c>
      <c r="AD3" s="203" t="s">
        <v>202</v>
      </c>
      <c r="AE3" s="14" t="s">
        <v>119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134</v>
      </c>
      <c r="H4" s="203" t="s">
        <v>135</v>
      </c>
      <c r="I4" s="203" t="s">
        <v>136</v>
      </c>
      <c r="J4" s="203" t="s">
        <v>137</v>
      </c>
      <c r="K4" s="203" t="s">
        <v>138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134</v>
      </c>
      <c r="X4" s="203" t="s">
        <v>135</v>
      </c>
      <c r="Y4" s="203" t="s">
        <v>136</v>
      </c>
      <c r="Z4" s="203" t="s">
        <v>137</v>
      </c>
      <c r="AA4" s="203" t="s">
        <v>138</v>
      </c>
      <c r="AB4" s="10"/>
      <c r="AC4" s="193"/>
      <c r="AD4" s="193"/>
      <c r="AE4" s="36"/>
      <c r="AF4" s="226" t="s">
        <v>134</v>
      </c>
      <c r="AG4" s="203" t="s">
        <v>135</v>
      </c>
      <c r="AH4" s="203" t="s">
        <v>136</v>
      </c>
      <c r="AI4" s="203" t="s">
        <v>137</v>
      </c>
      <c r="AJ4" s="203" t="s">
        <v>138</v>
      </c>
    </row>
    <row r="5" spans="1:36" s="27" customFormat="1" ht="22.5" customHeight="1">
      <c r="A5" s="222"/>
      <c r="B5" s="224"/>
      <c r="C5" s="191"/>
      <c r="D5" s="16"/>
      <c r="E5" s="39"/>
      <c r="F5" s="10" t="s">
        <v>123</v>
      </c>
      <c r="G5" s="193"/>
      <c r="H5" s="193"/>
      <c r="I5" s="193"/>
      <c r="J5" s="193"/>
      <c r="K5" s="193"/>
      <c r="L5" s="228"/>
      <c r="M5" s="10" t="s">
        <v>123</v>
      </c>
      <c r="N5" s="6" t="s">
        <v>127</v>
      </c>
      <c r="O5" s="6" t="s">
        <v>196</v>
      </c>
      <c r="P5" s="6" t="s">
        <v>128</v>
      </c>
      <c r="Q5" s="18" t="s">
        <v>203</v>
      </c>
      <c r="R5" s="6" t="s">
        <v>129</v>
      </c>
      <c r="S5" s="18" t="s">
        <v>234</v>
      </c>
      <c r="T5" s="6" t="s">
        <v>197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123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204</v>
      </c>
      <c r="E6" s="21" t="s">
        <v>116</v>
      </c>
      <c r="F6" s="21" t="s">
        <v>116</v>
      </c>
      <c r="G6" s="23" t="s">
        <v>116</v>
      </c>
      <c r="H6" s="23" t="s">
        <v>116</v>
      </c>
      <c r="I6" s="23" t="s">
        <v>116</v>
      </c>
      <c r="J6" s="23" t="s">
        <v>116</v>
      </c>
      <c r="K6" s="23" t="s">
        <v>116</v>
      </c>
      <c r="L6" s="40" t="s">
        <v>116</v>
      </c>
      <c r="M6" s="21" t="s">
        <v>116</v>
      </c>
      <c r="N6" s="23" t="s">
        <v>116</v>
      </c>
      <c r="O6" s="23" t="s">
        <v>116</v>
      </c>
      <c r="P6" s="23" t="s">
        <v>116</v>
      </c>
      <c r="Q6" s="23" t="s">
        <v>116</v>
      </c>
      <c r="R6" s="23" t="s">
        <v>116</v>
      </c>
      <c r="S6" s="23" t="s">
        <v>116</v>
      </c>
      <c r="T6" s="23" t="s">
        <v>116</v>
      </c>
      <c r="U6" s="21" t="s">
        <v>116</v>
      </c>
      <c r="V6" s="40" t="s">
        <v>116</v>
      </c>
      <c r="W6" s="41" t="s">
        <v>116</v>
      </c>
      <c r="X6" s="23" t="s">
        <v>116</v>
      </c>
      <c r="Y6" s="23" t="s">
        <v>116</v>
      </c>
      <c r="Z6" s="23" t="s">
        <v>116</v>
      </c>
      <c r="AA6" s="23" t="s">
        <v>116</v>
      </c>
      <c r="AB6" s="21" t="s">
        <v>116</v>
      </c>
      <c r="AC6" s="40" t="s">
        <v>116</v>
      </c>
      <c r="AD6" s="40" t="s">
        <v>116</v>
      </c>
      <c r="AE6" s="21" t="s">
        <v>116</v>
      </c>
      <c r="AF6" s="22" t="s">
        <v>116</v>
      </c>
      <c r="AG6" s="22" t="s">
        <v>116</v>
      </c>
      <c r="AH6" s="22" t="s">
        <v>116</v>
      </c>
      <c r="AI6" s="22" t="s">
        <v>116</v>
      </c>
      <c r="AJ6" s="22" t="s">
        <v>116</v>
      </c>
    </row>
    <row r="7" spans="1:36" ht="13.5">
      <c r="A7" s="182" t="s">
        <v>273</v>
      </c>
      <c r="B7" s="182" t="s">
        <v>274</v>
      </c>
      <c r="C7" s="184" t="s">
        <v>275</v>
      </c>
      <c r="D7" s="188">
        <f aca="true" t="shared" si="0" ref="D7:D55">E7+F7+L7+M7</f>
        <v>189146</v>
      </c>
      <c r="E7" s="188">
        <v>169372</v>
      </c>
      <c r="F7" s="188">
        <f aca="true" t="shared" si="1" ref="F7:F55">SUM(G7:K7)</f>
        <v>19522</v>
      </c>
      <c r="G7" s="188">
        <v>3633</v>
      </c>
      <c r="H7" s="188">
        <v>15889</v>
      </c>
      <c r="I7" s="188">
        <v>0</v>
      </c>
      <c r="J7" s="188">
        <v>0</v>
      </c>
      <c r="K7" s="188">
        <v>0</v>
      </c>
      <c r="L7" s="188">
        <v>252</v>
      </c>
      <c r="M7" s="188">
        <f aca="true" t="shared" si="2" ref="M7:M55"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55">SUM(V7:AA7)</f>
        <v>173006</v>
      </c>
      <c r="V7" s="188">
        <v>169372</v>
      </c>
      <c r="W7" s="188">
        <v>2266</v>
      </c>
      <c r="X7" s="188">
        <v>1368</v>
      </c>
      <c r="Y7" s="188">
        <v>0</v>
      </c>
      <c r="Z7" s="188">
        <v>0</v>
      </c>
      <c r="AA7" s="188">
        <v>0</v>
      </c>
      <c r="AB7" s="188">
        <f aca="true" t="shared" si="4" ref="AB7:AB55">SUM(AC7:AE7)</f>
        <v>29443</v>
      </c>
      <c r="AC7" s="188">
        <v>252</v>
      </c>
      <c r="AD7" s="188">
        <v>25434</v>
      </c>
      <c r="AE7" s="188">
        <f aca="true" t="shared" si="5" ref="AE7:AE55">SUM(AF7:AJ7)</f>
        <v>3757</v>
      </c>
      <c r="AF7" s="188">
        <v>0</v>
      </c>
      <c r="AG7" s="188">
        <v>3757</v>
      </c>
      <c r="AH7" s="188">
        <v>0</v>
      </c>
      <c r="AI7" s="188">
        <v>0</v>
      </c>
      <c r="AJ7" s="188">
        <v>0</v>
      </c>
    </row>
    <row r="8" spans="1:36" ht="13.5">
      <c r="A8" s="182" t="s">
        <v>273</v>
      </c>
      <c r="B8" s="182" t="s">
        <v>276</v>
      </c>
      <c r="C8" s="184" t="s">
        <v>277</v>
      </c>
      <c r="D8" s="188">
        <f t="shared" si="0"/>
        <v>21699</v>
      </c>
      <c r="E8" s="188">
        <v>18084</v>
      </c>
      <c r="F8" s="188">
        <f t="shared" si="1"/>
        <v>1427</v>
      </c>
      <c r="G8" s="188">
        <v>461</v>
      </c>
      <c r="H8" s="188">
        <v>804</v>
      </c>
      <c r="I8" s="188">
        <v>0</v>
      </c>
      <c r="J8" s="188">
        <v>0</v>
      </c>
      <c r="K8" s="188">
        <v>162</v>
      </c>
      <c r="L8" s="188">
        <v>2188</v>
      </c>
      <c r="M8" s="188">
        <f t="shared" si="2"/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18165</v>
      </c>
      <c r="V8" s="188">
        <v>18084</v>
      </c>
      <c r="W8" s="188">
        <v>71</v>
      </c>
      <c r="X8" s="188">
        <v>10</v>
      </c>
      <c r="Y8" s="188">
        <v>0</v>
      </c>
      <c r="Z8" s="188">
        <v>0</v>
      </c>
      <c r="AA8" s="188">
        <v>0</v>
      </c>
      <c r="AB8" s="188">
        <f t="shared" si="4"/>
        <v>4794</v>
      </c>
      <c r="AC8" s="188">
        <v>2188</v>
      </c>
      <c r="AD8" s="188">
        <v>2316</v>
      </c>
      <c r="AE8" s="188">
        <f t="shared" si="5"/>
        <v>290</v>
      </c>
      <c r="AF8" s="188">
        <v>30</v>
      </c>
      <c r="AG8" s="188">
        <v>98</v>
      </c>
      <c r="AH8" s="188">
        <v>0</v>
      </c>
      <c r="AI8" s="188">
        <v>0</v>
      </c>
      <c r="AJ8" s="188">
        <v>162</v>
      </c>
    </row>
    <row r="9" spans="1:36" ht="13.5">
      <c r="A9" s="182" t="s">
        <v>273</v>
      </c>
      <c r="B9" s="182" t="s">
        <v>278</v>
      </c>
      <c r="C9" s="184" t="s">
        <v>279</v>
      </c>
      <c r="D9" s="188">
        <f t="shared" si="0"/>
        <v>17792</v>
      </c>
      <c r="E9" s="188">
        <v>13640</v>
      </c>
      <c r="F9" s="188">
        <f t="shared" si="1"/>
        <v>1896</v>
      </c>
      <c r="G9" s="188">
        <v>0</v>
      </c>
      <c r="H9" s="188">
        <v>1896</v>
      </c>
      <c r="I9" s="188">
        <v>0</v>
      </c>
      <c r="J9" s="188">
        <v>0</v>
      </c>
      <c r="K9" s="188">
        <v>0</v>
      </c>
      <c r="L9" s="188">
        <v>2256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13640</v>
      </c>
      <c r="V9" s="188">
        <v>13640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3405</v>
      </c>
      <c r="AC9" s="188">
        <v>2256</v>
      </c>
      <c r="AD9" s="188">
        <v>1149</v>
      </c>
      <c r="AE9" s="188">
        <f t="shared" si="5"/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273</v>
      </c>
      <c r="B10" s="182" t="s">
        <v>280</v>
      </c>
      <c r="C10" s="184" t="s">
        <v>281</v>
      </c>
      <c r="D10" s="188">
        <f t="shared" si="0"/>
        <v>12419</v>
      </c>
      <c r="E10" s="188">
        <v>9672</v>
      </c>
      <c r="F10" s="188">
        <f t="shared" si="1"/>
        <v>2020</v>
      </c>
      <c r="G10" s="188">
        <v>2020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727</v>
      </c>
      <c r="N10" s="188">
        <v>166</v>
      </c>
      <c r="O10" s="188">
        <v>229</v>
      </c>
      <c r="P10" s="188">
        <v>299</v>
      </c>
      <c r="Q10" s="188">
        <v>27</v>
      </c>
      <c r="R10" s="188">
        <v>0</v>
      </c>
      <c r="S10" s="188">
        <v>6</v>
      </c>
      <c r="T10" s="188">
        <v>0</v>
      </c>
      <c r="U10" s="188">
        <f t="shared" si="3"/>
        <v>10665</v>
      </c>
      <c r="V10" s="188">
        <v>9672</v>
      </c>
      <c r="W10" s="188">
        <v>993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2352</v>
      </c>
      <c r="AC10" s="188">
        <v>0</v>
      </c>
      <c r="AD10" s="188">
        <v>1571</v>
      </c>
      <c r="AE10" s="188">
        <f t="shared" si="5"/>
        <v>781</v>
      </c>
      <c r="AF10" s="188">
        <v>781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273</v>
      </c>
      <c r="B11" s="182" t="s">
        <v>282</v>
      </c>
      <c r="C11" s="184" t="s">
        <v>283</v>
      </c>
      <c r="D11" s="188">
        <f t="shared" si="0"/>
        <v>11041</v>
      </c>
      <c r="E11" s="188">
        <v>9518</v>
      </c>
      <c r="F11" s="188">
        <f t="shared" si="1"/>
        <v>1493</v>
      </c>
      <c r="G11" s="188">
        <v>0</v>
      </c>
      <c r="H11" s="188">
        <v>660</v>
      </c>
      <c r="I11" s="188">
        <v>0</v>
      </c>
      <c r="J11" s="188">
        <v>0</v>
      </c>
      <c r="K11" s="188">
        <v>833</v>
      </c>
      <c r="L11" s="188">
        <v>0</v>
      </c>
      <c r="M11" s="188">
        <f t="shared" si="2"/>
        <v>30</v>
      </c>
      <c r="N11" s="188">
        <v>0</v>
      </c>
      <c r="O11" s="188">
        <v>0</v>
      </c>
      <c r="P11" s="188">
        <v>0</v>
      </c>
      <c r="Q11" s="188">
        <v>30</v>
      </c>
      <c r="R11" s="188">
        <v>0</v>
      </c>
      <c r="S11" s="188">
        <v>0</v>
      </c>
      <c r="T11" s="188">
        <v>0</v>
      </c>
      <c r="U11" s="188">
        <f t="shared" si="3"/>
        <v>9542</v>
      </c>
      <c r="V11" s="188">
        <v>9518</v>
      </c>
      <c r="W11" s="188">
        <v>0</v>
      </c>
      <c r="X11" s="188">
        <v>0</v>
      </c>
      <c r="Y11" s="188">
        <v>0</v>
      </c>
      <c r="Z11" s="188">
        <v>0</v>
      </c>
      <c r="AA11" s="188">
        <v>24</v>
      </c>
      <c r="AB11" s="188">
        <f t="shared" si="4"/>
        <v>1742</v>
      </c>
      <c r="AC11" s="188">
        <v>0</v>
      </c>
      <c r="AD11" s="188">
        <v>933</v>
      </c>
      <c r="AE11" s="188">
        <f t="shared" si="5"/>
        <v>809</v>
      </c>
      <c r="AF11" s="188">
        <v>0</v>
      </c>
      <c r="AG11" s="188">
        <v>0</v>
      </c>
      <c r="AH11" s="188">
        <v>0</v>
      </c>
      <c r="AI11" s="188">
        <v>0</v>
      </c>
      <c r="AJ11" s="188">
        <v>809</v>
      </c>
    </row>
    <row r="12" spans="1:36" ht="13.5">
      <c r="A12" s="182" t="s">
        <v>273</v>
      </c>
      <c r="B12" s="182" t="s">
        <v>284</v>
      </c>
      <c r="C12" s="184" t="s">
        <v>285</v>
      </c>
      <c r="D12" s="188">
        <f t="shared" si="0"/>
        <v>28549</v>
      </c>
      <c r="E12" s="188">
        <v>21485</v>
      </c>
      <c r="F12" s="188">
        <f t="shared" si="1"/>
        <v>1529</v>
      </c>
      <c r="G12" s="188">
        <v>0</v>
      </c>
      <c r="H12" s="188">
        <v>112</v>
      </c>
      <c r="I12" s="188">
        <v>0</v>
      </c>
      <c r="J12" s="188">
        <v>0</v>
      </c>
      <c r="K12" s="188">
        <v>1417</v>
      </c>
      <c r="L12" s="188">
        <v>3167</v>
      </c>
      <c r="M12" s="188">
        <f t="shared" si="2"/>
        <v>2368</v>
      </c>
      <c r="N12" s="188">
        <v>884</v>
      </c>
      <c r="O12" s="188">
        <v>1484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21485</v>
      </c>
      <c r="V12" s="188">
        <v>21485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7375</v>
      </c>
      <c r="AC12" s="188">
        <v>3167</v>
      </c>
      <c r="AD12" s="188">
        <v>2807</v>
      </c>
      <c r="AE12" s="188">
        <f t="shared" si="5"/>
        <v>1401</v>
      </c>
      <c r="AF12" s="188">
        <v>0</v>
      </c>
      <c r="AG12" s="188">
        <v>0</v>
      </c>
      <c r="AH12" s="188">
        <v>0</v>
      </c>
      <c r="AI12" s="188">
        <v>0</v>
      </c>
      <c r="AJ12" s="188">
        <v>1401</v>
      </c>
    </row>
    <row r="13" spans="1:36" ht="13.5">
      <c r="A13" s="182" t="s">
        <v>273</v>
      </c>
      <c r="B13" s="182" t="s">
        <v>286</v>
      </c>
      <c r="C13" s="184" t="s">
        <v>287</v>
      </c>
      <c r="D13" s="188">
        <f t="shared" si="0"/>
        <v>13329</v>
      </c>
      <c r="E13" s="188">
        <v>10207</v>
      </c>
      <c r="F13" s="188">
        <f t="shared" si="1"/>
        <v>1584</v>
      </c>
      <c r="G13" s="188">
        <v>214</v>
      </c>
      <c r="H13" s="188">
        <v>1370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1538</v>
      </c>
      <c r="N13" s="188">
        <v>1538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10207</v>
      </c>
      <c r="V13" s="188">
        <v>10207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1427</v>
      </c>
      <c r="AC13" s="188">
        <v>0</v>
      </c>
      <c r="AD13" s="188">
        <v>1234</v>
      </c>
      <c r="AE13" s="188">
        <f t="shared" si="5"/>
        <v>193</v>
      </c>
      <c r="AF13" s="188">
        <v>73</v>
      </c>
      <c r="AG13" s="188">
        <v>120</v>
      </c>
      <c r="AH13" s="188">
        <v>0</v>
      </c>
      <c r="AI13" s="188">
        <v>0</v>
      </c>
      <c r="AJ13" s="188">
        <v>0</v>
      </c>
    </row>
    <row r="14" spans="1:36" ht="13.5">
      <c r="A14" s="182" t="s">
        <v>273</v>
      </c>
      <c r="B14" s="182" t="s">
        <v>288</v>
      </c>
      <c r="C14" s="184" t="s">
        <v>289</v>
      </c>
      <c r="D14" s="188">
        <f t="shared" si="0"/>
        <v>4413</v>
      </c>
      <c r="E14" s="188">
        <v>3913</v>
      </c>
      <c r="F14" s="188">
        <f t="shared" si="1"/>
        <v>353</v>
      </c>
      <c r="G14" s="188">
        <v>0</v>
      </c>
      <c r="H14" s="188">
        <v>353</v>
      </c>
      <c r="I14" s="188">
        <v>0</v>
      </c>
      <c r="J14" s="188">
        <v>0</v>
      </c>
      <c r="K14" s="188">
        <v>0</v>
      </c>
      <c r="L14" s="188">
        <v>147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3913</v>
      </c>
      <c r="V14" s="188">
        <v>3913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667</v>
      </c>
      <c r="AC14" s="188">
        <v>147</v>
      </c>
      <c r="AD14" s="188">
        <v>520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273</v>
      </c>
      <c r="B15" s="182" t="s">
        <v>290</v>
      </c>
      <c r="C15" s="184" t="s">
        <v>291</v>
      </c>
      <c r="D15" s="188">
        <f t="shared" si="0"/>
        <v>2441</v>
      </c>
      <c r="E15" s="188">
        <v>0</v>
      </c>
      <c r="F15" s="188">
        <f t="shared" si="1"/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2145</v>
      </c>
      <c r="M15" s="188">
        <f t="shared" si="2"/>
        <v>296</v>
      </c>
      <c r="N15" s="188">
        <v>61</v>
      </c>
      <c r="O15" s="188">
        <v>132</v>
      </c>
      <c r="P15" s="188">
        <v>91</v>
      </c>
      <c r="Q15" s="188">
        <v>12</v>
      </c>
      <c r="R15" s="188">
        <v>0</v>
      </c>
      <c r="S15" s="188">
        <v>0</v>
      </c>
      <c r="T15" s="188">
        <v>0</v>
      </c>
      <c r="U15" s="188">
        <f t="shared" si="3"/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2145</v>
      </c>
      <c r="AC15" s="188">
        <v>2145</v>
      </c>
      <c r="AD15" s="188">
        <v>0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273</v>
      </c>
      <c r="B16" s="182" t="s">
        <v>292</v>
      </c>
      <c r="C16" s="184" t="s">
        <v>235</v>
      </c>
      <c r="D16" s="188">
        <f t="shared" si="0"/>
        <v>864</v>
      </c>
      <c r="E16" s="188">
        <v>30</v>
      </c>
      <c r="F16" s="188">
        <f t="shared" si="1"/>
        <v>193</v>
      </c>
      <c r="G16" s="188">
        <v>0</v>
      </c>
      <c r="H16" s="188">
        <v>193</v>
      </c>
      <c r="I16" s="188">
        <v>0</v>
      </c>
      <c r="J16" s="188">
        <v>0</v>
      </c>
      <c r="K16" s="188">
        <v>0</v>
      </c>
      <c r="L16" s="188">
        <v>641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30</v>
      </c>
      <c r="V16" s="188">
        <v>30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642</v>
      </c>
      <c r="AC16" s="188">
        <v>641</v>
      </c>
      <c r="AD16" s="188">
        <v>1</v>
      </c>
      <c r="AE16" s="188">
        <f t="shared" si="5"/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273</v>
      </c>
      <c r="B17" s="182" t="s">
        <v>293</v>
      </c>
      <c r="C17" s="184" t="s">
        <v>294</v>
      </c>
      <c r="D17" s="188">
        <f t="shared" si="0"/>
        <v>5070</v>
      </c>
      <c r="E17" s="188">
        <v>4275</v>
      </c>
      <c r="F17" s="188">
        <f t="shared" si="1"/>
        <v>795</v>
      </c>
      <c r="G17" s="188">
        <v>206</v>
      </c>
      <c r="H17" s="188">
        <v>589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4379</v>
      </c>
      <c r="V17" s="188">
        <v>4275</v>
      </c>
      <c r="W17" s="188">
        <v>104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987</v>
      </c>
      <c r="AC17" s="188">
        <v>0</v>
      </c>
      <c r="AD17" s="188">
        <v>727</v>
      </c>
      <c r="AE17" s="188">
        <f t="shared" si="5"/>
        <v>260</v>
      </c>
      <c r="AF17" s="188">
        <v>51</v>
      </c>
      <c r="AG17" s="188">
        <v>209</v>
      </c>
      <c r="AH17" s="188">
        <v>0</v>
      </c>
      <c r="AI17" s="188">
        <v>0</v>
      </c>
      <c r="AJ17" s="188">
        <v>0</v>
      </c>
    </row>
    <row r="18" spans="1:36" ht="13.5">
      <c r="A18" s="182" t="s">
        <v>273</v>
      </c>
      <c r="B18" s="182" t="s">
        <v>295</v>
      </c>
      <c r="C18" s="184" t="s">
        <v>296</v>
      </c>
      <c r="D18" s="188">
        <f t="shared" si="0"/>
        <v>5820</v>
      </c>
      <c r="E18" s="188">
        <v>3880</v>
      </c>
      <c r="F18" s="188">
        <f t="shared" si="1"/>
        <v>1660</v>
      </c>
      <c r="G18" s="188">
        <v>1250</v>
      </c>
      <c r="H18" s="188">
        <v>130</v>
      </c>
      <c r="I18" s="188">
        <v>0</v>
      </c>
      <c r="J18" s="188">
        <v>0</v>
      </c>
      <c r="K18" s="188">
        <v>280</v>
      </c>
      <c r="L18" s="188">
        <v>280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4380</v>
      </c>
      <c r="V18" s="188">
        <v>3880</v>
      </c>
      <c r="W18" s="188">
        <v>500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1510</v>
      </c>
      <c r="AC18" s="188">
        <v>280</v>
      </c>
      <c r="AD18" s="188">
        <v>825</v>
      </c>
      <c r="AE18" s="188">
        <f t="shared" si="5"/>
        <v>405</v>
      </c>
      <c r="AF18" s="188">
        <v>125</v>
      </c>
      <c r="AG18" s="188">
        <v>0</v>
      </c>
      <c r="AH18" s="188">
        <v>0</v>
      </c>
      <c r="AI18" s="188">
        <v>0</v>
      </c>
      <c r="AJ18" s="188">
        <v>280</v>
      </c>
    </row>
    <row r="19" spans="1:36" ht="13.5">
      <c r="A19" s="182" t="s">
        <v>273</v>
      </c>
      <c r="B19" s="182" t="s">
        <v>297</v>
      </c>
      <c r="C19" s="184" t="s">
        <v>298</v>
      </c>
      <c r="D19" s="188">
        <f t="shared" si="0"/>
        <v>3514</v>
      </c>
      <c r="E19" s="188">
        <v>2770</v>
      </c>
      <c r="F19" s="188">
        <f t="shared" si="1"/>
        <v>402</v>
      </c>
      <c r="G19" s="188">
        <v>82</v>
      </c>
      <c r="H19" s="188">
        <v>320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342</v>
      </c>
      <c r="N19" s="188">
        <v>336</v>
      </c>
      <c r="O19" s="188">
        <v>0</v>
      </c>
      <c r="P19" s="188">
        <v>0</v>
      </c>
      <c r="Q19" s="188">
        <v>6</v>
      </c>
      <c r="R19" s="188">
        <v>0</v>
      </c>
      <c r="S19" s="188">
        <v>0</v>
      </c>
      <c r="T19" s="188">
        <v>0</v>
      </c>
      <c r="U19" s="188">
        <f t="shared" si="3"/>
        <v>2770</v>
      </c>
      <c r="V19" s="188">
        <v>2770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626</v>
      </c>
      <c r="AC19" s="188">
        <v>0</v>
      </c>
      <c r="AD19" s="188">
        <v>374</v>
      </c>
      <c r="AE19" s="188">
        <f t="shared" si="5"/>
        <v>252</v>
      </c>
      <c r="AF19" s="188">
        <v>82</v>
      </c>
      <c r="AG19" s="188">
        <v>170</v>
      </c>
      <c r="AH19" s="188">
        <v>0</v>
      </c>
      <c r="AI19" s="188">
        <v>0</v>
      </c>
      <c r="AJ19" s="188">
        <v>0</v>
      </c>
    </row>
    <row r="20" spans="1:36" ht="13.5">
      <c r="A20" s="182" t="s">
        <v>273</v>
      </c>
      <c r="B20" s="182" t="s">
        <v>299</v>
      </c>
      <c r="C20" s="184" t="s">
        <v>300</v>
      </c>
      <c r="D20" s="188">
        <f t="shared" si="0"/>
        <v>2315</v>
      </c>
      <c r="E20" s="188">
        <v>1687</v>
      </c>
      <c r="F20" s="188">
        <f t="shared" si="1"/>
        <v>417</v>
      </c>
      <c r="G20" s="188">
        <v>0</v>
      </c>
      <c r="H20" s="188">
        <v>176</v>
      </c>
      <c r="I20" s="188">
        <v>0</v>
      </c>
      <c r="J20" s="188">
        <v>0</v>
      </c>
      <c r="K20" s="188">
        <v>241</v>
      </c>
      <c r="L20" s="188">
        <v>65</v>
      </c>
      <c r="M20" s="188">
        <f t="shared" si="2"/>
        <v>146</v>
      </c>
      <c r="N20" s="188">
        <v>92</v>
      </c>
      <c r="O20" s="188">
        <v>0</v>
      </c>
      <c r="P20" s="188">
        <v>0</v>
      </c>
      <c r="Q20" s="188">
        <v>5</v>
      </c>
      <c r="R20" s="188">
        <v>49</v>
      </c>
      <c r="S20" s="188">
        <v>0</v>
      </c>
      <c r="T20" s="188">
        <v>0</v>
      </c>
      <c r="U20" s="188">
        <f t="shared" si="3"/>
        <v>1693</v>
      </c>
      <c r="V20" s="188">
        <v>1687</v>
      </c>
      <c r="W20" s="188">
        <v>0</v>
      </c>
      <c r="X20" s="188">
        <v>6</v>
      </c>
      <c r="Y20" s="188">
        <v>0</v>
      </c>
      <c r="Z20" s="188">
        <v>0</v>
      </c>
      <c r="AA20" s="188">
        <v>0</v>
      </c>
      <c r="AB20" s="188">
        <f t="shared" si="4"/>
        <v>477</v>
      </c>
      <c r="AC20" s="188">
        <v>65</v>
      </c>
      <c r="AD20" s="188">
        <v>171</v>
      </c>
      <c r="AE20" s="188">
        <f t="shared" si="5"/>
        <v>241</v>
      </c>
      <c r="AF20" s="188">
        <v>0</v>
      </c>
      <c r="AG20" s="188">
        <v>0</v>
      </c>
      <c r="AH20" s="188">
        <v>0</v>
      </c>
      <c r="AI20" s="188">
        <v>0</v>
      </c>
      <c r="AJ20" s="188">
        <v>241</v>
      </c>
    </row>
    <row r="21" spans="1:36" ht="13.5">
      <c r="A21" s="182" t="s">
        <v>273</v>
      </c>
      <c r="B21" s="182" t="s">
        <v>301</v>
      </c>
      <c r="C21" s="184" t="s">
        <v>302</v>
      </c>
      <c r="D21" s="188">
        <f t="shared" si="0"/>
        <v>6584</v>
      </c>
      <c r="E21" s="188">
        <v>4753</v>
      </c>
      <c r="F21" s="188">
        <f t="shared" si="1"/>
        <v>966</v>
      </c>
      <c r="G21" s="188">
        <v>397</v>
      </c>
      <c r="H21" s="188">
        <v>569</v>
      </c>
      <c r="I21" s="188">
        <v>0</v>
      </c>
      <c r="J21" s="188">
        <v>0</v>
      </c>
      <c r="K21" s="188">
        <v>0</v>
      </c>
      <c r="L21" s="188">
        <v>585</v>
      </c>
      <c r="M21" s="188">
        <f t="shared" si="2"/>
        <v>280</v>
      </c>
      <c r="N21" s="188">
        <v>243</v>
      </c>
      <c r="O21" s="188">
        <v>0</v>
      </c>
      <c r="P21" s="188">
        <v>0</v>
      </c>
      <c r="Q21" s="188">
        <v>37</v>
      </c>
      <c r="R21" s="188">
        <v>0</v>
      </c>
      <c r="S21" s="188">
        <v>0</v>
      </c>
      <c r="T21" s="188">
        <v>0</v>
      </c>
      <c r="U21" s="188">
        <f t="shared" si="3"/>
        <v>4941</v>
      </c>
      <c r="V21" s="188">
        <v>4753</v>
      </c>
      <c r="W21" s="188">
        <v>173</v>
      </c>
      <c r="X21" s="188">
        <v>15</v>
      </c>
      <c r="Y21" s="188">
        <v>0</v>
      </c>
      <c r="Z21" s="188">
        <v>0</v>
      </c>
      <c r="AA21" s="188">
        <v>0</v>
      </c>
      <c r="AB21" s="188">
        <f t="shared" si="4"/>
        <v>1118</v>
      </c>
      <c r="AC21" s="188">
        <v>585</v>
      </c>
      <c r="AD21" s="188">
        <v>481</v>
      </c>
      <c r="AE21" s="188">
        <f t="shared" si="5"/>
        <v>52</v>
      </c>
      <c r="AF21" s="188">
        <v>18</v>
      </c>
      <c r="AG21" s="188">
        <v>34</v>
      </c>
      <c r="AH21" s="188">
        <v>0</v>
      </c>
      <c r="AI21" s="188">
        <v>0</v>
      </c>
      <c r="AJ21" s="188">
        <v>0</v>
      </c>
    </row>
    <row r="22" spans="1:36" ht="13.5">
      <c r="A22" s="182" t="s">
        <v>273</v>
      </c>
      <c r="B22" s="182" t="s">
        <v>303</v>
      </c>
      <c r="C22" s="184" t="s">
        <v>304</v>
      </c>
      <c r="D22" s="188">
        <f t="shared" si="0"/>
        <v>19019</v>
      </c>
      <c r="E22" s="188">
        <v>13699</v>
      </c>
      <c r="F22" s="188">
        <f t="shared" si="1"/>
        <v>5320</v>
      </c>
      <c r="G22" s="188">
        <v>2704</v>
      </c>
      <c r="H22" s="188">
        <v>2616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15483</v>
      </c>
      <c r="V22" s="188">
        <v>13699</v>
      </c>
      <c r="W22" s="188">
        <v>1784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2519</v>
      </c>
      <c r="AC22" s="188">
        <v>0</v>
      </c>
      <c r="AD22" s="188">
        <v>1461</v>
      </c>
      <c r="AE22" s="188">
        <f t="shared" si="5"/>
        <v>1058</v>
      </c>
      <c r="AF22" s="188">
        <v>600</v>
      </c>
      <c r="AG22" s="188">
        <v>458</v>
      </c>
      <c r="AH22" s="188">
        <v>0</v>
      </c>
      <c r="AI22" s="188">
        <v>0</v>
      </c>
      <c r="AJ22" s="188">
        <v>0</v>
      </c>
    </row>
    <row r="23" spans="1:36" ht="13.5">
      <c r="A23" s="182" t="s">
        <v>273</v>
      </c>
      <c r="B23" s="182" t="s">
        <v>305</v>
      </c>
      <c r="C23" s="184" t="s">
        <v>306</v>
      </c>
      <c r="D23" s="188">
        <f t="shared" si="0"/>
        <v>4145</v>
      </c>
      <c r="E23" s="188">
        <v>2745</v>
      </c>
      <c r="F23" s="188">
        <f t="shared" si="1"/>
        <v>1400</v>
      </c>
      <c r="G23" s="188">
        <v>0</v>
      </c>
      <c r="H23" s="188">
        <v>1400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2745</v>
      </c>
      <c r="V23" s="188">
        <v>2745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425</v>
      </c>
      <c r="AC23" s="188">
        <v>0</v>
      </c>
      <c r="AD23" s="188">
        <v>358</v>
      </c>
      <c r="AE23" s="188">
        <f t="shared" si="5"/>
        <v>67</v>
      </c>
      <c r="AF23" s="188">
        <v>0</v>
      </c>
      <c r="AG23" s="188">
        <v>67</v>
      </c>
      <c r="AH23" s="188">
        <v>0</v>
      </c>
      <c r="AI23" s="188">
        <v>0</v>
      </c>
      <c r="AJ23" s="188">
        <v>0</v>
      </c>
    </row>
    <row r="24" spans="1:36" ht="13.5">
      <c r="A24" s="182" t="s">
        <v>273</v>
      </c>
      <c r="B24" s="182" t="s">
        <v>307</v>
      </c>
      <c r="C24" s="184" t="s">
        <v>308</v>
      </c>
      <c r="D24" s="188">
        <f t="shared" si="0"/>
        <v>5113</v>
      </c>
      <c r="E24" s="188">
        <v>3415</v>
      </c>
      <c r="F24" s="188">
        <f t="shared" si="1"/>
        <v>1661</v>
      </c>
      <c r="G24" s="188">
        <v>334</v>
      </c>
      <c r="H24" s="188">
        <v>970</v>
      </c>
      <c r="I24" s="188">
        <v>0</v>
      </c>
      <c r="J24" s="188">
        <v>0</v>
      </c>
      <c r="K24" s="188">
        <v>357</v>
      </c>
      <c r="L24" s="188">
        <v>0</v>
      </c>
      <c r="M24" s="188">
        <f t="shared" si="2"/>
        <v>37</v>
      </c>
      <c r="N24" s="188">
        <v>0</v>
      </c>
      <c r="O24" s="188">
        <v>14</v>
      </c>
      <c r="P24" s="188">
        <v>0</v>
      </c>
      <c r="Q24" s="188">
        <v>23</v>
      </c>
      <c r="R24" s="188">
        <v>0</v>
      </c>
      <c r="S24" s="188">
        <v>0</v>
      </c>
      <c r="T24" s="188">
        <v>0</v>
      </c>
      <c r="U24" s="188">
        <f t="shared" si="3"/>
        <v>3415</v>
      </c>
      <c r="V24" s="188">
        <v>3415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1138</v>
      </c>
      <c r="AC24" s="188">
        <v>0</v>
      </c>
      <c r="AD24" s="188">
        <v>742</v>
      </c>
      <c r="AE24" s="188">
        <f t="shared" si="5"/>
        <v>396</v>
      </c>
      <c r="AF24" s="188">
        <v>39</v>
      </c>
      <c r="AG24" s="188">
        <v>0</v>
      </c>
      <c r="AH24" s="188">
        <v>0</v>
      </c>
      <c r="AI24" s="188">
        <v>0</v>
      </c>
      <c r="AJ24" s="188">
        <v>357</v>
      </c>
    </row>
    <row r="25" spans="1:36" ht="13.5">
      <c r="A25" s="182" t="s">
        <v>273</v>
      </c>
      <c r="B25" s="182" t="s">
        <v>309</v>
      </c>
      <c r="C25" s="184" t="s">
        <v>310</v>
      </c>
      <c r="D25" s="188">
        <f t="shared" si="0"/>
        <v>1814</v>
      </c>
      <c r="E25" s="188">
        <v>795</v>
      </c>
      <c r="F25" s="188">
        <f t="shared" si="1"/>
        <v>1019</v>
      </c>
      <c r="G25" s="188">
        <v>683</v>
      </c>
      <c r="H25" s="188">
        <v>336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795</v>
      </c>
      <c r="V25" s="188">
        <v>795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442</v>
      </c>
      <c r="AC25" s="188">
        <v>0</v>
      </c>
      <c r="AD25" s="188">
        <v>86</v>
      </c>
      <c r="AE25" s="188">
        <f t="shared" si="5"/>
        <v>356</v>
      </c>
      <c r="AF25" s="188">
        <v>205</v>
      </c>
      <c r="AG25" s="188">
        <v>151</v>
      </c>
      <c r="AH25" s="188">
        <v>0</v>
      </c>
      <c r="AI25" s="188">
        <v>0</v>
      </c>
      <c r="AJ25" s="188">
        <v>0</v>
      </c>
    </row>
    <row r="26" spans="1:36" ht="13.5">
      <c r="A26" s="182" t="s">
        <v>273</v>
      </c>
      <c r="B26" s="182" t="s">
        <v>311</v>
      </c>
      <c r="C26" s="184" t="s">
        <v>312</v>
      </c>
      <c r="D26" s="188">
        <f t="shared" si="0"/>
        <v>3738</v>
      </c>
      <c r="E26" s="188">
        <v>2543</v>
      </c>
      <c r="F26" s="188">
        <f t="shared" si="1"/>
        <v>880</v>
      </c>
      <c r="G26" s="188">
        <v>0</v>
      </c>
      <c r="H26" s="188">
        <v>880</v>
      </c>
      <c r="I26" s="188">
        <v>0</v>
      </c>
      <c r="J26" s="188">
        <v>0</v>
      </c>
      <c r="K26" s="188">
        <v>0</v>
      </c>
      <c r="L26" s="188">
        <v>315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2543</v>
      </c>
      <c r="V26" s="188">
        <v>2543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754</v>
      </c>
      <c r="AC26" s="188">
        <v>315</v>
      </c>
      <c r="AD26" s="188">
        <v>234</v>
      </c>
      <c r="AE26" s="188">
        <f t="shared" si="5"/>
        <v>205</v>
      </c>
      <c r="AF26" s="188">
        <v>0</v>
      </c>
      <c r="AG26" s="188">
        <v>205</v>
      </c>
      <c r="AH26" s="188">
        <v>0</v>
      </c>
      <c r="AI26" s="188">
        <v>0</v>
      </c>
      <c r="AJ26" s="188">
        <v>0</v>
      </c>
    </row>
    <row r="27" spans="1:36" ht="13.5">
      <c r="A27" s="182" t="s">
        <v>273</v>
      </c>
      <c r="B27" s="182" t="s">
        <v>313</v>
      </c>
      <c r="C27" s="184" t="s">
        <v>314</v>
      </c>
      <c r="D27" s="188">
        <f t="shared" si="0"/>
        <v>150</v>
      </c>
      <c r="E27" s="188">
        <v>128</v>
      </c>
      <c r="F27" s="188">
        <f t="shared" si="1"/>
        <v>22</v>
      </c>
      <c r="G27" s="188">
        <v>0</v>
      </c>
      <c r="H27" s="188">
        <v>22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128</v>
      </c>
      <c r="V27" s="188">
        <v>128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1</v>
      </c>
      <c r="AC27" s="188">
        <v>0</v>
      </c>
      <c r="AD27" s="188">
        <v>1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273</v>
      </c>
      <c r="B28" s="182" t="s">
        <v>315</v>
      </c>
      <c r="C28" s="184" t="s">
        <v>316</v>
      </c>
      <c r="D28" s="188">
        <f t="shared" si="0"/>
        <v>5516</v>
      </c>
      <c r="E28" s="188">
        <v>0</v>
      </c>
      <c r="F28" s="188">
        <f t="shared" si="1"/>
        <v>5516</v>
      </c>
      <c r="G28" s="188">
        <v>0</v>
      </c>
      <c r="H28" s="188">
        <v>918</v>
      </c>
      <c r="I28" s="188">
        <v>0</v>
      </c>
      <c r="J28" s="188">
        <v>4535</v>
      </c>
      <c r="K28" s="188">
        <v>63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339</v>
      </c>
      <c r="AC28" s="188">
        <v>0</v>
      </c>
      <c r="AD28" s="188">
        <v>0</v>
      </c>
      <c r="AE28" s="188">
        <f t="shared" si="5"/>
        <v>339</v>
      </c>
      <c r="AF28" s="188">
        <v>0</v>
      </c>
      <c r="AG28" s="188">
        <v>0</v>
      </c>
      <c r="AH28" s="188">
        <v>0</v>
      </c>
      <c r="AI28" s="188">
        <v>276</v>
      </c>
      <c r="AJ28" s="188">
        <v>63</v>
      </c>
    </row>
    <row r="29" spans="1:36" ht="13.5">
      <c r="A29" s="182" t="s">
        <v>273</v>
      </c>
      <c r="B29" s="182" t="s">
        <v>317</v>
      </c>
      <c r="C29" s="184" t="s">
        <v>318</v>
      </c>
      <c r="D29" s="188">
        <f t="shared" si="0"/>
        <v>2015</v>
      </c>
      <c r="E29" s="188">
        <v>1712</v>
      </c>
      <c r="F29" s="188">
        <f t="shared" si="1"/>
        <v>183</v>
      </c>
      <c r="G29" s="188">
        <v>0</v>
      </c>
      <c r="H29" s="188">
        <v>183</v>
      </c>
      <c r="I29" s="188">
        <v>0</v>
      </c>
      <c r="J29" s="188">
        <v>0</v>
      </c>
      <c r="K29" s="188">
        <v>0</v>
      </c>
      <c r="L29" s="188">
        <v>120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1712</v>
      </c>
      <c r="V29" s="188">
        <v>1712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239</v>
      </c>
      <c r="AC29" s="188">
        <v>120</v>
      </c>
      <c r="AD29" s="188">
        <v>119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273</v>
      </c>
      <c r="B30" s="182" t="s">
        <v>319</v>
      </c>
      <c r="C30" s="184" t="s">
        <v>320</v>
      </c>
      <c r="D30" s="188">
        <f t="shared" si="0"/>
        <v>5197</v>
      </c>
      <c r="E30" s="188">
        <v>3491</v>
      </c>
      <c r="F30" s="188">
        <f t="shared" si="1"/>
        <v>1706</v>
      </c>
      <c r="G30" s="188">
        <v>807</v>
      </c>
      <c r="H30" s="188">
        <v>899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3887</v>
      </c>
      <c r="V30" s="188">
        <v>3491</v>
      </c>
      <c r="W30" s="188">
        <v>396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885</v>
      </c>
      <c r="AC30" s="188">
        <v>0</v>
      </c>
      <c r="AD30" s="188">
        <v>572</v>
      </c>
      <c r="AE30" s="188">
        <f t="shared" si="5"/>
        <v>313</v>
      </c>
      <c r="AF30" s="188">
        <v>313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273</v>
      </c>
      <c r="B31" s="182" t="s">
        <v>143</v>
      </c>
      <c r="C31" s="184" t="s">
        <v>144</v>
      </c>
      <c r="D31" s="188">
        <f t="shared" si="0"/>
        <v>1993</v>
      </c>
      <c r="E31" s="188">
        <v>1222</v>
      </c>
      <c r="F31" s="188">
        <f t="shared" si="1"/>
        <v>771</v>
      </c>
      <c r="G31" s="188">
        <v>400</v>
      </c>
      <c r="H31" s="188">
        <v>371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1418</v>
      </c>
      <c r="V31" s="188">
        <v>1222</v>
      </c>
      <c r="W31" s="188">
        <v>196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364</v>
      </c>
      <c r="AC31" s="188">
        <v>0</v>
      </c>
      <c r="AD31" s="188">
        <v>209</v>
      </c>
      <c r="AE31" s="188">
        <f t="shared" si="5"/>
        <v>155</v>
      </c>
      <c r="AF31" s="188">
        <v>155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273</v>
      </c>
      <c r="B32" s="182" t="s">
        <v>145</v>
      </c>
      <c r="C32" s="184" t="s">
        <v>140</v>
      </c>
      <c r="D32" s="188">
        <f t="shared" si="0"/>
        <v>973</v>
      </c>
      <c r="E32" s="188">
        <v>505</v>
      </c>
      <c r="F32" s="188">
        <f t="shared" si="1"/>
        <v>428</v>
      </c>
      <c r="G32" s="188">
        <v>261</v>
      </c>
      <c r="H32" s="188">
        <v>167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40</v>
      </c>
      <c r="N32" s="188">
        <v>28</v>
      </c>
      <c r="O32" s="188">
        <v>9</v>
      </c>
      <c r="P32" s="188">
        <v>0</v>
      </c>
      <c r="Q32" s="188">
        <v>3</v>
      </c>
      <c r="R32" s="188">
        <v>0</v>
      </c>
      <c r="S32" s="188">
        <v>0</v>
      </c>
      <c r="T32" s="188">
        <v>0</v>
      </c>
      <c r="U32" s="188">
        <f t="shared" si="3"/>
        <v>633</v>
      </c>
      <c r="V32" s="188">
        <v>505</v>
      </c>
      <c r="W32" s="188">
        <v>128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194</v>
      </c>
      <c r="AC32" s="188">
        <v>0</v>
      </c>
      <c r="AD32" s="188">
        <v>93</v>
      </c>
      <c r="AE32" s="188">
        <f t="shared" si="5"/>
        <v>101</v>
      </c>
      <c r="AF32" s="188">
        <v>101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273</v>
      </c>
      <c r="B33" s="182" t="s">
        <v>146</v>
      </c>
      <c r="C33" s="184" t="s">
        <v>106</v>
      </c>
      <c r="D33" s="188">
        <f t="shared" si="0"/>
        <v>3310</v>
      </c>
      <c r="E33" s="188">
        <v>2842</v>
      </c>
      <c r="F33" s="188">
        <f t="shared" si="1"/>
        <v>462</v>
      </c>
      <c r="G33" s="188">
        <v>0</v>
      </c>
      <c r="H33" s="188">
        <v>201</v>
      </c>
      <c r="I33" s="188">
        <v>0</v>
      </c>
      <c r="J33" s="188">
        <v>0</v>
      </c>
      <c r="K33" s="188">
        <v>261</v>
      </c>
      <c r="L33" s="188">
        <v>0</v>
      </c>
      <c r="M33" s="188">
        <f t="shared" si="2"/>
        <v>6</v>
      </c>
      <c r="N33" s="188">
        <v>0</v>
      </c>
      <c r="O33" s="188">
        <v>0</v>
      </c>
      <c r="P33" s="188">
        <v>0</v>
      </c>
      <c r="Q33" s="188">
        <v>6</v>
      </c>
      <c r="R33" s="188">
        <v>0</v>
      </c>
      <c r="S33" s="188">
        <v>0</v>
      </c>
      <c r="T33" s="188">
        <v>0</v>
      </c>
      <c r="U33" s="188">
        <f t="shared" si="3"/>
        <v>2849</v>
      </c>
      <c r="V33" s="188">
        <v>2842</v>
      </c>
      <c r="W33" s="188">
        <v>0</v>
      </c>
      <c r="X33" s="188">
        <v>0</v>
      </c>
      <c r="Y33" s="188">
        <v>0</v>
      </c>
      <c r="Z33" s="188">
        <v>0</v>
      </c>
      <c r="AA33" s="188">
        <v>7</v>
      </c>
      <c r="AB33" s="188">
        <f t="shared" si="4"/>
        <v>533</v>
      </c>
      <c r="AC33" s="188">
        <v>0</v>
      </c>
      <c r="AD33" s="188">
        <v>279</v>
      </c>
      <c r="AE33" s="188">
        <f t="shared" si="5"/>
        <v>254</v>
      </c>
      <c r="AF33" s="188">
        <v>0</v>
      </c>
      <c r="AG33" s="188">
        <v>0</v>
      </c>
      <c r="AH33" s="188">
        <v>0</v>
      </c>
      <c r="AI33" s="188">
        <v>0</v>
      </c>
      <c r="AJ33" s="188">
        <v>254</v>
      </c>
    </row>
    <row r="34" spans="1:36" ht="13.5">
      <c r="A34" s="182" t="s">
        <v>273</v>
      </c>
      <c r="B34" s="182" t="s">
        <v>147</v>
      </c>
      <c r="C34" s="184" t="s">
        <v>139</v>
      </c>
      <c r="D34" s="188">
        <f t="shared" si="0"/>
        <v>2120</v>
      </c>
      <c r="E34" s="188">
        <v>1784</v>
      </c>
      <c r="F34" s="188">
        <f t="shared" si="1"/>
        <v>330</v>
      </c>
      <c r="G34" s="188">
        <v>0</v>
      </c>
      <c r="H34" s="188">
        <v>168</v>
      </c>
      <c r="I34" s="188">
        <v>0</v>
      </c>
      <c r="J34" s="188">
        <v>0</v>
      </c>
      <c r="K34" s="188">
        <v>162</v>
      </c>
      <c r="L34" s="188">
        <v>0</v>
      </c>
      <c r="M34" s="188">
        <f t="shared" si="2"/>
        <v>6</v>
      </c>
      <c r="N34" s="188">
        <v>0</v>
      </c>
      <c r="O34" s="188">
        <v>0</v>
      </c>
      <c r="P34" s="188">
        <v>0</v>
      </c>
      <c r="Q34" s="188">
        <v>6</v>
      </c>
      <c r="R34" s="188">
        <v>0</v>
      </c>
      <c r="S34" s="188">
        <v>0</v>
      </c>
      <c r="T34" s="188">
        <v>0</v>
      </c>
      <c r="U34" s="188">
        <f t="shared" si="3"/>
        <v>1790</v>
      </c>
      <c r="V34" s="188">
        <v>1784</v>
      </c>
      <c r="W34" s="188">
        <v>0</v>
      </c>
      <c r="X34" s="188">
        <v>0</v>
      </c>
      <c r="Y34" s="188">
        <v>0</v>
      </c>
      <c r="Z34" s="188">
        <v>0</v>
      </c>
      <c r="AA34" s="188">
        <v>6</v>
      </c>
      <c r="AB34" s="188">
        <f t="shared" si="4"/>
        <v>331</v>
      </c>
      <c r="AC34" s="188">
        <v>0</v>
      </c>
      <c r="AD34" s="188">
        <v>175</v>
      </c>
      <c r="AE34" s="188">
        <f t="shared" si="5"/>
        <v>156</v>
      </c>
      <c r="AF34" s="188">
        <v>0</v>
      </c>
      <c r="AG34" s="188">
        <v>0</v>
      </c>
      <c r="AH34" s="188">
        <v>0</v>
      </c>
      <c r="AI34" s="188">
        <v>0</v>
      </c>
      <c r="AJ34" s="188">
        <v>156</v>
      </c>
    </row>
    <row r="35" spans="1:36" ht="13.5">
      <c r="A35" s="182" t="s">
        <v>273</v>
      </c>
      <c r="B35" s="182" t="s">
        <v>148</v>
      </c>
      <c r="C35" s="184" t="s">
        <v>149</v>
      </c>
      <c r="D35" s="188">
        <f t="shared" si="0"/>
        <v>2437</v>
      </c>
      <c r="E35" s="188">
        <v>1906</v>
      </c>
      <c r="F35" s="188">
        <f t="shared" si="1"/>
        <v>522</v>
      </c>
      <c r="G35" s="188">
        <v>0</v>
      </c>
      <c r="H35" s="188">
        <v>341</v>
      </c>
      <c r="I35" s="188">
        <v>0</v>
      </c>
      <c r="J35" s="188">
        <v>0</v>
      </c>
      <c r="K35" s="188">
        <v>181</v>
      </c>
      <c r="L35" s="188">
        <v>0</v>
      </c>
      <c r="M35" s="188">
        <f t="shared" si="2"/>
        <v>9</v>
      </c>
      <c r="N35" s="188">
        <v>0</v>
      </c>
      <c r="O35" s="188">
        <v>0</v>
      </c>
      <c r="P35" s="188">
        <v>0</v>
      </c>
      <c r="Q35" s="188">
        <v>9</v>
      </c>
      <c r="R35" s="188">
        <v>0</v>
      </c>
      <c r="S35" s="188">
        <v>0</v>
      </c>
      <c r="T35" s="188">
        <v>0</v>
      </c>
      <c r="U35" s="188">
        <f t="shared" si="3"/>
        <v>1911</v>
      </c>
      <c r="V35" s="188">
        <v>1906</v>
      </c>
      <c r="W35" s="188">
        <v>0</v>
      </c>
      <c r="X35" s="188">
        <v>0</v>
      </c>
      <c r="Y35" s="188">
        <v>0</v>
      </c>
      <c r="Z35" s="188">
        <v>0</v>
      </c>
      <c r="AA35" s="188">
        <v>5</v>
      </c>
      <c r="AB35" s="188">
        <f t="shared" si="4"/>
        <v>337</v>
      </c>
      <c r="AC35" s="188">
        <v>0</v>
      </c>
      <c r="AD35" s="188">
        <v>161</v>
      </c>
      <c r="AE35" s="188">
        <f t="shared" si="5"/>
        <v>176</v>
      </c>
      <c r="AF35" s="188">
        <v>0</v>
      </c>
      <c r="AG35" s="188">
        <v>0</v>
      </c>
      <c r="AH35" s="188">
        <v>0</v>
      </c>
      <c r="AI35" s="188">
        <v>0</v>
      </c>
      <c r="AJ35" s="188">
        <v>176</v>
      </c>
    </row>
    <row r="36" spans="1:36" ht="13.5">
      <c r="A36" s="182" t="s">
        <v>273</v>
      </c>
      <c r="B36" s="182" t="s">
        <v>150</v>
      </c>
      <c r="C36" s="184" t="s">
        <v>132</v>
      </c>
      <c r="D36" s="188">
        <f t="shared" si="0"/>
        <v>1827</v>
      </c>
      <c r="E36" s="188">
        <v>1563</v>
      </c>
      <c r="F36" s="188">
        <f t="shared" si="1"/>
        <v>257</v>
      </c>
      <c r="G36" s="188">
        <v>0</v>
      </c>
      <c r="H36" s="188">
        <v>122</v>
      </c>
      <c r="I36" s="188">
        <v>0</v>
      </c>
      <c r="J36" s="188">
        <v>0</v>
      </c>
      <c r="K36" s="188">
        <v>135</v>
      </c>
      <c r="L36" s="188">
        <v>0</v>
      </c>
      <c r="M36" s="188">
        <f t="shared" si="2"/>
        <v>7</v>
      </c>
      <c r="N36" s="188">
        <v>0</v>
      </c>
      <c r="O36" s="188">
        <v>0</v>
      </c>
      <c r="P36" s="188">
        <v>0</v>
      </c>
      <c r="Q36" s="188">
        <v>7</v>
      </c>
      <c r="R36" s="188">
        <v>0</v>
      </c>
      <c r="S36" s="188">
        <v>0</v>
      </c>
      <c r="T36" s="188">
        <v>0</v>
      </c>
      <c r="U36" s="188">
        <f t="shared" si="3"/>
        <v>1568</v>
      </c>
      <c r="V36" s="188">
        <v>1563</v>
      </c>
      <c r="W36" s="188">
        <v>0</v>
      </c>
      <c r="X36" s="188">
        <v>0</v>
      </c>
      <c r="Y36" s="188">
        <v>0</v>
      </c>
      <c r="Z36" s="188">
        <v>0</v>
      </c>
      <c r="AA36" s="188">
        <v>5</v>
      </c>
      <c r="AB36" s="188">
        <f t="shared" si="4"/>
        <v>283</v>
      </c>
      <c r="AC36" s="188">
        <v>0</v>
      </c>
      <c r="AD36" s="188">
        <v>153</v>
      </c>
      <c r="AE36" s="188">
        <f t="shared" si="5"/>
        <v>130</v>
      </c>
      <c r="AF36" s="188">
        <v>0</v>
      </c>
      <c r="AG36" s="188">
        <v>0</v>
      </c>
      <c r="AH36" s="188">
        <v>0</v>
      </c>
      <c r="AI36" s="188">
        <v>0</v>
      </c>
      <c r="AJ36" s="188">
        <v>130</v>
      </c>
    </row>
    <row r="37" spans="1:36" ht="13.5">
      <c r="A37" s="182" t="s">
        <v>273</v>
      </c>
      <c r="B37" s="182" t="s">
        <v>151</v>
      </c>
      <c r="C37" s="184" t="s">
        <v>152</v>
      </c>
      <c r="D37" s="188">
        <f t="shared" si="0"/>
        <v>688</v>
      </c>
      <c r="E37" s="188">
        <v>548</v>
      </c>
      <c r="F37" s="188">
        <f t="shared" si="1"/>
        <v>138</v>
      </c>
      <c r="G37" s="188">
        <v>0</v>
      </c>
      <c r="H37" s="188">
        <v>66</v>
      </c>
      <c r="I37" s="188">
        <v>0</v>
      </c>
      <c r="J37" s="188">
        <v>0</v>
      </c>
      <c r="K37" s="188">
        <v>72</v>
      </c>
      <c r="L37" s="188">
        <v>0</v>
      </c>
      <c r="M37" s="188">
        <f t="shared" si="2"/>
        <v>2</v>
      </c>
      <c r="N37" s="188">
        <v>0</v>
      </c>
      <c r="O37" s="188">
        <v>0</v>
      </c>
      <c r="P37" s="188">
        <v>0</v>
      </c>
      <c r="Q37" s="188">
        <v>2</v>
      </c>
      <c r="R37" s="188">
        <v>0</v>
      </c>
      <c r="S37" s="188">
        <v>0</v>
      </c>
      <c r="T37" s="188">
        <v>0</v>
      </c>
      <c r="U37" s="188">
        <f t="shared" si="3"/>
        <v>550</v>
      </c>
      <c r="V37" s="188">
        <v>548</v>
      </c>
      <c r="W37" s="188">
        <v>0</v>
      </c>
      <c r="X37" s="188">
        <v>0</v>
      </c>
      <c r="Y37" s="188">
        <v>0</v>
      </c>
      <c r="Z37" s="188">
        <v>0</v>
      </c>
      <c r="AA37" s="188">
        <v>2</v>
      </c>
      <c r="AB37" s="188">
        <f t="shared" si="4"/>
        <v>124</v>
      </c>
      <c r="AC37" s="188">
        <v>0</v>
      </c>
      <c r="AD37" s="188">
        <v>54</v>
      </c>
      <c r="AE37" s="188">
        <f t="shared" si="5"/>
        <v>70</v>
      </c>
      <c r="AF37" s="188">
        <v>0</v>
      </c>
      <c r="AG37" s="188">
        <v>0</v>
      </c>
      <c r="AH37" s="188">
        <v>0</v>
      </c>
      <c r="AI37" s="188">
        <v>0</v>
      </c>
      <c r="AJ37" s="188">
        <v>70</v>
      </c>
    </row>
    <row r="38" spans="1:36" ht="13.5">
      <c r="A38" s="182" t="s">
        <v>273</v>
      </c>
      <c r="B38" s="182" t="s">
        <v>153</v>
      </c>
      <c r="C38" s="184" t="s">
        <v>154</v>
      </c>
      <c r="D38" s="188">
        <f t="shared" si="0"/>
        <v>431</v>
      </c>
      <c r="E38" s="188">
        <v>301</v>
      </c>
      <c r="F38" s="188">
        <f t="shared" si="1"/>
        <v>128</v>
      </c>
      <c r="G38" s="188">
        <v>0</v>
      </c>
      <c r="H38" s="188">
        <v>64</v>
      </c>
      <c r="I38" s="188">
        <v>0</v>
      </c>
      <c r="J38" s="188">
        <v>0</v>
      </c>
      <c r="K38" s="188">
        <v>64</v>
      </c>
      <c r="L38" s="188">
        <v>0</v>
      </c>
      <c r="M38" s="188">
        <f t="shared" si="2"/>
        <v>2</v>
      </c>
      <c r="N38" s="188">
        <v>0</v>
      </c>
      <c r="O38" s="188">
        <v>0</v>
      </c>
      <c r="P38" s="188">
        <v>0</v>
      </c>
      <c r="Q38" s="188">
        <v>2</v>
      </c>
      <c r="R38" s="188">
        <v>0</v>
      </c>
      <c r="S38" s="188">
        <v>0</v>
      </c>
      <c r="T38" s="188">
        <v>0</v>
      </c>
      <c r="U38" s="188">
        <f t="shared" si="3"/>
        <v>303</v>
      </c>
      <c r="V38" s="188">
        <v>301</v>
      </c>
      <c r="W38" s="188">
        <v>0</v>
      </c>
      <c r="X38" s="188">
        <v>0</v>
      </c>
      <c r="Y38" s="188">
        <v>0</v>
      </c>
      <c r="Z38" s="188">
        <v>0</v>
      </c>
      <c r="AA38" s="188">
        <v>2</v>
      </c>
      <c r="AB38" s="188">
        <f t="shared" si="4"/>
        <v>91</v>
      </c>
      <c r="AC38" s="188">
        <v>0</v>
      </c>
      <c r="AD38" s="188">
        <v>29</v>
      </c>
      <c r="AE38" s="188">
        <f t="shared" si="5"/>
        <v>62</v>
      </c>
      <c r="AF38" s="188">
        <v>0</v>
      </c>
      <c r="AG38" s="188">
        <v>0</v>
      </c>
      <c r="AH38" s="188">
        <v>0</v>
      </c>
      <c r="AI38" s="188">
        <v>0</v>
      </c>
      <c r="AJ38" s="188">
        <v>62</v>
      </c>
    </row>
    <row r="39" spans="1:36" ht="13.5">
      <c r="A39" s="182" t="s">
        <v>273</v>
      </c>
      <c r="B39" s="182" t="s">
        <v>155</v>
      </c>
      <c r="C39" s="184" t="s">
        <v>156</v>
      </c>
      <c r="D39" s="188">
        <f t="shared" si="0"/>
        <v>1615</v>
      </c>
      <c r="E39" s="188">
        <v>403</v>
      </c>
      <c r="F39" s="188">
        <f t="shared" si="1"/>
        <v>932</v>
      </c>
      <c r="G39" s="188">
        <v>560</v>
      </c>
      <c r="H39" s="188">
        <v>115</v>
      </c>
      <c r="I39" s="188">
        <v>0</v>
      </c>
      <c r="J39" s="188">
        <v>0</v>
      </c>
      <c r="K39" s="188">
        <v>257</v>
      </c>
      <c r="L39" s="188">
        <v>280</v>
      </c>
      <c r="M39" s="188">
        <f t="shared" si="2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475</v>
      </c>
      <c r="V39" s="188">
        <v>403</v>
      </c>
      <c r="W39" s="188">
        <v>72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613</v>
      </c>
      <c r="AC39" s="188">
        <v>280</v>
      </c>
      <c r="AD39" s="188">
        <v>51</v>
      </c>
      <c r="AE39" s="188">
        <f t="shared" si="5"/>
        <v>282</v>
      </c>
      <c r="AF39" s="188">
        <v>25</v>
      </c>
      <c r="AG39" s="188">
        <v>0</v>
      </c>
      <c r="AH39" s="188">
        <v>0</v>
      </c>
      <c r="AI39" s="188">
        <v>0</v>
      </c>
      <c r="AJ39" s="188">
        <v>257</v>
      </c>
    </row>
    <row r="40" spans="1:36" ht="13.5">
      <c r="A40" s="182" t="s">
        <v>273</v>
      </c>
      <c r="B40" s="182" t="s">
        <v>157</v>
      </c>
      <c r="C40" s="184" t="s">
        <v>158</v>
      </c>
      <c r="D40" s="188">
        <f t="shared" si="0"/>
        <v>3331</v>
      </c>
      <c r="E40" s="188">
        <v>2780</v>
      </c>
      <c r="F40" s="188">
        <f t="shared" si="1"/>
        <v>540</v>
      </c>
      <c r="G40" s="188">
        <v>0</v>
      </c>
      <c r="H40" s="188">
        <v>276</v>
      </c>
      <c r="I40" s="188">
        <v>0</v>
      </c>
      <c r="J40" s="188">
        <v>0</v>
      </c>
      <c r="K40" s="188">
        <v>264</v>
      </c>
      <c r="L40" s="188">
        <v>0</v>
      </c>
      <c r="M40" s="188">
        <f t="shared" si="2"/>
        <v>11</v>
      </c>
      <c r="N40" s="188">
        <v>0</v>
      </c>
      <c r="O40" s="188">
        <v>0</v>
      </c>
      <c r="P40" s="188">
        <v>0</v>
      </c>
      <c r="Q40" s="188">
        <v>11</v>
      </c>
      <c r="R40" s="188">
        <v>0</v>
      </c>
      <c r="S40" s="188">
        <v>0</v>
      </c>
      <c r="T40" s="188">
        <v>0</v>
      </c>
      <c r="U40" s="188">
        <f t="shared" si="3"/>
        <v>2790</v>
      </c>
      <c r="V40" s="188">
        <v>2780</v>
      </c>
      <c r="W40" s="188">
        <v>0</v>
      </c>
      <c r="X40" s="188">
        <v>0</v>
      </c>
      <c r="Y40" s="188">
        <v>0</v>
      </c>
      <c r="Z40" s="188">
        <v>0</v>
      </c>
      <c r="AA40" s="188">
        <v>10</v>
      </c>
      <c r="AB40" s="188">
        <f t="shared" si="4"/>
        <v>762</v>
      </c>
      <c r="AC40" s="188">
        <v>0</v>
      </c>
      <c r="AD40" s="188">
        <v>508</v>
      </c>
      <c r="AE40" s="188">
        <f t="shared" si="5"/>
        <v>254</v>
      </c>
      <c r="AF40" s="188">
        <v>0</v>
      </c>
      <c r="AG40" s="188">
        <v>0</v>
      </c>
      <c r="AH40" s="188">
        <v>0</v>
      </c>
      <c r="AI40" s="188">
        <v>0</v>
      </c>
      <c r="AJ40" s="188">
        <v>254</v>
      </c>
    </row>
    <row r="41" spans="1:36" ht="13.5">
      <c r="A41" s="182" t="s">
        <v>273</v>
      </c>
      <c r="B41" s="182" t="s">
        <v>18</v>
      </c>
      <c r="C41" s="184" t="s">
        <v>19</v>
      </c>
      <c r="D41" s="188">
        <f t="shared" si="0"/>
        <v>5328</v>
      </c>
      <c r="E41" s="188">
        <v>4220</v>
      </c>
      <c r="F41" s="188">
        <f t="shared" si="1"/>
        <v>912</v>
      </c>
      <c r="G41" s="188">
        <v>0</v>
      </c>
      <c r="H41" s="188">
        <v>912</v>
      </c>
      <c r="I41" s="188">
        <v>0</v>
      </c>
      <c r="J41" s="188">
        <v>0</v>
      </c>
      <c r="K41" s="188">
        <v>0</v>
      </c>
      <c r="L41" s="188">
        <v>196</v>
      </c>
      <c r="M41" s="188">
        <f t="shared" si="2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4220</v>
      </c>
      <c r="V41" s="188">
        <v>4220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637</v>
      </c>
      <c r="AC41" s="188">
        <v>196</v>
      </c>
      <c r="AD41" s="188">
        <v>441</v>
      </c>
      <c r="AE41" s="188">
        <f t="shared" si="5"/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273</v>
      </c>
      <c r="B42" s="182" t="s">
        <v>159</v>
      </c>
      <c r="C42" s="184" t="s">
        <v>236</v>
      </c>
      <c r="D42" s="188">
        <f t="shared" si="0"/>
        <v>14709</v>
      </c>
      <c r="E42" s="188">
        <v>9406</v>
      </c>
      <c r="F42" s="188">
        <f t="shared" si="1"/>
        <v>3420</v>
      </c>
      <c r="G42" s="188">
        <v>0</v>
      </c>
      <c r="H42" s="188">
        <v>3420</v>
      </c>
      <c r="I42" s="188">
        <v>0</v>
      </c>
      <c r="J42" s="188">
        <v>0</v>
      </c>
      <c r="K42" s="188">
        <v>0</v>
      </c>
      <c r="L42" s="188">
        <v>142</v>
      </c>
      <c r="M42" s="188">
        <f t="shared" si="2"/>
        <v>1741</v>
      </c>
      <c r="N42" s="188">
        <v>1405</v>
      </c>
      <c r="O42" s="188">
        <v>145</v>
      </c>
      <c r="P42" s="188">
        <v>0</v>
      </c>
      <c r="Q42" s="188">
        <v>0</v>
      </c>
      <c r="R42" s="188">
        <v>0</v>
      </c>
      <c r="S42" s="188">
        <v>24</v>
      </c>
      <c r="T42" s="188">
        <v>167</v>
      </c>
      <c r="U42" s="188">
        <f t="shared" si="3"/>
        <v>11486</v>
      </c>
      <c r="V42" s="188">
        <v>9406</v>
      </c>
      <c r="W42" s="188">
        <v>0</v>
      </c>
      <c r="X42" s="188">
        <v>2080</v>
      </c>
      <c r="Y42" s="188">
        <v>0</v>
      </c>
      <c r="Z42" s="188">
        <v>0</v>
      </c>
      <c r="AA42" s="188">
        <v>0</v>
      </c>
      <c r="AB42" s="188">
        <f t="shared" si="4"/>
        <v>1575</v>
      </c>
      <c r="AC42" s="188">
        <v>142</v>
      </c>
      <c r="AD42" s="188">
        <v>1300</v>
      </c>
      <c r="AE42" s="188">
        <f t="shared" si="5"/>
        <v>133</v>
      </c>
      <c r="AF42" s="188">
        <v>0</v>
      </c>
      <c r="AG42" s="188">
        <v>133</v>
      </c>
      <c r="AH42" s="188">
        <v>0</v>
      </c>
      <c r="AI42" s="188">
        <v>0</v>
      </c>
      <c r="AJ42" s="188">
        <v>0</v>
      </c>
    </row>
    <row r="43" spans="1:36" ht="13.5">
      <c r="A43" s="182" t="s">
        <v>273</v>
      </c>
      <c r="B43" s="182" t="s">
        <v>160</v>
      </c>
      <c r="C43" s="184" t="s">
        <v>161</v>
      </c>
      <c r="D43" s="188">
        <f t="shared" si="0"/>
        <v>921</v>
      </c>
      <c r="E43" s="188">
        <v>630</v>
      </c>
      <c r="F43" s="188">
        <f t="shared" si="1"/>
        <v>291</v>
      </c>
      <c r="G43" s="188">
        <v>0</v>
      </c>
      <c r="H43" s="188">
        <v>291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630</v>
      </c>
      <c r="V43" s="188">
        <v>630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107</v>
      </c>
      <c r="AC43" s="188">
        <v>0</v>
      </c>
      <c r="AD43" s="188">
        <v>75</v>
      </c>
      <c r="AE43" s="188">
        <f t="shared" si="5"/>
        <v>32</v>
      </c>
      <c r="AF43" s="188">
        <v>0</v>
      </c>
      <c r="AG43" s="188">
        <v>32</v>
      </c>
      <c r="AH43" s="188">
        <v>0</v>
      </c>
      <c r="AI43" s="188">
        <v>0</v>
      </c>
      <c r="AJ43" s="188">
        <v>0</v>
      </c>
    </row>
    <row r="44" spans="1:36" ht="13.5">
      <c r="A44" s="182" t="s">
        <v>273</v>
      </c>
      <c r="B44" s="182" t="s">
        <v>162</v>
      </c>
      <c r="C44" s="184" t="s">
        <v>272</v>
      </c>
      <c r="D44" s="188">
        <f t="shared" si="0"/>
        <v>803</v>
      </c>
      <c r="E44" s="188">
        <v>608</v>
      </c>
      <c r="F44" s="188">
        <f t="shared" si="1"/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195</v>
      </c>
      <c r="N44" s="188">
        <v>49</v>
      </c>
      <c r="O44" s="188">
        <v>24</v>
      </c>
      <c r="P44" s="188">
        <v>38</v>
      </c>
      <c r="Q44" s="188">
        <v>1</v>
      </c>
      <c r="R44" s="188">
        <v>83</v>
      </c>
      <c r="S44" s="188">
        <v>0</v>
      </c>
      <c r="T44" s="188">
        <v>0</v>
      </c>
      <c r="U44" s="188">
        <f t="shared" si="3"/>
        <v>608</v>
      </c>
      <c r="V44" s="188">
        <v>608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80</v>
      </c>
      <c r="AC44" s="188">
        <v>0</v>
      </c>
      <c r="AD44" s="188">
        <v>80</v>
      </c>
      <c r="AE44" s="188">
        <f t="shared" si="5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273</v>
      </c>
      <c r="B45" s="182" t="s">
        <v>163</v>
      </c>
      <c r="C45" s="184" t="s">
        <v>164</v>
      </c>
      <c r="D45" s="188">
        <f t="shared" si="0"/>
        <v>4605</v>
      </c>
      <c r="E45" s="188">
        <v>3275</v>
      </c>
      <c r="F45" s="188">
        <f t="shared" si="1"/>
        <v>259</v>
      </c>
      <c r="G45" s="188">
        <v>0</v>
      </c>
      <c r="H45" s="188">
        <v>259</v>
      </c>
      <c r="I45" s="188">
        <v>0</v>
      </c>
      <c r="J45" s="188">
        <v>0</v>
      </c>
      <c r="K45" s="188">
        <v>0</v>
      </c>
      <c r="L45" s="188">
        <v>1071</v>
      </c>
      <c r="M45" s="188">
        <f t="shared" si="2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3"/>
        <v>3275</v>
      </c>
      <c r="V45" s="188">
        <v>3275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1474</v>
      </c>
      <c r="AC45" s="188">
        <v>1071</v>
      </c>
      <c r="AD45" s="188">
        <v>403</v>
      </c>
      <c r="AE45" s="188">
        <f t="shared" si="5"/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273</v>
      </c>
      <c r="B46" s="182" t="s">
        <v>165</v>
      </c>
      <c r="C46" s="184" t="s">
        <v>166</v>
      </c>
      <c r="D46" s="188">
        <f t="shared" si="0"/>
        <v>1510</v>
      </c>
      <c r="E46" s="188">
        <v>1019</v>
      </c>
      <c r="F46" s="188">
        <f t="shared" si="1"/>
        <v>265</v>
      </c>
      <c r="G46" s="188">
        <v>0</v>
      </c>
      <c r="H46" s="188">
        <v>265</v>
      </c>
      <c r="I46" s="188">
        <v>0</v>
      </c>
      <c r="J46" s="188">
        <v>0</v>
      </c>
      <c r="K46" s="188">
        <v>0</v>
      </c>
      <c r="L46" s="188">
        <v>226</v>
      </c>
      <c r="M46" s="188">
        <f t="shared" si="2"/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3"/>
        <v>1019</v>
      </c>
      <c r="V46" s="188">
        <v>1019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436</v>
      </c>
      <c r="AC46" s="188">
        <v>226</v>
      </c>
      <c r="AD46" s="188">
        <v>210</v>
      </c>
      <c r="AE46" s="188">
        <f t="shared" si="5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273</v>
      </c>
      <c r="B47" s="182" t="s">
        <v>167</v>
      </c>
      <c r="C47" s="184" t="s">
        <v>168</v>
      </c>
      <c r="D47" s="188">
        <f t="shared" si="0"/>
        <v>1880</v>
      </c>
      <c r="E47" s="188">
        <v>1688</v>
      </c>
      <c r="F47" s="188">
        <f t="shared" si="1"/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75</v>
      </c>
      <c r="M47" s="188">
        <f t="shared" si="2"/>
        <v>117</v>
      </c>
      <c r="N47" s="188">
        <v>0</v>
      </c>
      <c r="O47" s="188">
        <v>42</v>
      </c>
      <c r="P47" s="188">
        <v>64</v>
      </c>
      <c r="Q47" s="188">
        <v>9</v>
      </c>
      <c r="R47" s="188">
        <v>0</v>
      </c>
      <c r="S47" s="188">
        <v>0</v>
      </c>
      <c r="T47" s="188">
        <v>2</v>
      </c>
      <c r="U47" s="188">
        <f t="shared" si="3"/>
        <v>1688</v>
      </c>
      <c r="V47" s="188">
        <v>1688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282</v>
      </c>
      <c r="AC47" s="188">
        <v>75</v>
      </c>
      <c r="AD47" s="188">
        <v>207</v>
      </c>
      <c r="AE47" s="188">
        <f t="shared" si="5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273</v>
      </c>
      <c r="B48" s="182" t="s">
        <v>169</v>
      </c>
      <c r="C48" s="184" t="s">
        <v>170</v>
      </c>
      <c r="D48" s="188">
        <f t="shared" si="0"/>
        <v>8196</v>
      </c>
      <c r="E48" s="188">
        <v>4865</v>
      </c>
      <c r="F48" s="188">
        <f t="shared" si="1"/>
        <v>1025</v>
      </c>
      <c r="G48" s="188">
        <v>0</v>
      </c>
      <c r="H48" s="188">
        <v>1025</v>
      </c>
      <c r="I48" s="188">
        <v>0</v>
      </c>
      <c r="J48" s="188">
        <v>0</v>
      </c>
      <c r="K48" s="188">
        <v>0</v>
      </c>
      <c r="L48" s="188">
        <v>2276</v>
      </c>
      <c r="M48" s="188">
        <f t="shared" si="2"/>
        <v>30</v>
      </c>
      <c r="N48" s="188">
        <v>0</v>
      </c>
      <c r="O48" s="188">
        <v>0</v>
      </c>
      <c r="P48" s="188">
        <v>0</v>
      </c>
      <c r="Q48" s="188">
        <v>30</v>
      </c>
      <c r="R48" s="188">
        <v>0</v>
      </c>
      <c r="S48" s="188">
        <v>0</v>
      </c>
      <c r="T48" s="188">
        <v>0</v>
      </c>
      <c r="U48" s="188">
        <f t="shared" si="3"/>
        <v>4865</v>
      </c>
      <c r="V48" s="188">
        <v>4865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4"/>
        <v>2276</v>
      </c>
      <c r="AC48" s="188">
        <v>2276</v>
      </c>
      <c r="AD48" s="188">
        <v>0</v>
      </c>
      <c r="AE48" s="188">
        <f t="shared" si="5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273</v>
      </c>
      <c r="B49" s="182" t="s">
        <v>171</v>
      </c>
      <c r="C49" s="184" t="s">
        <v>172</v>
      </c>
      <c r="D49" s="188">
        <f t="shared" si="0"/>
        <v>9312</v>
      </c>
      <c r="E49" s="188">
        <v>7440</v>
      </c>
      <c r="F49" s="188">
        <f t="shared" si="1"/>
        <v>1872</v>
      </c>
      <c r="G49" s="188">
        <v>0</v>
      </c>
      <c r="H49" s="188">
        <v>1872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7440</v>
      </c>
      <c r="V49" s="188">
        <v>7440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914</v>
      </c>
      <c r="AC49" s="188">
        <v>0</v>
      </c>
      <c r="AD49" s="188">
        <v>750</v>
      </c>
      <c r="AE49" s="188">
        <f t="shared" si="5"/>
        <v>164</v>
      </c>
      <c r="AF49" s="188">
        <v>0</v>
      </c>
      <c r="AG49" s="188">
        <v>164</v>
      </c>
      <c r="AH49" s="188">
        <v>0</v>
      </c>
      <c r="AI49" s="188">
        <v>0</v>
      </c>
      <c r="AJ49" s="188">
        <v>0</v>
      </c>
    </row>
    <row r="50" spans="1:36" ht="13.5">
      <c r="A50" s="182" t="s">
        <v>273</v>
      </c>
      <c r="B50" s="182" t="s">
        <v>173</v>
      </c>
      <c r="C50" s="184" t="s">
        <v>174</v>
      </c>
      <c r="D50" s="188">
        <f t="shared" si="0"/>
        <v>1539</v>
      </c>
      <c r="E50" s="188">
        <v>0</v>
      </c>
      <c r="F50" s="188">
        <f t="shared" si="1"/>
        <v>1539</v>
      </c>
      <c r="G50" s="188">
        <v>0</v>
      </c>
      <c r="H50" s="188">
        <v>310</v>
      </c>
      <c r="I50" s="188">
        <v>0</v>
      </c>
      <c r="J50" s="188">
        <v>1229</v>
      </c>
      <c r="K50" s="188">
        <v>0</v>
      </c>
      <c r="L50" s="188">
        <v>0</v>
      </c>
      <c r="M50" s="188">
        <f t="shared" si="2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3"/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4"/>
        <v>42</v>
      </c>
      <c r="AC50" s="188">
        <v>0</v>
      </c>
      <c r="AD50" s="188">
        <v>0</v>
      </c>
      <c r="AE50" s="188">
        <f t="shared" si="5"/>
        <v>42</v>
      </c>
      <c r="AF50" s="188">
        <v>0</v>
      </c>
      <c r="AG50" s="188">
        <v>17</v>
      </c>
      <c r="AH50" s="188">
        <v>0</v>
      </c>
      <c r="AI50" s="188">
        <v>25</v>
      </c>
      <c r="AJ50" s="188">
        <v>0</v>
      </c>
    </row>
    <row r="51" spans="1:36" ht="13.5">
      <c r="A51" s="182" t="s">
        <v>273</v>
      </c>
      <c r="B51" s="182" t="s">
        <v>175</v>
      </c>
      <c r="C51" s="184" t="s">
        <v>176</v>
      </c>
      <c r="D51" s="188">
        <f t="shared" si="0"/>
        <v>1871</v>
      </c>
      <c r="E51" s="188">
        <v>1320</v>
      </c>
      <c r="F51" s="188">
        <f t="shared" si="1"/>
        <v>551</v>
      </c>
      <c r="G51" s="188">
        <v>0</v>
      </c>
      <c r="H51" s="188">
        <v>551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2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3"/>
        <v>1320</v>
      </c>
      <c r="V51" s="188">
        <v>1320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4"/>
        <v>158</v>
      </c>
      <c r="AC51" s="188">
        <v>0</v>
      </c>
      <c r="AD51" s="188">
        <v>158</v>
      </c>
      <c r="AE51" s="188">
        <f t="shared" si="5"/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273</v>
      </c>
      <c r="B52" s="182" t="s">
        <v>177</v>
      </c>
      <c r="C52" s="184" t="s">
        <v>178</v>
      </c>
      <c r="D52" s="188">
        <f t="shared" si="0"/>
        <v>1097</v>
      </c>
      <c r="E52" s="188">
        <v>666</v>
      </c>
      <c r="F52" s="188">
        <f t="shared" si="1"/>
        <v>424</v>
      </c>
      <c r="G52" s="188">
        <v>0</v>
      </c>
      <c r="H52" s="188">
        <v>424</v>
      </c>
      <c r="I52" s="188">
        <v>0</v>
      </c>
      <c r="J52" s="188">
        <v>0</v>
      </c>
      <c r="K52" s="188">
        <v>0</v>
      </c>
      <c r="L52" s="188">
        <v>7</v>
      </c>
      <c r="M52" s="188">
        <f t="shared" si="2"/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3"/>
        <v>666</v>
      </c>
      <c r="V52" s="188">
        <v>666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4"/>
        <v>78</v>
      </c>
      <c r="AC52" s="188">
        <v>7</v>
      </c>
      <c r="AD52" s="188">
        <v>67</v>
      </c>
      <c r="AE52" s="188">
        <f t="shared" si="5"/>
        <v>4</v>
      </c>
      <c r="AF52" s="188">
        <v>0</v>
      </c>
      <c r="AG52" s="188">
        <v>4</v>
      </c>
      <c r="AH52" s="188">
        <v>0</v>
      </c>
      <c r="AI52" s="188">
        <v>0</v>
      </c>
      <c r="AJ52" s="188">
        <v>0</v>
      </c>
    </row>
    <row r="53" spans="1:36" ht="13.5">
      <c r="A53" s="182" t="s">
        <v>273</v>
      </c>
      <c r="B53" s="182" t="s">
        <v>179</v>
      </c>
      <c r="C53" s="184" t="s">
        <v>180</v>
      </c>
      <c r="D53" s="188">
        <f t="shared" si="0"/>
        <v>704</v>
      </c>
      <c r="E53" s="188">
        <v>514</v>
      </c>
      <c r="F53" s="188">
        <f t="shared" si="1"/>
        <v>190</v>
      </c>
      <c r="G53" s="188">
        <v>119</v>
      </c>
      <c r="H53" s="188">
        <v>71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2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3"/>
        <v>514</v>
      </c>
      <c r="V53" s="188">
        <v>514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4"/>
        <v>84</v>
      </c>
      <c r="AC53" s="188">
        <v>0</v>
      </c>
      <c r="AD53" s="188">
        <v>73</v>
      </c>
      <c r="AE53" s="188">
        <f t="shared" si="5"/>
        <v>11</v>
      </c>
      <c r="AF53" s="188">
        <v>11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273</v>
      </c>
      <c r="B54" s="182" t="s">
        <v>181</v>
      </c>
      <c r="C54" s="184" t="s">
        <v>321</v>
      </c>
      <c r="D54" s="188">
        <f t="shared" si="0"/>
        <v>1602</v>
      </c>
      <c r="E54" s="188">
        <v>1106</v>
      </c>
      <c r="F54" s="188">
        <f t="shared" si="1"/>
        <v>496</v>
      </c>
      <c r="G54" s="188">
        <v>276</v>
      </c>
      <c r="H54" s="188">
        <v>220</v>
      </c>
      <c r="I54" s="188">
        <v>0</v>
      </c>
      <c r="J54" s="188">
        <v>0</v>
      </c>
      <c r="K54" s="188">
        <v>0</v>
      </c>
      <c r="L54" s="188">
        <v>0</v>
      </c>
      <c r="M54" s="188">
        <f t="shared" si="2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3"/>
        <v>1106</v>
      </c>
      <c r="V54" s="188">
        <v>1106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4"/>
        <v>191</v>
      </c>
      <c r="AC54" s="188">
        <v>0</v>
      </c>
      <c r="AD54" s="188">
        <v>159</v>
      </c>
      <c r="AE54" s="188">
        <f t="shared" si="5"/>
        <v>32</v>
      </c>
      <c r="AF54" s="188">
        <v>32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273</v>
      </c>
      <c r="B55" s="182" t="s">
        <v>182</v>
      </c>
      <c r="C55" s="184" t="s">
        <v>183</v>
      </c>
      <c r="D55" s="188">
        <f t="shared" si="0"/>
        <v>201</v>
      </c>
      <c r="E55" s="188">
        <v>132</v>
      </c>
      <c r="F55" s="188">
        <f t="shared" si="1"/>
        <v>69</v>
      </c>
      <c r="G55" s="188">
        <v>38</v>
      </c>
      <c r="H55" s="188">
        <v>31</v>
      </c>
      <c r="I55" s="188">
        <v>0</v>
      </c>
      <c r="J55" s="188">
        <v>0</v>
      </c>
      <c r="K55" s="188">
        <v>0</v>
      </c>
      <c r="L55" s="188">
        <v>0</v>
      </c>
      <c r="M55" s="188">
        <f t="shared" si="2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3"/>
        <v>132</v>
      </c>
      <c r="V55" s="188">
        <v>132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4"/>
        <v>24</v>
      </c>
      <c r="AC55" s="188">
        <v>0</v>
      </c>
      <c r="AD55" s="188">
        <v>20</v>
      </c>
      <c r="AE55" s="188">
        <f t="shared" si="5"/>
        <v>4</v>
      </c>
      <c r="AF55" s="188">
        <v>4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201" t="s">
        <v>20</v>
      </c>
      <c r="B56" s="202"/>
      <c r="C56" s="202"/>
      <c r="D56" s="188">
        <f aca="true" t="shared" si="6" ref="D56:AJ56">SUM(D7:D55)</f>
        <v>444706</v>
      </c>
      <c r="E56" s="188">
        <f t="shared" si="6"/>
        <v>352557</v>
      </c>
      <c r="F56" s="188">
        <f t="shared" si="6"/>
        <v>67785</v>
      </c>
      <c r="G56" s="188">
        <f t="shared" si="6"/>
        <v>14445</v>
      </c>
      <c r="H56" s="188">
        <f t="shared" si="6"/>
        <v>42827</v>
      </c>
      <c r="I56" s="188">
        <f t="shared" si="6"/>
        <v>0</v>
      </c>
      <c r="J56" s="188">
        <f t="shared" si="6"/>
        <v>5764</v>
      </c>
      <c r="K56" s="188">
        <f t="shared" si="6"/>
        <v>4749</v>
      </c>
      <c r="L56" s="188">
        <f t="shared" si="6"/>
        <v>16434</v>
      </c>
      <c r="M56" s="188">
        <f t="shared" si="6"/>
        <v>7930</v>
      </c>
      <c r="N56" s="188">
        <f t="shared" si="6"/>
        <v>4802</v>
      </c>
      <c r="O56" s="188">
        <f t="shared" si="6"/>
        <v>2079</v>
      </c>
      <c r="P56" s="188">
        <f t="shared" si="6"/>
        <v>492</v>
      </c>
      <c r="Q56" s="188">
        <f t="shared" si="6"/>
        <v>226</v>
      </c>
      <c r="R56" s="188">
        <f t="shared" si="6"/>
        <v>132</v>
      </c>
      <c r="S56" s="188">
        <f t="shared" si="6"/>
        <v>30</v>
      </c>
      <c r="T56" s="188">
        <f t="shared" si="6"/>
        <v>169</v>
      </c>
      <c r="U56" s="188">
        <f t="shared" si="6"/>
        <v>362780</v>
      </c>
      <c r="V56" s="188">
        <f t="shared" si="6"/>
        <v>352557</v>
      </c>
      <c r="W56" s="188">
        <f t="shared" si="6"/>
        <v>6683</v>
      </c>
      <c r="X56" s="188">
        <f t="shared" si="6"/>
        <v>3479</v>
      </c>
      <c r="Y56" s="188">
        <f t="shared" si="6"/>
        <v>0</v>
      </c>
      <c r="Z56" s="188">
        <f t="shared" si="6"/>
        <v>0</v>
      </c>
      <c r="AA56" s="188">
        <f t="shared" si="6"/>
        <v>61</v>
      </c>
      <c r="AB56" s="188">
        <f t="shared" si="6"/>
        <v>77442</v>
      </c>
      <c r="AC56" s="188">
        <f t="shared" si="6"/>
        <v>16434</v>
      </c>
      <c r="AD56" s="188">
        <f t="shared" si="6"/>
        <v>47771</v>
      </c>
      <c r="AE56" s="188">
        <f t="shared" si="6"/>
        <v>13237</v>
      </c>
      <c r="AF56" s="188">
        <f t="shared" si="6"/>
        <v>2645</v>
      </c>
      <c r="AG56" s="188">
        <f t="shared" si="6"/>
        <v>5619</v>
      </c>
      <c r="AH56" s="188">
        <f t="shared" si="6"/>
        <v>0</v>
      </c>
      <c r="AI56" s="188">
        <f t="shared" si="6"/>
        <v>301</v>
      </c>
      <c r="AJ56" s="188">
        <f t="shared" si="6"/>
        <v>4672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108</v>
      </c>
      <c r="B2" s="200" t="s">
        <v>195</v>
      </c>
      <c r="C2" s="200" t="s">
        <v>120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184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123</v>
      </c>
      <c r="E3" s="203" t="s">
        <v>127</v>
      </c>
      <c r="F3" s="203" t="s">
        <v>196</v>
      </c>
      <c r="G3" s="203" t="s">
        <v>128</v>
      </c>
      <c r="H3" s="203" t="s">
        <v>270</v>
      </c>
      <c r="I3" s="203" t="s">
        <v>271</v>
      </c>
      <c r="J3" s="244" t="s">
        <v>234</v>
      </c>
      <c r="K3" s="203" t="s">
        <v>197</v>
      </c>
      <c r="L3" s="195" t="s">
        <v>123</v>
      </c>
      <c r="M3" s="203" t="s">
        <v>127</v>
      </c>
      <c r="N3" s="203" t="s">
        <v>196</v>
      </c>
      <c r="O3" s="203" t="s">
        <v>128</v>
      </c>
      <c r="P3" s="203" t="s">
        <v>270</v>
      </c>
      <c r="Q3" s="203" t="s">
        <v>271</v>
      </c>
      <c r="R3" s="244" t="s">
        <v>234</v>
      </c>
      <c r="S3" s="203" t="s">
        <v>197</v>
      </c>
      <c r="T3" s="195" t="s">
        <v>123</v>
      </c>
      <c r="U3" s="203" t="s">
        <v>127</v>
      </c>
      <c r="V3" s="203" t="s">
        <v>196</v>
      </c>
      <c r="W3" s="203" t="s">
        <v>128</v>
      </c>
      <c r="X3" s="203" t="s">
        <v>270</v>
      </c>
      <c r="Y3" s="203" t="s">
        <v>271</v>
      </c>
      <c r="Z3" s="244" t="s">
        <v>234</v>
      </c>
      <c r="AA3" s="203" t="s">
        <v>197</v>
      </c>
      <c r="AB3" s="208" t="s">
        <v>185</v>
      </c>
      <c r="AC3" s="234"/>
      <c r="AD3" s="234"/>
      <c r="AE3" s="234"/>
      <c r="AF3" s="234"/>
      <c r="AG3" s="234"/>
      <c r="AH3" s="234"/>
      <c r="AI3" s="235"/>
      <c r="AJ3" s="208" t="s">
        <v>186</v>
      </c>
      <c r="AK3" s="206"/>
      <c r="AL3" s="206"/>
      <c r="AM3" s="206"/>
      <c r="AN3" s="206"/>
      <c r="AO3" s="206"/>
      <c r="AP3" s="206"/>
      <c r="AQ3" s="207"/>
      <c r="AR3" s="208" t="s">
        <v>187</v>
      </c>
      <c r="AS3" s="232"/>
      <c r="AT3" s="232"/>
      <c r="AU3" s="232"/>
      <c r="AV3" s="232"/>
      <c r="AW3" s="232"/>
      <c r="AX3" s="232"/>
      <c r="AY3" s="233"/>
      <c r="AZ3" s="208" t="s">
        <v>188</v>
      </c>
      <c r="BA3" s="234"/>
      <c r="BB3" s="234"/>
      <c r="BC3" s="234"/>
      <c r="BD3" s="234"/>
      <c r="BE3" s="234"/>
      <c r="BF3" s="234"/>
      <c r="BG3" s="235"/>
      <c r="BH3" s="208" t="s">
        <v>189</v>
      </c>
      <c r="BI3" s="234"/>
      <c r="BJ3" s="234"/>
      <c r="BK3" s="234"/>
      <c r="BL3" s="234"/>
      <c r="BM3" s="234"/>
      <c r="BN3" s="234"/>
      <c r="BO3" s="235"/>
      <c r="BP3" s="195" t="s">
        <v>123</v>
      </c>
      <c r="BQ3" s="203" t="s">
        <v>127</v>
      </c>
      <c r="BR3" s="203" t="s">
        <v>196</v>
      </c>
      <c r="BS3" s="203" t="s">
        <v>128</v>
      </c>
      <c r="BT3" s="203" t="s">
        <v>270</v>
      </c>
      <c r="BU3" s="203" t="s">
        <v>271</v>
      </c>
      <c r="BV3" s="244" t="s">
        <v>234</v>
      </c>
      <c r="BW3" s="203" t="s">
        <v>197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123</v>
      </c>
      <c r="AC4" s="203" t="s">
        <v>127</v>
      </c>
      <c r="AD4" s="203" t="s">
        <v>196</v>
      </c>
      <c r="AE4" s="203" t="s">
        <v>128</v>
      </c>
      <c r="AF4" s="203" t="s">
        <v>270</v>
      </c>
      <c r="AG4" s="203" t="s">
        <v>271</v>
      </c>
      <c r="AH4" s="244" t="s">
        <v>234</v>
      </c>
      <c r="AI4" s="203" t="s">
        <v>197</v>
      </c>
      <c r="AJ4" s="195" t="s">
        <v>123</v>
      </c>
      <c r="AK4" s="203" t="s">
        <v>127</v>
      </c>
      <c r="AL4" s="203" t="s">
        <v>196</v>
      </c>
      <c r="AM4" s="203" t="s">
        <v>128</v>
      </c>
      <c r="AN4" s="203" t="s">
        <v>270</v>
      </c>
      <c r="AO4" s="203" t="s">
        <v>271</v>
      </c>
      <c r="AP4" s="244" t="s">
        <v>234</v>
      </c>
      <c r="AQ4" s="203" t="s">
        <v>197</v>
      </c>
      <c r="AR4" s="195" t="s">
        <v>123</v>
      </c>
      <c r="AS4" s="203" t="s">
        <v>127</v>
      </c>
      <c r="AT4" s="203" t="s">
        <v>196</v>
      </c>
      <c r="AU4" s="203" t="s">
        <v>128</v>
      </c>
      <c r="AV4" s="203" t="s">
        <v>270</v>
      </c>
      <c r="AW4" s="203" t="s">
        <v>271</v>
      </c>
      <c r="AX4" s="244" t="s">
        <v>234</v>
      </c>
      <c r="AY4" s="203" t="s">
        <v>197</v>
      </c>
      <c r="AZ4" s="195" t="s">
        <v>123</v>
      </c>
      <c r="BA4" s="203" t="s">
        <v>127</v>
      </c>
      <c r="BB4" s="203" t="s">
        <v>196</v>
      </c>
      <c r="BC4" s="203" t="s">
        <v>128</v>
      </c>
      <c r="BD4" s="203" t="s">
        <v>270</v>
      </c>
      <c r="BE4" s="203" t="s">
        <v>271</v>
      </c>
      <c r="BF4" s="244" t="s">
        <v>234</v>
      </c>
      <c r="BG4" s="203" t="s">
        <v>197</v>
      </c>
      <c r="BH4" s="195" t="s">
        <v>123</v>
      </c>
      <c r="BI4" s="203" t="s">
        <v>127</v>
      </c>
      <c r="BJ4" s="203" t="s">
        <v>196</v>
      </c>
      <c r="BK4" s="203" t="s">
        <v>128</v>
      </c>
      <c r="BL4" s="203" t="s">
        <v>270</v>
      </c>
      <c r="BM4" s="203" t="s">
        <v>271</v>
      </c>
      <c r="BN4" s="244" t="s">
        <v>234</v>
      </c>
      <c r="BO4" s="203" t="s">
        <v>197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116</v>
      </c>
      <c r="E6" s="28" t="s">
        <v>116</v>
      </c>
      <c r="F6" s="28" t="s">
        <v>116</v>
      </c>
      <c r="G6" s="28" t="s">
        <v>116</v>
      </c>
      <c r="H6" s="28" t="s">
        <v>116</v>
      </c>
      <c r="I6" s="28" t="s">
        <v>116</v>
      </c>
      <c r="J6" s="28" t="s">
        <v>116</v>
      </c>
      <c r="K6" s="28" t="s">
        <v>116</v>
      </c>
      <c r="L6" s="21" t="s">
        <v>116</v>
      </c>
      <c r="M6" s="28" t="s">
        <v>116</v>
      </c>
      <c r="N6" s="28" t="s">
        <v>116</v>
      </c>
      <c r="O6" s="28" t="s">
        <v>116</v>
      </c>
      <c r="P6" s="28" t="s">
        <v>116</v>
      </c>
      <c r="Q6" s="28" t="s">
        <v>116</v>
      </c>
      <c r="R6" s="28" t="s">
        <v>116</v>
      </c>
      <c r="S6" s="28" t="s">
        <v>116</v>
      </c>
      <c r="T6" s="21" t="s">
        <v>116</v>
      </c>
      <c r="U6" s="28" t="s">
        <v>116</v>
      </c>
      <c r="V6" s="28" t="s">
        <v>116</v>
      </c>
      <c r="W6" s="28" t="s">
        <v>116</v>
      </c>
      <c r="X6" s="28" t="s">
        <v>116</v>
      </c>
      <c r="Y6" s="28" t="s">
        <v>116</v>
      </c>
      <c r="Z6" s="28" t="s">
        <v>116</v>
      </c>
      <c r="AA6" s="28" t="s">
        <v>116</v>
      </c>
      <c r="AB6" s="21" t="s">
        <v>116</v>
      </c>
      <c r="AC6" s="28" t="s">
        <v>116</v>
      </c>
      <c r="AD6" s="28" t="s">
        <v>116</v>
      </c>
      <c r="AE6" s="28" t="s">
        <v>116</v>
      </c>
      <c r="AF6" s="28" t="s">
        <v>116</v>
      </c>
      <c r="AG6" s="28" t="s">
        <v>116</v>
      </c>
      <c r="AH6" s="28" t="s">
        <v>116</v>
      </c>
      <c r="AI6" s="28" t="s">
        <v>116</v>
      </c>
      <c r="AJ6" s="21" t="s">
        <v>116</v>
      </c>
      <c r="AK6" s="28" t="s">
        <v>116</v>
      </c>
      <c r="AL6" s="28" t="s">
        <v>116</v>
      </c>
      <c r="AM6" s="28" t="s">
        <v>116</v>
      </c>
      <c r="AN6" s="28" t="s">
        <v>116</v>
      </c>
      <c r="AO6" s="28" t="s">
        <v>116</v>
      </c>
      <c r="AP6" s="28" t="s">
        <v>116</v>
      </c>
      <c r="AQ6" s="28" t="s">
        <v>116</v>
      </c>
      <c r="AR6" s="21" t="s">
        <v>116</v>
      </c>
      <c r="AS6" s="28" t="s">
        <v>116</v>
      </c>
      <c r="AT6" s="28" t="s">
        <v>116</v>
      </c>
      <c r="AU6" s="28" t="s">
        <v>116</v>
      </c>
      <c r="AV6" s="28" t="s">
        <v>116</v>
      </c>
      <c r="AW6" s="28" t="s">
        <v>116</v>
      </c>
      <c r="AX6" s="28" t="s">
        <v>116</v>
      </c>
      <c r="AY6" s="28" t="s">
        <v>116</v>
      </c>
      <c r="AZ6" s="21" t="s">
        <v>116</v>
      </c>
      <c r="BA6" s="28" t="s">
        <v>116</v>
      </c>
      <c r="BB6" s="28" t="s">
        <v>116</v>
      </c>
      <c r="BC6" s="28" t="s">
        <v>116</v>
      </c>
      <c r="BD6" s="28" t="s">
        <v>116</v>
      </c>
      <c r="BE6" s="28" t="s">
        <v>116</v>
      </c>
      <c r="BF6" s="28" t="s">
        <v>116</v>
      </c>
      <c r="BG6" s="28" t="s">
        <v>116</v>
      </c>
      <c r="BH6" s="21" t="s">
        <v>116</v>
      </c>
      <c r="BI6" s="28" t="s">
        <v>116</v>
      </c>
      <c r="BJ6" s="28" t="s">
        <v>116</v>
      </c>
      <c r="BK6" s="28" t="s">
        <v>116</v>
      </c>
      <c r="BL6" s="28" t="s">
        <v>116</v>
      </c>
      <c r="BM6" s="28" t="s">
        <v>116</v>
      </c>
      <c r="BN6" s="28" t="s">
        <v>116</v>
      </c>
      <c r="BO6" s="28" t="s">
        <v>116</v>
      </c>
      <c r="BP6" s="21" t="s">
        <v>116</v>
      </c>
      <c r="BQ6" s="28" t="s">
        <v>116</v>
      </c>
      <c r="BR6" s="28" t="s">
        <v>116</v>
      </c>
      <c r="BS6" s="28" t="s">
        <v>116</v>
      </c>
      <c r="BT6" s="28" t="s">
        <v>116</v>
      </c>
      <c r="BU6" s="28" t="s">
        <v>116</v>
      </c>
      <c r="BV6" s="28" t="s">
        <v>116</v>
      </c>
      <c r="BW6" s="28" t="s">
        <v>116</v>
      </c>
    </row>
    <row r="7" spans="1:75" ht="13.5">
      <c r="A7" s="182" t="s">
        <v>273</v>
      </c>
      <c r="B7" s="182" t="s">
        <v>274</v>
      </c>
      <c r="C7" s="184" t="s">
        <v>275</v>
      </c>
      <c r="D7" s="188">
        <f aca="true" t="shared" si="0" ref="D7:D55">SUM(E7:K7)</f>
        <v>12634</v>
      </c>
      <c r="E7" s="188">
        <f aca="true" t="shared" si="1" ref="E7:E55">M7+U7+BQ7</f>
        <v>2908</v>
      </c>
      <c r="F7" s="188">
        <f aca="true" t="shared" si="2" ref="F7:F55">N7+V7+BR7</f>
        <v>3357</v>
      </c>
      <c r="G7" s="188">
        <f aca="true" t="shared" si="3" ref="G7:G55">O7+W7+BS7</f>
        <v>2577</v>
      </c>
      <c r="H7" s="188">
        <f aca="true" t="shared" si="4" ref="H7:H55">P7+X7+BT7</f>
        <v>933</v>
      </c>
      <c r="I7" s="188">
        <f aca="true" t="shared" si="5" ref="I7:I55">Q7+Y7+BU7</f>
        <v>2859</v>
      </c>
      <c r="J7" s="188">
        <f aca="true" t="shared" si="6" ref="J7:J55">R7+Z7+BV7</f>
        <v>0</v>
      </c>
      <c r="K7" s="188">
        <f aca="true" t="shared" si="7" ref="K7:K55">S7+AA7+BW7</f>
        <v>0</v>
      </c>
      <c r="L7" s="188">
        <f aca="true" t="shared" si="8" ref="L7:L55"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55">SUM(U7:AA7)</f>
        <v>12634</v>
      </c>
      <c r="U7" s="188">
        <f aca="true" t="shared" si="10" ref="U7:U55">AC7+AK7+AS7+BA7+BI7</f>
        <v>2908</v>
      </c>
      <c r="V7" s="188">
        <f aca="true" t="shared" si="11" ref="V7:V55">AD7+AL7+AT7+BB7+BJ7</f>
        <v>3357</v>
      </c>
      <c r="W7" s="188">
        <f aca="true" t="shared" si="12" ref="W7:W55">AE7+AM7+AU7+BC7+BK7</f>
        <v>2577</v>
      </c>
      <c r="X7" s="188">
        <f aca="true" t="shared" si="13" ref="X7:X55">AF7+AN7+AV7+BD7+BL7</f>
        <v>933</v>
      </c>
      <c r="Y7" s="188">
        <f aca="true" t="shared" si="14" ref="Y7:Y55">AG7+AO7+AW7+BE7+BM7</f>
        <v>2859</v>
      </c>
      <c r="Z7" s="188">
        <f aca="true" t="shared" si="15" ref="Z7:Z55">AH7+AP7+AX7+BF7+BN7</f>
        <v>0</v>
      </c>
      <c r="AA7" s="188">
        <f aca="true" t="shared" si="16" ref="AA7:AA55">AI7+AQ7+AY7+BG7+BO7</f>
        <v>0</v>
      </c>
      <c r="AB7" s="188">
        <f aca="true" t="shared" si="17" ref="AB7:AB55">SUM(AC7:AI7)</f>
        <v>503</v>
      </c>
      <c r="AC7" s="188">
        <v>0</v>
      </c>
      <c r="AD7" s="188">
        <v>503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55">SUM(AK7:AQ7)</f>
        <v>1367</v>
      </c>
      <c r="AK7" s="188">
        <v>0</v>
      </c>
      <c r="AL7" s="188">
        <v>1367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55">SUM(AS7:AY7)</f>
        <v>10764</v>
      </c>
      <c r="AS7" s="188">
        <v>2908</v>
      </c>
      <c r="AT7" s="188">
        <v>1487</v>
      </c>
      <c r="AU7" s="188">
        <v>2577</v>
      </c>
      <c r="AV7" s="188">
        <v>933</v>
      </c>
      <c r="AW7" s="188">
        <v>2859</v>
      </c>
      <c r="AX7" s="188">
        <v>0</v>
      </c>
      <c r="AY7" s="188">
        <v>0</v>
      </c>
      <c r="AZ7" s="188">
        <f aca="true" t="shared" si="20" ref="AZ7:AZ55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55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55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273</v>
      </c>
      <c r="B8" s="182" t="s">
        <v>276</v>
      </c>
      <c r="C8" s="184" t="s">
        <v>277</v>
      </c>
      <c r="D8" s="188">
        <f t="shared" si="0"/>
        <v>1494</v>
      </c>
      <c r="E8" s="188">
        <f t="shared" si="1"/>
        <v>407</v>
      </c>
      <c r="F8" s="188">
        <f t="shared" si="2"/>
        <v>507</v>
      </c>
      <c r="G8" s="188">
        <f t="shared" si="3"/>
        <v>258</v>
      </c>
      <c r="H8" s="188">
        <f t="shared" si="4"/>
        <v>0</v>
      </c>
      <c r="I8" s="188">
        <f t="shared" si="5"/>
        <v>303</v>
      </c>
      <c r="J8" s="188">
        <f t="shared" si="6"/>
        <v>19</v>
      </c>
      <c r="K8" s="188">
        <f t="shared" si="7"/>
        <v>0</v>
      </c>
      <c r="L8" s="188">
        <f t="shared" si="8"/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1056</v>
      </c>
      <c r="U8" s="188">
        <f t="shared" si="10"/>
        <v>0</v>
      </c>
      <c r="V8" s="188">
        <f t="shared" si="11"/>
        <v>495</v>
      </c>
      <c r="W8" s="188">
        <f t="shared" si="12"/>
        <v>258</v>
      </c>
      <c r="X8" s="188">
        <f t="shared" si="13"/>
        <v>0</v>
      </c>
      <c r="Y8" s="188">
        <f t="shared" si="14"/>
        <v>303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360</v>
      </c>
      <c r="AK8" s="188">
        <v>0</v>
      </c>
      <c r="AL8" s="188">
        <v>360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696</v>
      </c>
      <c r="AS8" s="188">
        <v>0</v>
      </c>
      <c r="AT8" s="188">
        <v>135</v>
      </c>
      <c r="AU8" s="188">
        <v>258</v>
      </c>
      <c r="AV8" s="188">
        <v>0</v>
      </c>
      <c r="AW8" s="188">
        <v>303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438</v>
      </c>
      <c r="BQ8" s="188">
        <v>407</v>
      </c>
      <c r="BR8" s="188">
        <v>12</v>
      </c>
      <c r="BS8" s="188">
        <v>0</v>
      </c>
      <c r="BT8" s="188">
        <v>0</v>
      </c>
      <c r="BU8" s="188">
        <v>0</v>
      </c>
      <c r="BV8" s="188">
        <v>19</v>
      </c>
      <c r="BW8" s="188">
        <v>0</v>
      </c>
    </row>
    <row r="9" spans="1:75" ht="13.5">
      <c r="A9" s="182" t="s">
        <v>273</v>
      </c>
      <c r="B9" s="182" t="s">
        <v>278</v>
      </c>
      <c r="C9" s="184" t="s">
        <v>279</v>
      </c>
      <c r="D9" s="188">
        <f t="shared" si="0"/>
        <v>4589</v>
      </c>
      <c r="E9" s="188">
        <f t="shared" si="1"/>
        <v>1969</v>
      </c>
      <c r="F9" s="188">
        <f t="shared" si="2"/>
        <v>1168</v>
      </c>
      <c r="G9" s="188">
        <f t="shared" si="3"/>
        <v>451</v>
      </c>
      <c r="H9" s="188">
        <f t="shared" si="4"/>
        <v>129</v>
      </c>
      <c r="I9" s="188">
        <f t="shared" si="5"/>
        <v>0</v>
      </c>
      <c r="J9" s="188">
        <f t="shared" si="6"/>
        <v>844</v>
      </c>
      <c r="K9" s="188">
        <f t="shared" si="7"/>
        <v>28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1937</v>
      </c>
      <c r="U9" s="188">
        <f t="shared" si="10"/>
        <v>116</v>
      </c>
      <c r="V9" s="188">
        <f t="shared" si="11"/>
        <v>1163</v>
      </c>
      <c r="W9" s="188">
        <f t="shared" si="12"/>
        <v>451</v>
      </c>
      <c r="X9" s="188">
        <f t="shared" si="13"/>
        <v>129</v>
      </c>
      <c r="Y9" s="188">
        <f t="shared" si="14"/>
        <v>0</v>
      </c>
      <c r="Z9" s="188">
        <f t="shared" si="15"/>
        <v>50</v>
      </c>
      <c r="AA9" s="188">
        <f t="shared" si="16"/>
        <v>28</v>
      </c>
      <c r="AB9" s="188">
        <f t="shared" si="17"/>
        <v>41</v>
      </c>
      <c r="AC9" s="188">
        <v>0</v>
      </c>
      <c r="AD9" s="188">
        <v>41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1896</v>
      </c>
      <c r="AS9" s="188">
        <v>116</v>
      </c>
      <c r="AT9" s="188">
        <v>1122</v>
      </c>
      <c r="AU9" s="188">
        <v>451</v>
      </c>
      <c r="AV9" s="188">
        <v>129</v>
      </c>
      <c r="AW9" s="188">
        <v>0</v>
      </c>
      <c r="AX9" s="188">
        <v>50</v>
      </c>
      <c r="AY9" s="188">
        <v>28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2652</v>
      </c>
      <c r="BQ9" s="188">
        <v>1853</v>
      </c>
      <c r="BR9" s="188">
        <v>5</v>
      </c>
      <c r="BS9" s="188">
        <v>0</v>
      </c>
      <c r="BT9" s="188">
        <v>0</v>
      </c>
      <c r="BU9" s="188">
        <v>0</v>
      </c>
      <c r="BV9" s="188">
        <v>794</v>
      </c>
      <c r="BW9" s="188">
        <v>0</v>
      </c>
    </row>
    <row r="10" spans="1:75" ht="13.5">
      <c r="A10" s="182" t="s">
        <v>273</v>
      </c>
      <c r="B10" s="182" t="s">
        <v>280</v>
      </c>
      <c r="C10" s="184" t="s">
        <v>281</v>
      </c>
      <c r="D10" s="188">
        <f t="shared" si="0"/>
        <v>2090</v>
      </c>
      <c r="E10" s="188">
        <f t="shared" si="1"/>
        <v>1232</v>
      </c>
      <c r="F10" s="188">
        <f t="shared" si="2"/>
        <v>487</v>
      </c>
      <c r="G10" s="188">
        <f t="shared" si="3"/>
        <v>299</v>
      </c>
      <c r="H10" s="188">
        <f t="shared" si="4"/>
        <v>27</v>
      </c>
      <c r="I10" s="188">
        <f t="shared" si="5"/>
        <v>0</v>
      </c>
      <c r="J10" s="188">
        <f t="shared" si="6"/>
        <v>45</v>
      </c>
      <c r="K10" s="188">
        <f t="shared" si="7"/>
        <v>0</v>
      </c>
      <c r="L10" s="188">
        <f t="shared" si="8"/>
        <v>727</v>
      </c>
      <c r="M10" s="188">
        <v>166</v>
      </c>
      <c r="N10" s="188">
        <v>229</v>
      </c>
      <c r="O10" s="188">
        <v>299</v>
      </c>
      <c r="P10" s="188">
        <v>27</v>
      </c>
      <c r="Q10" s="188">
        <v>0</v>
      </c>
      <c r="R10" s="188">
        <v>6</v>
      </c>
      <c r="S10" s="188">
        <v>0</v>
      </c>
      <c r="T10" s="188">
        <f t="shared" si="9"/>
        <v>246</v>
      </c>
      <c r="U10" s="188">
        <f t="shared" si="10"/>
        <v>0</v>
      </c>
      <c r="V10" s="188">
        <f t="shared" si="11"/>
        <v>246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246</v>
      </c>
      <c r="AK10" s="188">
        <v>0</v>
      </c>
      <c r="AL10" s="188">
        <v>246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0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1117</v>
      </c>
      <c r="BQ10" s="188">
        <v>1066</v>
      </c>
      <c r="BR10" s="188">
        <v>12</v>
      </c>
      <c r="BS10" s="188">
        <v>0</v>
      </c>
      <c r="BT10" s="188">
        <v>0</v>
      </c>
      <c r="BU10" s="188">
        <v>0</v>
      </c>
      <c r="BV10" s="188">
        <v>39</v>
      </c>
      <c r="BW10" s="188">
        <v>0</v>
      </c>
    </row>
    <row r="11" spans="1:75" ht="13.5">
      <c r="A11" s="182" t="s">
        <v>273</v>
      </c>
      <c r="B11" s="182" t="s">
        <v>282</v>
      </c>
      <c r="C11" s="184" t="s">
        <v>283</v>
      </c>
      <c r="D11" s="188">
        <f t="shared" si="0"/>
        <v>690</v>
      </c>
      <c r="E11" s="188">
        <f t="shared" si="1"/>
        <v>0</v>
      </c>
      <c r="F11" s="188">
        <f t="shared" si="2"/>
        <v>471</v>
      </c>
      <c r="G11" s="188">
        <f t="shared" si="3"/>
        <v>189</v>
      </c>
      <c r="H11" s="188">
        <f t="shared" si="4"/>
        <v>30</v>
      </c>
      <c r="I11" s="188">
        <f t="shared" si="5"/>
        <v>0</v>
      </c>
      <c r="J11" s="188">
        <f t="shared" si="6"/>
        <v>0</v>
      </c>
      <c r="K11" s="188">
        <f t="shared" si="7"/>
        <v>0</v>
      </c>
      <c r="L11" s="188">
        <f t="shared" si="8"/>
        <v>30</v>
      </c>
      <c r="M11" s="188">
        <v>0</v>
      </c>
      <c r="N11" s="188">
        <v>0</v>
      </c>
      <c r="O11" s="188">
        <v>0</v>
      </c>
      <c r="P11" s="188">
        <v>30</v>
      </c>
      <c r="Q11" s="188">
        <v>0</v>
      </c>
      <c r="R11" s="188">
        <v>0</v>
      </c>
      <c r="S11" s="188">
        <v>0</v>
      </c>
      <c r="T11" s="188">
        <f t="shared" si="9"/>
        <v>660</v>
      </c>
      <c r="U11" s="188">
        <f t="shared" si="10"/>
        <v>0</v>
      </c>
      <c r="V11" s="188">
        <f t="shared" si="11"/>
        <v>471</v>
      </c>
      <c r="W11" s="188">
        <f t="shared" si="12"/>
        <v>189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660</v>
      </c>
      <c r="AS11" s="188">
        <v>0</v>
      </c>
      <c r="AT11" s="188">
        <v>471</v>
      </c>
      <c r="AU11" s="188">
        <v>189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273</v>
      </c>
      <c r="B12" s="182" t="s">
        <v>284</v>
      </c>
      <c r="C12" s="184" t="s">
        <v>285</v>
      </c>
      <c r="D12" s="188">
        <f t="shared" si="0"/>
        <v>5039</v>
      </c>
      <c r="E12" s="188">
        <f t="shared" si="1"/>
        <v>3443</v>
      </c>
      <c r="F12" s="188">
        <f t="shared" si="2"/>
        <v>1484</v>
      </c>
      <c r="G12" s="188">
        <f t="shared" si="3"/>
        <v>21</v>
      </c>
      <c r="H12" s="188">
        <f t="shared" si="4"/>
        <v>76</v>
      </c>
      <c r="I12" s="188">
        <f t="shared" si="5"/>
        <v>0</v>
      </c>
      <c r="J12" s="188">
        <f t="shared" si="6"/>
        <v>0</v>
      </c>
      <c r="K12" s="188">
        <f t="shared" si="7"/>
        <v>15</v>
      </c>
      <c r="L12" s="188">
        <f t="shared" si="8"/>
        <v>2368</v>
      </c>
      <c r="M12" s="188">
        <v>884</v>
      </c>
      <c r="N12" s="188">
        <v>1484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112</v>
      </c>
      <c r="U12" s="188">
        <f t="shared" si="10"/>
        <v>0</v>
      </c>
      <c r="V12" s="188">
        <f t="shared" si="11"/>
        <v>0</v>
      </c>
      <c r="W12" s="188">
        <f t="shared" si="12"/>
        <v>21</v>
      </c>
      <c r="X12" s="188">
        <f t="shared" si="13"/>
        <v>76</v>
      </c>
      <c r="Y12" s="188">
        <f t="shared" si="14"/>
        <v>0</v>
      </c>
      <c r="Z12" s="188">
        <f t="shared" si="15"/>
        <v>0</v>
      </c>
      <c r="AA12" s="188">
        <f t="shared" si="16"/>
        <v>15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112</v>
      </c>
      <c r="AS12" s="188">
        <v>0</v>
      </c>
      <c r="AT12" s="188">
        <v>0</v>
      </c>
      <c r="AU12" s="188">
        <v>21</v>
      </c>
      <c r="AV12" s="188">
        <v>76</v>
      </c>
      <c r="AW12" s="188">
        <v>0</v>
      </c>
      <c r="AX12" s="188">
        <v>0</v>
      </c>
      <c r="AY12" s="188">
        <v>15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2559</v>
      </c>
      <c r="BQ12" s="188">
        <v>2559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273</v>
      </c>
      <c r="B13" s="182" t="s">
        <v>286</v>
      </c>
      <c r="C13" s="184" t="s">
        <v>287</v>
      </c>
      <c r="D13" s="188">
        <f t="shared" si="0"/>
        <v>2929</v>
      </c>
      <c r="E13" s="188">
        <f t="shared" si="1"/>
        <v>1538</v>
      </c>
      <c r="F13" s="188">
        <f t="shared" si="2"/>
        <v>443</v>
      </c>
      <c r="G13" s="188">
        <f t="shared" si="3"/>
        <v>331</v>
      </c>
      <c r="H13" s="188">
        <f t="shared" si="4"/>
        <v>58</v>
      </c>
      <c r="I13" s="188">
        <f t="shared" si="5"/>
        <v>293</v>
      </c>
      <c r="J13" s="188">
        <f t="shared" si="6"/>
        <v>78</v>
      </c>
      <c r="K13" s="188">
        <f t="shared" si="7"/>
        <v>188</v>
      </c>
      <c r="L13" s="188">
        <f t="shared" si="8"/>
        <v>1538</v>
      </c>
      <c r="M13" s="188">
        <v>1538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1391</v>
      </c>
      <c r="U13" s="188">
        <f t="shared" si="10"/>
        <v>0</v>
      </c>
      <c r="V13" s="188">
        <f t="shared" si="11"/>
        <v>443</v>
      </c>
      <c r="W13" s="188">
        <f t="shared" si="12"/>
        <v>331</v>
      </c>
      <c r="X13" s="188">
        <f t="shared" si="13"/>
        <v>58</v>
      </c>
      <c r="Y13" s="188">
        <f t="shared" si="14"/>
        <v>293</v>
      </c>
      <c r="Z13" s="188">
        <f t="shared" si="15"/>
        <v>78</v>
      </c>
      <c r="AA13" s="188">
        <f t="shared" si="16"/>
        <v>188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141</v>
      </c>
      <c r="AK13" s="188">
        <v>0</v>
      </c>
      <c r="AL13" s="188">
        <v>0</v>
      </c>
      <c r="AM13" s="188">
        <v>0</v>
      </c>
      <c r="AN13" s="188">
        <v>0</v>
      </c>
      <c r="AO13" s="188">
        <v>0</v>
      </c>
      <c r="AP13" s="188">
        <v>0</v>
      </c>
      <c r="AQ13" s="188">
        <v>141</v>
      </c>
      <c r="AR13" s="188">
        <f t="shared" si="19"/>
        <v>1250</v>
      </c>
      <c r="AS13" s="188">
        <v>0</v>
      </c>
      <c r="AT13" s="188">
        <v>443</v>
      </c>
      <c r="AU13" s="188">
        <v>331</v>
      </c>
      <c r="AV13" s="188">
        <v>58</v>
      </c>
      <c r="AW13" s="188">
        <v>293</v>
      </c>
      <c r="AX13" s="188">
        <v>78</v>
      </c>
      <c r="AY13" s="188">
        <v>47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273</v>
      </c>
      <c r="B14" s="182" t="s">
        <v>288</v>
      </c>
      <c r="C14" s="184" t="s">
        <v>289</v>
      </c>
      <c r="D14" s="188">
        <f t="shared" si="0"/>
        <v>353</v>
      </c>
      <c r="E14" s="188">
        <f t="shared" si="1"/>
        <v>113</v>
      </c>
      <c r="F14" s="188">
        <f t="shared" si="2"/>
        <v>70</v>
      </c>
      <c r="G14" s="188">
        <f t="shared" si="3"/>
        <v>162</v>
      </c>
      <c r="H14" s="188">
        <f t="shared" si="4"/>
        <v>4</v>
      </c>
      <c r="I14" s="188">
        <f t="shared" si="5"/>
        <v>0</v>
      </c>
      <c r="J14" s="188">
        <f t="shared" si="6"/>
        <v>0</v>
      </c>
      <c r="K14" s="188">
        <f t="shared" si="7"/>
        <v>4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353</v>
      </c>
      <c r="U14" s="188">
        <f t="shared" si="10"/>
        <v>113</v>
      </c>
      <c r="V14" s="188">
        <f t="shared" si="11"/>
        <v>70</v>
      </c>
      <c r="W14" s="188">
        <f t="shared" si="12"/>
        <v>162</v>
      </c>
      <c r="X14" s="188">
        <f t="shared" si="13"/>
        <v>4</v>
      </c>
      <c r="Y14" s="188">
        <f t="shared" si="14"/>
        <v>0</v>
      </c>
      <c r="Z14" s="188">
        <f t="shared" si="15"/>
        <v>0</v>
      </c>
      <c r="AA14" s="188">
        <f t="shared" si="16"/>
        <v>4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353</v>
      </c>
      <c r="AS14" s="188">
        <v>113</v>
      </c>
      <c r="AT14" s="188">
        <v>70</v>
      </c>
      <c r="AU14" s="188">
        <v>162</v>
      </c>
      <c r="AV14" s="188">
        <v>4</v>
      </c>
      <c r="AW14" s="188">
        <v>0</v>
      </c>
      <c r="AX14" s="188">
        <v>0</v>
      </c>
      <c r="AY14" s="188">
        <v>4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273</v>
      </c>
      <c r="B15" s="182" t="s">
        <v>290</v>
      </c>
      <c r="C15" s="184" t="s">
        <v>291</v>
      </c>
      <c r="D15" s="188">
        <f t="shared" si="0"/>
        <v>296</v>
      </c>
      <c r="E15" s="188">
        <f t="shared" si="1"/>
        <v>61</v>
      </c>
      <c r="F15" s="188">
        <f t="shared" si="2"/>
        <v>132</v>
      </c>
      <c r="G15" s="188">
        <f t="shared" si="3"/>
        <v>91</v>
      </c>
      <c r="H15" s="188">
        <f t="shared" si="4"/>
        <v>12</v>
      </c>
      <c r="I15" s="188">
        <f t="shared" si="5"/>
        <v>0</v>
      </c>
      <c r="J15" s="188">
        <f t="shared" si="6"/>
        <v>0</v>
      </c>
      <c r="K15" s="188">
        <f t="shared" si="7"/>
        <v>0</v>
      </c>
      <c r="L15" s="188">
        <f t="shared" si="8"/>
        <v>296</v>
      </c>
      <c r="M15" s="188">
        <v>61</v>
      </c>
      <c r="N15" s="188">
        <v>132</v>
      </c>
      <c r="O15" s="188">
        <v>91</v>
      </c>
      <c r="P15" s="188">
        <v>12</v>
      </c>
      <c r="Q15" s="188">
        <v>0</v>
      </c>
      <c r="R15" s="188">
        <v>0</v>
      </c>
      <c r="S15" s="188">
        <v>0</v>
      </c>
      <c r="T15" s="188">
        <f t="shared" si="9"/>
        <v>0</v>
      </c>
      <c r="U15" s="188">
        <f t="shared" si="10"/>
        <v>0</v>
      </c>
      <c r="V15" s="188">
        <f t="shared" si="11"/>
        <v>0</v>
      </c>
      <c r="W15" s="188">
        <f t="shared" si="12"/>
        <v>0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273</v>
      </c>
      <c r="B16" s="182" t="s">
        <v>292</v>
      </c>
      <c r="C16" s="184" t="s">
        <v>235</v>
      </c>
      <c r="D16" s="188">
        <f t="shared" si="0"/>
        <v>176</v>
      </c>
      <c r="E16" s="188">
        <f t="shared" si="1"/>
        <v>66</v>
      </c>
      <c r="F16" s="188">
        <f t="shared" si="2"/>
        <v>64</v>
      </c>
      <c r="G16" s="188">
        <f t="shared" si="3"/>
        <v>46</v>
      </c>
      <c r="H16" s="188">
        <f t="shared" si="4"/>
        <v>0</v>
      </c>
      <c r="I16" s="188">
        <f t="shared" si="5"/>
        <v>0</v>
      </c>
      <c r="J16" s="188">
        <f t="shared" si="6"/>
        <v>0</v>
      </c>
      <c r="K16" s="188">
        <f t="shared" si="7"/>
        <v>0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176</v>
      </c>
      <c r="U16" s="188">
        <f t="shared" si="10"/>
        <v>66</v>
      </c>
      <c r="V16" s="188">
        <f t="shared" si="11"/>
        <v>64</v>
      </c>
      <c r="W16" s="188">
        <f t="shared" si="12"/>
        <v>46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176</v>
      </c>
      <c r="AS16" s="188">
        <v>66</v>
      </c>
      <c r="AT16" s="188">
        <v>64</v>
      </c>
      <c r="AU16" s="188">
        <v>46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273</v>
      </c>
      <c r="B17" s="182" t="s">
        <v>293</v>
      </c>
      <c r="C17" s="184" t="s">
        <v>294</v>
      </c>
      <c r="D17" s="188">
        <f t="shared" si="0"/>
        <v>427</v>
      </c>
      <c r="E17" s="188">
        <f t="shared" si="1"/>
        <v>165</v>
      </c>
      <c r="F17" s="188">
        <f t="shared" si="2"/>
        <v>182</v>
      </c>
      <c r="G17" s="188">
        <f t="shared" si="3"/>
        <v>66</v>
      </c>
      <c r="H17" s="188">
        <f t="shared" si="4"/>
        <v>14</v>
      </c>
      <c r="I17" s="188">
        <f t="shared" si="5"/>
        <v>0</v>
      </c>
      <c r="J17" s="188">
        <f t="shared" si="6"/>
        <v>0</v>
      </c>
      <c r="K17" s="188">
        <f t="shared" si="7"/>
        <v>0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427</v>
      </c>
      <c r="U17" s="188">
        <f t="shared" si="10"/>
        <v>165</v>
      </c>
      <c r="V17" s="188">
        <f t="shared" si="11"/>
        <v>182</v>
      </c>
      <c r="W17" s="188">
        <f t="shared" si="12"/>
        <v>66</v>
      </c>
      <c r="X17" s="188">
        <f t="shared" si="13"/>
        <v>14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51</v>
      </c>
      <c r="AK17" s="188">
        <v>0</v>
      </c>
      <c r="AL17" s="188">
        <v>51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376</v>
      </c>
      <c r="AS17" s="188">
        <v>165</v>
      </c>
      <c r="AT17" s="188">
        <v>131</v>
      </c>
      <c r="AU17" s="188">
        <v>66</v>
      </c>
      <c r="AV17" s="188">
        <v>14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273</v>
      </c>
      <c r="B18" s="182" t="s">
        <v>295</v>
      </c>
      <c r="C18" s="184" t="s">
        <v>296</v>
      </c>
      <c r="D18" s="188">
        <f t="shared" si="0"/>
        <v>230</v>
      </c>
      <c r="E18" s="188">
        <f t="shared" si="1"/>
        <v>0</v>
      </c>
      <c r="F18" s="188">
        <f t="shared" si="2"/>
        <v>200</v>
      </c>
      <c r="G18" s="188">
        <f t="shared" si="3"/>
        <v>0</v>
      </c>
      <c r="H18" s="188">
        <f t="shared" si="4"/>
        <v>30</v>
      </c>
      <c r="I18" s="188">
        <f t="shared" si="5"/>
        <v>0</v>
      </c>
      <c r="J18" s="188">
        <f t="shared" si="6"/>
        <v>0</v>
      </c>
      <c r="K18" s="188">
        <f t="shared" si="7"/>
        <v>0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130</v>
      </c>
      <c r="U18" s="188">
        <f t="shared" si="10"/>
        <v>0</v>
      </c>
      <c r="V18" s="188">
        <f t="shared" si="11"/>
        <v>100</v>
      </c>
      <c r="W18" s="188">
        <f t="shared" si="12"/>
        <v>0</v>
      </c>
      <c r="X18" s="188">
        <f t="shared" si="13"/>
        <v>30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130</v>
      </c>
      <c r="AS18" s="188">
        <v>0</v>
      </c>
      <c r="AT18" s="188">
        <v>100</v>
      </c>
      <c r="AU18" s="188">
        <v>0</v>
      </c>
      <c r="AV18" s="188">
        <v>30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100</v>
      </c>
      <c r="BQ18" s="188">
        <v>0</v>
      </c>
      <c r="BR18" s="188">
        <v>100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273</v>
      </c>
      <c r="B19" s="182" t="s">
        <v>297</v>
      </c>
      <c r="C19" s="184" t="s">
        <v>298</v>
      </c>
      <c r="D19" s="188">
        <f t="shared" si="0"/>
        <v>492</v>
      </c>
      <c r="E19" s="188">
        <f t="shared" si="1"/>
        <v>336</v>
      </c>
      <c r="F19" s="188">
        <f t="shared" si="2"/>
        <v>63</v>
      </c>
      <c r="G19" s="188">
        <f t="shared" si="3"/>
        <v>76</v>
      </c>
      <c r="H19" s="188">
        <f t="shared" si="4"/>
        <v>6</v>
      </c>
      <c r="I19" s="188">
        <f t="shared" si="5"/>
        <v>11</v>
      </c>
      <c r="J19" s="188">
        <f t="shared" si="6"/>
        <v>0</v>
      </c>
      <c r="K19" s="188">
        <f t="shared" si="7"/>
        <v>0</v>
      </c>
      <c r="L19" s="188">
        <f t="shared" si="8"/>
        <v>342</v>
      </c>
      <c r="M19" s="188">
        <v>336</v>
      </c>
      <c r="N19" s="188">
        <v>0</v>
      </c>
      <c r="O19" s="188">
        <v>0</v>
      </c>
      <c r="P19" s="188">
        <v>6</v>
      </c>
      <c r="Q19" s="188">
        <v>0</v>
      </c>
      <c r="R19" s="188">
        <v>0</v>
      </c>
      <c r="S19" s="188">
        <v>0</v>
      </c>
      <c r="T19" s="188">
        <f t="shared" si="9"/>
        <v>150</v>
      </c>
      <c r="U19" s="188">
        <f t="shared" si="10"/>
        <v>0</v>
      </c>
      <c r="V19" s="188">
        <f t="shared" si="11"/>
        <v>63</v>
      </c>
      <c r="W19" s="188">
        <f t="shared" si="12"/>
        <v>76</v>
      </c>
      <c r="X19" s="188">
        <f t="shared" si="13"/>
        <v>0</v>
      </c>
      <c r="Y19" s="188">
        <f t="shared" si="14"/>
        <v>11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150</v>
      </c>
      <c r="AS19" s="188">
        <v>0</v>
      </c>
      <c r="AT19" s="188">
        <v>63</v>
      </c>
      <c r="AU19" s="188">
        <v>76</v>
      </c>
      <c r="AV19" s="188">
        <v>0</v>
      </c>
      <c r="AW19" s="188">
        <v>11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273</v>
      </c>
      <c r="B20" s="182" t="s">
        <v>299</v>
      </c>
      <c r="C20" s="184" t="s">
        <v>300</v>
      </c>
      <c r="D20" s="188">
        <f t="shared" si="0"/>
        <v>316</v>
      </c>
      <c r="E20" s="188">
        <f t="shared" si="1"/>
        <v>92</v>
      </c>
      <c r="F20" s="188">
        <f t="shared" si="2"/>
        <v>65</v>
      </c>
      <c r="G20" s="188">
        <f t="shared" si="3"/>
        <v>105</v>
      </c>
      <c r="H20" s="188">
        <f t="shared" si="4"/>
        <v>5</v>
      </c>
      <c r="I20" s="188">
        <f t="shared" si="5"/>
        <v>49</v>
      </c>
      <c r="J20" s="188">
        <f t="shared" si="6"/>
        <v>0</v>
      </c>
      <c r="K20" s="188">
        <f t="shared" si="7"/>
        <v>0</v>
      </c>
      <c r="L20" s="188">
        <f t="shared" si="8"/>
        <v>146</v>
      </c>
      <c r="M20" s="188">
        <v>92</v>
      </c>
      <c r="N20" s="188">
        <v>0</v>
      </c>
      <c r="O20" s="188">
        <v>0</v>
      </c>
      <c r="P20" s="188">
        <v>5</v>
      </c>
      <c r="Q20" s="188">
        <v>49</v>
      </c>
      <c r="R20" s="188">
        <v>0</v>
      </c>
      <c r="S20" s="188">
        <v>0</v>
      </c>
      <c r="T20" s="188">
        <f t="shared" si="9"/>
        <v>170</v>
      </c>
      <c r="U20" s="188">
        <f t="shared" si="10"/>
        <v>0</v>
      </c>
      <c r="V20" s="188">
        <f t="shared" si="11"/>
        <v>65</v>
      </c>
      <c r="W20" s="188">
        <f t="shared" si="12"/>
        <v>105</v>
      </c>
      <c r="X20" s="188">
        <f t="shared" si="13"/>
        <v>0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170</v>
      </c>
      <c r="AS20" s="188">
        <v>0</v>
      </c>
      <c r="AT20" s="188">
        <v>65</v>
      </c>
      <c r="AU20" s="188">
        <v>105</v>
      </c>
      <c r="AV20" s="188">
        <v>0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273</v>
      </c>
      <c r="B21" s="182" t="s">
        <v>301</v>
      </c>
      <c r="C21" s="184" t="s">
        <v>302</v>
      </c>
      <c r="D21" s="188">
        <f t="shared" si="0"/>
        <v>1006</v>
      </c>
      <c r="E21" s="188">
        <f t="shared" si="1"/>
        <v>243</v>
      </c>
      <c r="F21" s="188">
        <f t="shared" si="2"/>
        <v>340</v>
      </c>
      <c r="G21" s="188">
        <f t="shared" si="3"/>
        <v>222</v>
      </c>
      <c r="H21" s="188">
        <f t="shared" si="4"/>
        <v>37</v>
      </c>
      <c r="I21" s="188">
        <f t="shared" si="5"/>
        <v>164</v>
      </c>
      <c r="J21" s="188">
        <f t="shared" si="6"/>
        <v>0</v>
      </c>
      <c r="K21" s="188">
        <f t="shared" si="7"/>
        <v>0</v>
      </c>
      <c r="L21" s="188">
        <f t="shared" si="8"/>
        <v>280</v>
      </c>
      <c r="M21" s="188">
        <v>243</v>
      </c>
      <c r="N21" s="188">
        <v>0</v>
      </c>
      <c r="O21" s="188">
        <v>0</v>
      </c>
      <c r="P21" s="188">
        <v>37</v>
      </c>
      <c r="Q21" s="188">
        <v>0</v>
      </c>
      <c r="R21" s="188">
        <v>0</v>
      </c>
      <c r="S21" s="188">
        <v>0</v>
      </c>
      <c r="T21" s="188">
        <f t="shared" si="9"/>
        <v>726</v>
      </c>
      <c r="U21" s="188">
        <f t="shared" si="10"/>
        <v>0</v>
      </c>
      <c r="V21" s="188">
        <f t="shared" si="11"/>
        <v>340</v>
      </c>
      <c r="W21" s="188">
        <f t="shared" si="12"/>
        <v>222</v>
      </c>
      <c r="X21" s="188">
        <f t="shared" si="13"/>
        <v>0</v>
      </c>
      <c r="Y21" s="188">
        <f t="shared" si="14"/>
        <v>164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206</v>
      </c>
      <c r="AK21" s="188">
        <v>0</v>
      </c>
      <c r="AL21" s="188">
        <v>206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520</v>
      </c>
      <c r="AS21" s="188">
        <v>0</v>
      </c>
      <c r="AT21" s="188">
        <v>134</v>
      </c>
      <c r="AU21" s="188">
        <v>222</v>
      </c>
      <c r="AV21" s="188">
        <v>0</v>
      </c>
      <c r="AW21" s="188">
        <v>164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273</v>
      </c>
      <c r="B22" s="182" t="s">
        <v>303</v>
      </c>
      <c r="C22" s="184" t="s">
        <v>304</v>
      </c>
      <c r="D22" s="188">
        <f t="shared" si="0"/>
        <v>2478</v>
      </c>
      <c r="E22" s="188">
        <f t="shared" si="1"/>
        <v>578</v>
      </c>
      <c r="F22" s="188">
        <f t="shared" si="2"/>
        <v>739</v>
      </c>
      <c r="G22" s="188">
        <f t="shared" si="3"/>
        <v>0</v>
      </c>
      <c r="H22" s="188">
        <f t="shared" si="4"/>
        <v>35</v>
      </c>
      <c r="I22" s="188">
        <f t="shared" si="5"/>
        <v>657</v>
      </c>
      <c r="J22" s="188">
        <f t="shared" si="6"/>
        <v>149</v>
      </c>
      <c r="K22" s="188">
        <f t="shared" si="7"/>
        <v>320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2478</v>
      </c>
      <c r="U22" s="188">
        <f t="shared" si="10"/>
        <v>578</v>
      </c>
      <c r="V22" s="188">
        <f t="shared" si="11"/>
        <v>739</v>
      </c>
      <c r="W22" s="188">
        <f t="shared" si="12"/>
        <v>0</v>
      </c>
      <c r="X22" s="188">
        <f t="shared" si="13"/>
        <v>35</v>
      </c>
      <c r="Y22" s="188">
        <f t="shared" si="14"/>
        <v>657</v>
      </c>
      <c r="Z22" s="188">
        <f t="shared" si="15"/>
        <v>149</v>
      </c>
      <c r="AA22" s="188">
        <f t="shared" si="16"/>
        <v>320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320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320</v>
      </c>
      <c r="AR22" s="188">
        <f t="shared" si="19"/>
        <v>2158</v>
      </c>
      <c r="AS22" s="188">
        <v>578</v>
      </c>
      <c r="AT22" s="188">
        <v>739</v>
      </c>
      <c r="AU22" s="188">
        <v>0</v>
      </c>
      <c r="AV22" s="188">
        <v>35</v>
      </c>
      <c r="AW22" s="188">
        <v>657</v>
      </c>
      <c r="AX22" s="188">
        <v>149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273</v>
      </c>
      <c r="B23" s="182" t="s">
        <v>305</v>
      </c>
      <c r="C23" s="184" t="s">
        <v>306</v>
      </c>
      <c r="D23" s="188">
        <f t="shared" si="0"/>
        <v>1330</v>
      </c>
      <c r="E23" s="188">
        <f t="shared" si="1"/>
        <v>369</v>
      </c>
      <c r="F23" s="188">
        <f t="shared" si="2"/>
        <v>367</v>
      </c>
      <c r="G23" s="188">
        <f t="shared" si="3"/>
        <v>202</v>
      </c>
      <c r="H23" s="188">
        <f t="shared" si="4"/>
        <v>31</v>
      </c>
      <c r="I23" s="188">
        <f t="shared" si="5"/>
        <v>310</v>
      </c>
      <c r="J23" s="188">
        <f t="shared" si="6"/>
        <v>36</v>
      </c>
      <c r="K23" s="188">
        <f t="shared" si="7"/>
        <v>15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1330</v>
      </c>
      <c r="U23" s="188">
        <f t="shared" si="10"/>
        <v>369</v>
      </c>
      <c r="V23" s="188">
        <f t="shared" si="11"/>
        <v>367</v>
      </c>
      <c r="W23" s="188">
        <f t="shared" si="12"/>
        <v>202</v>
      </c>
      <c r="X23" s="188">
        <f t="shared" si="13"/>
        <v>31</v>
      </c>
      <c r="Y23" s="188">
        <f t="shared" si="14"/>
        <v>310</v>
      </c>
      <c r="Z23" s="188">
        <f t="shared" si="15"/>
        <v>36</v>
      </c>
      <c r="AA23" s="188">
        <f t="shared" si="16"/>
        <v>15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1330</v>
      </c>
      <c r="AS23" s="188">
        <v>369</v>
      </c>
      <c r="AT23" s="188">
        <v>367</v>
      </c>
      <c r="AU23" s="188">
        <v>202</v>
      </c>
      <c r="AV23" s="188">
        <v>31</v>
      </c>
      <c r="AW23" s="188">
        <v>310</v>
      </c>
      <c r="AX23" s="188">
        <v>36</v>
      </c>
      <c r="AY23" s="188">
        <v>15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273</v>
      </c>
      <c r="B24" s="182" t="s">
        <v>307</v>
      </c>
      <c r="C24" s="184" t="s">
        <v>308</v>
      </c>
      <c r="D24" s="188">
        <f t="shared" si="0"/>
        <v>465</v>
      </c>
      <c r="E24" s="188">
        <f t="shared" si="1"/>
        <v>162</v>
      </c>
      <c r="F24" s="188">
        <f t="shared" si="2"/>
        <v>141</v>
      </c>
      <c r="G24" s="188">
        <f t="shared" si="3"/>
        <v>139</v>
      </c>
      <c r="H24" s="188">
        <f t="shared" si="4"/>
        <v>23</v>
      </c>
      <c r="I24" s="188">
        <f t="shared" si="5"/>
        <v>0</v>
      </c>
      <c r="J24" s="188">
        <f t="shared" si="6"/>
        <v>0</v>
      </c>
      <c r="K24" s="188">
        <f t="shared" si="7"/>
        <v>0</v>
      </c>
      <c r="L24" s="188">
        <f t="shared" si="8"/>
        <v>37</v>
      </c>
      <c r="M24" s="188">
        <v>0</v>
      </c>
      <c r="N24" s="188">
        <v>14</v>
      </c>
      <c r="O24" s="188">
        <v>0</v>
      </c>
      <c r="P24" s="188">
        <v>23</v>
      </c>
      <c r="Q24" s="188">
        <v>0</v>
      </c>
      <c r="R24" s="188">
        <v>0</v>
      </c>
      <c r="S24" s="188">
        <v>0</v>
      </c>
      <c r="T24" s="188">
        <f t="shared" si="9"/>
        <v>428</v>
      </c>
      <c r="U24" s="188">
        <f t="shared" si="10"/>
        <v>162</v>
      </c>
      <c r="V24" s="188">
        <f t="shared" si="11"/>
        <v>127</v>
      </c>
      <c r="W24" s="188">
        <f t="shared" si="12"/>
        <v>139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100</v>
      </c>
      <c r="AK24" s="188">
        <v>0</v>
      </c>
      <c r="AL24" s="188">
        <v>100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328</v>
      </c>
      <c r="AS24" s="188">
        <v>162</v>
      </c>
      <c r="AT24" s="188">
        <v>27</v>
      </c>
      <c r="AU24" s="188">
        <v>139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273</v>
      </c>
      <c r="B25" s="182" t="s">
        <v>309</v>
      </c>
      <c r="C25" s="184" t="s">
        <v>310</v>
      </c>
      <c r="D25" s="188">
        <f t="shared" si="0"/>
        <v>663</v>
      </c>
      <c r="E25" s="188">
        <f t="shared" si="1"/>
        <v>0</v>
      </c>
      <c r="F25" s="188">
        <f t="shared" si="2"/>
        <v>552</v>
      </c>
      <c r="G25" s="188">
        <f t="shared" si="3"/>
        <v>104</v>
      </c>
      <c r="H25" s="188">
        <f t="shared" si="4"/>
        <v>7</v>
      </c>
      <c r="I25" s="188">
        <f t="shared" si="5"/>
        <v>0</v>
      </c>
      <c r="J25" s="188">
        <f t="shared" si="6"/>
        <v>0</v>
      </c>
      <c r="K25" s="188">
        <f t="shared" si="7"/>
        <v>0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663</v>
      </c>
      <c r="U25" s="188">
        <f t="shared" si="10"/>
        <v>0</v>
      </c>
      <c r="V25" s="188">
        <f t="shared" si="11"/>
        <v>552</v>
      </c>
      <c r="W25" s="188">
        <f t="shared" si="12"/>
        <v>104</v>
      </c>
      <c r="X25" s="188">
        <f t="shared" si="13"/>
        <v>7</v>
      </c>
      <c r="Y25" s="188">
        <f t="shared" si="14"/>
        <v>0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478</v>
      </c>
      <c r="AK25" s="188">
        <v>0</v>
      </c>
      <c r="AL25" s="188">
        <v>478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185</v>
      </c>
      <c r="AS25" s="188">
        <v>0</v>
      </c>
      <c r="AT25" s="188">
        <v>74</v>
      </c>
      <c r="AU25" s="188">
        <v>104</v>
      </c>
      <c r="AV25" s="188">
        <v>7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273</v>
      </c>
      <c r="B26" s="182" t="s">
        <v>311</v>
      </c>
      <c r="C26" s="184" t="s">
        <v>312</v>
      </c>
      <c r="D26" s="188">
        <f t="shared" si="0"/>
        <v>498</v>
      </c>
      <c r="E26" s="188">
        <f t="shared" si="1"/>
        <v>205</v>
      </c>
      <c r="F26" s="188">
        <f t="shared" si="2"/>
        <v>203</v>
      </c>
      <c r="G26" s="188">
        <f t="shared" si="3"/>
        <v>78</v>
      </c>
      <c r="H26" s="188">
        <f t="shared" si="4"/>
        <v>12</v>
      </c>
      <c r="I26" s="188">
        <f t="shared" si="5"/>
        <v>0</v>
      </c>
      <c r="J26" s="188">
        <f t="shared" si="6"/>
        <v>0</v>
      </c>
      <c r="K26" s="188">
        <f t="shared" si="7"/>
        <v>0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498</v>
      </c>
      <c r="U26" s="188">
        <f t="shared" si="10"/>
        <v>205</v>
      </c>
      <c r="V26" s="188">
        <f t="shared" si="11"/>
        <v>203</v>
      </c>
      <c r="W26" s="188">
        <f t="shared" si="12"/>
        <v>78</v>
      </c>
      <c r="X26" s="188">
        <f t="shared" si="13"/>
        <v>12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498</v>
      </c>
      <c r="AS26" s="188">
        <v>205</v>
      </c>
      <c r="AT26" s="188">
        <v>203</v>
      </c>
      <c r="AU26" s="188">
        <v>78</v>
      </c>
      <c r="AV26" s="188">
        <v>12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273</v>
      </c>
      <c r="B27" s="182" t="s">
        <v>313</v>
      </c>
      <c r="C27" s="184" t="s">
        <v>314</v>
      </c>
      <c r="D27" s="188">
        <f t="shared" si="0"/>
        <v>22</v>
      </c>
      <c r="E27" s="188">
        <f t="shared" si="1"/>
        <v>0</v>
      </c>
      <c r="F27" s="188">
        <f t="shared" si="2"/>
        <v>3</v>
      </c>
      <c r="G27" s="188">
        <f t="shared" si="3"/>
        <v>6</v>
      </c>
      <c r="H27" s="188">
        <f t="shared" si="4"/>
        <v>0</v>
      </c>
      <c r="I27" s="188">
        <f t="shared" si="5"/>
        <v>0</v>
      </c>
      <c r="J27" s="188">
        <f t="shared" si="6"/>
        <v>0</v>
      </c>
      <c r="K27" s="188">
        <f t="shared" si="7"/>
        <v>13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22</v>
      </c>
      <c r="U27" s="188">
        <f t="shared" si="10"/>
        <v>0</v>
      </c>
      <c r="V27" s="188">
        <f t="shared" si="11"/>
        <v>3</v>
      </c>
      <c r="W27" s="188">
        <f t="shared" si="12"/>
        <v>6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13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22</v>
      </c>
      <c r="AS27" s="188">
        <v>0</v>
      </c>
      <c r="AT27" s="188">
        <v>3</v>
      </c>
      <c r="AU27" s="188">
        <v>6</v>
      </c>
      <c r="AV27" s="188">
        <v>0</v>
      </c>
      <c r="AW27" s="188">
        <v>0</v>
      </c>
      <c r="AX27" s="188">
        <v>0</v>
      </c>
      <c r="AY27" s="188">
        <v>13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273</v>
      </c>
      <c r="B28" s="182" t="s">
        <v>315</v>
      </c>
      <c r="C28" s="184" t="s">
        <v>316</v>
      </c>
      <c r="D28" s="188">
        <f t="shared" si="0"/>
        <v>1371</v>
      </c>
      <c r="E28" s="188">
        <f t="shared" si="1"/>
        <v>872</v>
      </c>
      <c r="F28" s="188">
        <f t="shared" si="2"/>
        <v>157</v>
      </c>
      <c r="G28" s="188">
        <f t="shared" si="3"/>
        <v>274</v>
      </c>
      <c r="H28" s="188">
        <f t="shared" si="4"/>
        <v>21</v>
      </c>
      <c r="I28" s="188">
        <f t="shared" si="5"/>
        <v>0</v>
      </c>
      <c r="J28" s="188">
        <f t="shared" si="6"/>
        <v>47</v>
      </c>
      <c r="K28" s="188">
        <f t="shared" si="7"/>
        <v>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918</v>
      </c>
      <c r="U28" s="188">
        <f t="shared" si="10"/>
        <v>419</v>
      </c>
      <c r="V28" s="188">
        <f t="shared" si="11"/>
        <v>157</v>
      </c>
      <c r="W28" s="188">
        <f t="shared" si="12"/>
        <v>274</v>
      </c>
      <c r="X28" s="188">
        <f t="shared" si="13"/>
        <v>21</v>
      </c>
      <c r="Y28" s="188">
        <f t="shared" si="14"/>
        <v>0</v>
      </c>
      <c r="Z28" s="188">
        <f t="shared" si="15"/>
        <v>47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918</v>
      </c>
      <c r="AS28" s="188">
        <v>419</v>
      </c>
      <c r="AT28" s="188">
        <v>157</v>
      </c>
      <c r="AU28" s="188">
        <v>274</v>
      </c>
      <c r="AV28" s="188">
        <v>21</v>
      </c>
      <c r="AW28" s="188">
        <v>0</v>
      </c>
      <c r="AX28" s="188">
        <v>47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453</v>
      </c>
      <c r="BQ28" s="188">
        <v>453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273</v>
      </c>
      <c r="B29" s="182" t="s">
        <v>317</v>
      </c>
      <c r="C29" s="184" t="s">
        <v>318</v>
      </c>
      <c r="D29" s="188">
        <f t="shared" si="0"/>
        <v>501</v>
      </c>
      <c r="E29" s="188">
        <f t="shared" si="1"/>
        <v>318</v>
      </c>
      <c r="F29" s="188">
        <f t="shared" si="2"/>
        <v>91</v>
      </c>
      <c r="G29" s="188">
        <f t="shared" si="3"/>
        <v>82</v>
      </c>
      <c r="H29" s="188">
        <f t="shared" si="4"/>
        <v>10</v>
      </c>
      <c r="I29" s="188">
        <f t="shared" si="5"/>
        <v>0</v>
      </c>
      <c r="J29" s="188">
        <f t="shared" si="6"/>
        <v>0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183</v>
      </c>
      <c r="U29" s="188">
        <f t="shared" si="10"/>
        <v>0</v>
      </c>
      <c r="V29" s="188">
        <f t="shared" si="11"/>
        <v>91</v>
      </c>
      <c r="W29" s="188">
        <f t="shared" si="12"/>
        <v>82</v>
      </c>
      <c r="X29" s="188">
        <f t="shared" si="13"/>
        <v>10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183</v>
      </c>
      <c r="AS29" s="188">
        <v>0</v>
      </c>
      <c r="AT29" s="188">
        <v>91</v>
      </c>
      <c r="AU29" s="188">
        <v>82</v>
      </c>
      <c r="AV29" s="188">
        <v>10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318</v>
      </c>
      <c r="BQ29" s="188">
        <v>318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273</v>
      </c>
      <c r="B30" s="182" t="s">
        <v>319</v>
      </c>
      <c r="C30" s="184" t="s">
        <v>320</v>
      </c>
      <c r="D30" s="188">
        <f t="shared" si="0"/>
        <v>1020</v>
      </c>
      <c r="E30" s="188">
        <f t="shared" si="1"/>
        <v>657</v>
      </c>
      <c r="F30" s="188">
        <f t="shared" si="2"/>
        <v>193</v>
      </c>
      <c r="G30" s="188">
        <f t="shared" si="3"/>
        <v>151</v>
      </c>
      <c r="H30" s="188">
        <f t="shared" si="4"/>
        <v>19</v>
      </c>
      <c r="I30" s="188">
        <f t="shared" si="5"/>
        <v>0</v>
      </c>
      <c r="J30" s="188">
        <f t="shared" si="6"/>
        <v>0</v>
      </c>
      <c r="K30" s="188">
        <f t="shared" si="7"/>
        <v>0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997</v>
      </c>
      <c r="U30" s="188">
        <f t="shared" si="10"/>
        <v>636</v>
      </c>
      <c r="V30" s="188">
        <f t="shared" si="11"/>
        <v>191</v>
      </c>
      <c r="W30" s="188">
        <f t="shared" si="12"/>
        <v>151</v>
      </c>
      <c r="X30" s="188">
        <f t="shared" si="13"/>
        <v>19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98</v>
      </c>
      <c r="AK30" s="188">
        <v>0</v>
      </c>
      <c r="AL30" s="188">
        <v>98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899</v>
      </c>
      <c r="AS30" s="188">
        <v>636</v>
      </c>
      <c r="AT30" s="188">
        <v>93</v>
      </c>
      <c r="AU30" s="188">
        <v>151</v>
      </c>
      <c r="AV30" s="188">
        <v>19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23</v>
      </c>
      <c r="BQ30" s="188">
        <v>21</v>
      </c>
      <c r="BR30" s="188">
        <v>2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273</v>
      </c>
      <c r="B31" s="182" t="s">
        <v>143</v>
      </c>
      <c r="C31" s="184" t="s">
        <v>144</v>
      </c>
      <c r="D31" s="188">
        <f t="shared" si="0"/>
        <v>423</v>
      </c>
      <c r="E31" s="188">
        <f t="shared" si="1"/>
        <v>301</v>
      </c>
      <c r="F31" s="188">
        <f t="shared" si="2"/>
        <v>102</v>
      </c>
      <c r="G31" s="188">
        <f t="shared" si="3"/>
        <v>0</v>
      </c>
      <c r="H31" s="188">
        <f t="shared" si="4"/>
        <v>11</v>
      </c>
      <c r="I31" s="188">
        <f t="shared" si="5"/>
        <v>0</v>
      </c>
      <c r="J31" s="188">
        <f t="shared" si="6"/>
        <v>0</v>
      </c>
      <c r="K31" s="188">
        <f t="shared" si="7"/>
        <v>9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419</v>
      </c>
      <c r="U31" s="188">
        <f t="shared" si="10"/>
        <v>297</v>
      </c>
      <c r="V31" s="188">
        <f t="shared" si="11"/>
        <v>102</v>
      </c>
      <c r="W31" s="188">
        <f t="shared" si="12"/>
        <v>0</v>
      </c>
      <c r="X31" s="188">
        <f t="shared" si="13"/>
        <v>11</v>
      </c>
      <c r="Y31" s="188">
        <f t="shared" si="14"/>
        <v>0</v>
      </c>
      <c r="Z31" s="188">
        <f t="shared" si="15"/>
        <v>0</v>
      </c>
      <c r="AA31" s="188">
        <f t="shared" si="16"/>
        <v>9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48</v>
      </c>
      <c r="AK31" s="188">
        <v>0</v>
      </c>
      <c r="AL31" s="188">
        <v>48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371</v>
      </c>
      <c r="AS31" s="188">
        <v>297</v>
      </c>
      <c r="AT31" s="188">
        <v>54</v>
      </c>
      <c r="AU31" s="188">
        <v>0</v>
      </c>
      <c r="AV31" s="188">
        <v>11</v>
      </c>
      <c r="AW31" s="188">
        <v>0</v>
      </c>
      <c r="AX31" s="188">
        <v>0</v>
      </c>
      <c r="AY31" s="188">
        <v>9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4</v>
      </c>
      <c r="BQ31" s="188">
        <v>4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273</v>
      </c>
      <c r="B32" s="182" t="s">
        <v>145</v>
      </c>
      <c r="C32" s="184" t="s">
        <v>140</v>
      </c>
      <c r="D32" s="188">
        <f t="shared" si="0"/>
        <v>239</v>
      </c>
      <c r="E32" s="188">
        <f t="shared" si="1"/>
        <v>139</v>
      </c>
      <c r="F32" s="188">
        <f t="shared" si="2"/>
        <v>55</v>
      </c>
      <c r="G32" s="188">
        <f t="shared" si="3"/>
        <v>35</v>
      </c>
      <c r="H32" s="188">
        <f t="shared" si="4"/>
        <v>3</v>
      </c>
      <c r="I32" s="188">
        <f t="shared" si="5"/>
        <v>0</v>
      </c>
      <c r="J32" s="188">
        <f t="shared" si="6"/>
        <v>7</v>
      </c>
      <c r="K32" s="188">
        <f t="shared" si="7"/>
        <v>0</v>
      </c>
      <c r="L32" s="188">
        <f t="shared" si="8"/>
        <v>40</v>
      </c>
      <c r="M32" s="188">
        <v>28</v>
      </c>
      <c r="N32" s="188">
        <v>9</v>
      </c>
      <c r="O32" s="188">
        <v>0</v>
      </c>
      <c r="P32" s="188">
        <v>3</v>
      </c>
      <c r="Q32" s="188">
        <v>0</v>
      </c>
      <c r="R32" s="188">
        <v>0</v>
      </c>
      <c r="S32" s="188">
        <v>0</v>
      </c>
      <c r="T32" s="188">
        <f t="shared" si="9"/>
        <v>199</v>
      </c>
      <c r="U32" s="188">
        <f t="shared" si="10"/>
        <v>111</v>
      </c>
      <c r="V32" s="188">
        <f t="shared" si="11"/>
        <v>46</v>
      </c>
      <c r="W32" s="188">
        <f t="shared" si="12"/>
        <v>35</v>
      </c>
      <c r="X32" s="188">
        <f t="shared" si="13"/>
        <v>0</v>
      </c>
      <c r="Y32" s="188">
        <f t="shared" si="14"/>
        <v>0</v>
      </c>
      <c r="Z32" s="188">
        <f t="shared" si="15"/>
        <v>7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32</v>
      </c>
      <c r="AK32" s="188">
        <v>0</v>
      </c>
      <c r="AL32" s="188">
        <v>32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167</v>
      </c>
      <c r="AS32" s="188">
        <v>111</v>
      </c>
      <c r="AT32" s="188">
        <v>14</v>
      </c>
      <c r="AU32" s="188">
        <v>35</v>
      </c>
      <c r="AV32" s="188">
        <v>0</v>
      </c>
      <c r="AW32" s="188">
        <v>0</v>
      </c>
      <c r="AX32" s="188">
        <v>7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273</v>
      </c>
      <c r="B33" s="182" t="s">
        <v>146</v>
      </c>
      <c r="C33" s="184" t="s">
        <v>106</v>
      </c>
      <c r="D33" s="188">
        <f t="shared" si="0"/>
        <v>557</v>
      </c>
      <c r="E33" s="188">
        <f t="shared" si="1"/>
        <v>350</v>
      </c>
      <c r="F33" s="188">
        <f t="shared" si="2"/>
        <v>144</v>
      </c>
      <c r="G33" s="188">
        <f t="shared" si="3"/>
        <v>57</v>
      </c>
      <c r="H33" s="188">
        <f t="shared" si="4"/>
        <v>6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6</v>
      </c>
      <c r="M33" s="188">
        <v>0</v>
      </c>
      <c r="N33" s="188">
        <v>0</v>
      </c>
      <c r="O33" s="188">
        <v>0</v>
      </c>
      <c r="P33" s="188">
        <v>6</v>
      </c>
      <c r="Q33" s="188">
        <v>0</v>
      </c>
      <c r="R33" s="188">
        <v>0</v>
      </c>
      <c r="S33" s="188">
        <v>0</v>
      </c>
      <c r="T33" s="188">
        <f t="shared" si="9"/>
        <v>201</v>
      </c>
      <c r="U33" s="188">
        <f t="shared" si="10"/>
        <v>0</v>
      </c>
      <c r="V33" s="188">
        <f t="shared" si="11"/>
        <v>144</v>
      </c>
      <c r="W33" s="188">
        <f t="shared" si="12"/>
        <v>57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201</v>
      </c>
      <c r="AS33" s="188">
        <v>0</v>
      </c>
      <c r="AT33" s="188">
        <v>144</v>
      </c>
      <c r="AU33" s="188">
        <v>57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350</v>
      </c>
      <c r="BQ33" s="188">
        <v>350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273</v>
      </c>
      <c r="B34" s="182" t="s">
        <v>147</v>
      </c>
      <c r="C34" s="184" t="s">
        <v>139</v>
      </c>
      <c r="D34" s="188">
        <f t="shared" si="0"/>
        <v>463</v>
      </c>
      <c r="E34" s="188">
        <f t="shared" si="1"/>
        <v>271</v>
      </c>
      <c r="F34" s="188">
        <f t="shared" si="2"/>
        <v>114</v>
      </c>
      <c r="G34" s="188">
        <f t="shared" si="3"/>
        <v>54</v>
      </c>
      <c r="H34" s="188">
        <f t="shared" si="4"/>
        <v>6</v>
      </c>
      <c r="I34" s="188">
        <f t="shared" si="5"/>
        <v>0</v>
      </c>
      <c r="J34" s="188">
        <f t="shared" si="6"/>
        <v>13</v>
      </c>
      <c r="K34" s="188">
        <f t="shared" si="7"/>
        <v>5</v>
      </c>
      <c r="L34" s="188">
        <f t="shared" si="8"/>
        <v>6</v>
      </c>
      <c r="M34" s="188">
        <v>0</v>
      </c>
      <c r="N34" s="188">
        <v>0</v>
      </c>
      <c r="O34" s="188">
        <v>0</v>
      </c>
      <c r="P34" s="188">
        <v>6</v>
      </c>
      <c r="Q34" s="188">
        <v>0</v>
      </c>
      <c r="R34" s="188">
        <v>0</v>
      </c>
      <c r="S34" s="188">
        <v>0</v>
      </c>
      <c r="T34" s="188">
        <f t="shared" si="9"/>
        <v>168</v>
      </c>
      <c r="U34" s="188">
        <f t="shared" si="10"/>
        <v>0</v>
      </c>
      <c r="V34" s="188">
        <f t="shared" si="11"/>
        <v>114</v>
      </c>
      <c r="W34" s="188">
        <f t="shared" si="12"/>
        <v>54</v>
      </c>
      <c r="X34" s="188">
        <f t="shared" si="13"/>
        <v>0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168</v>
      </c>
      <c r="AS34" s="188">
        <v>0</v>
      </c>
      <c r="AT34" s="188">
        <v>114</v>
      </c>
      <c r="AU34" s="188">
        <v>54</v>
      </c>
      <c r="AV34" s="188">
        <v>0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289</v>
      </c>
      <c r="BQ34" s="188">
        <v>271</v>
      </c>
      <c r="BR34" s="188">
        <v>0</v>
      </c>
      <c r="BS34" s="188">
        <v>0</v>
      </c>
      <c r="BT34" s="188">
        <v>0</v>
      </c>
      <c r="BU34" s="188">
        <v>0</v>
      </c>
      <c r="BV34" s="188">
        <v>13</v>
      </c>
      <c r="BW34" s="188">
        <v>5</v>
      </c>
    </row>
    <row r="35" spans="1:75" ht="13.5">
      <c r="A35" s="182" t="s">
        <v>273</v>
      </c>
      <c r="B35" s="182" t="s">
        <v>148</v>
      </c>
      <c r="C35" s="184" t="s">
        <v>149</v>
      </c>
      <c r="D35" s="188">
        <f t="shared" si="0"/>
        <v>153</v>
      </c>
      <c r="E35" s="188">
        <f t="shared" si="1"/>
        <v>0</v>
      </c>
      <c r="F35" s="188">
        <f t="shared" si="2"/>
        <v>103</v>
      </c>
      <c r="G35" s="188">
        <f t="shared" si="3"/>
        <v>41</v>
      </c>
      <c r="H35" s="188">
        <f t="shared" si="4"/>
        <v>9</v>
      </c>
      <c r="I35" s="188">
        <f t="shared" si="5"/>
        <v>0</v>
      </c>
      <c r="J35" s="188">
        <f t="shared" si="6"/>
        <v>0</v>
      </c>
      <c r="K35" s="188">
        <f t="shared" si="7"/>
        <v>0</v>
      </c>
      <c r="L35" s="188">
        <f t="shared" si="8"/>
        <v>9</v>
      </c>
      <c r="M35" s="188">
        <v>0</v>
      </c>
      <c r="N35" s="188">
        <v>0</v>
      </c>
      <c r="O35" s="188">
        <v>0</v>
      </c>
      <c r="P35" s="188">
        <v>9</v>
      </c>
      <c r="Q35" s="188">
        <v>0</v>
      </c>
      <c r="R35" s="188">
        <v>0</v>
      </c>
      <c r="S35" s="188">
        <v>0</v>
      </c>
      <c r="T35" s="188">
        <f t="shared" si="9"/>
        <v>144</v>
      </c>
      <c r="U35" s="188">
        <f t="shared" si="10"/>
        <v>0</v>
      </c>
      <c r="V35" s="188">
        <f t="shared" si="11"/>
        <v>103</v>
      </c>
      <c r="W35" s="188">
        <f t="shared" si="12"/>
        <v>41</v>
      </c>
      <c r="X35" s="188">
        <f t="shared" si="13"/>
        <v>0</v>
      </c>
      <c r="Y35" s="188">
        <f t="shared" si="14"/>
        <v>0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144</v>
      </c>
      <c r="AS35" s="188">
        <v>0</v>
      </c>
      <c r="AT35" s="188">
        <v>103</v>
      </c>
      <c r="AU35" s="188">
        <v>41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273</v>
      </c>
      <c r="B36" s="182" t="s">
        <v>150</v>
      </c>
      <c r="C36" s="184" t="s">
        <v>132</v>
      </c>
      <c r="D36" s="188">
        <f t="shared" si="0"/>
        <v>427</v>
      </c>
      <c r="E36" s="188">
        <f t="shared" si="1"/>
        <v>279</v>
      </c>
      <c r="F36" s="188">
        <f t="shared" si="2"/>
        <v>86</v>
      </c>
      <c r="G36" s="188">
        <f t="shared" si="3"/>
        <v>37</v>
      </c>
      <c r="H36" s="188">
        <f t="shared" si="4"/>
        <v>7</v>
      </c>
      <c r="I36" s="188">
        <f t="shared" si="5"/>
        <v>0</v>
      </c>
      <c r="J36" s="188">
        <f t="shared" si="6"/>
        <v>17</v>
      </c>
      <c r="K36" s="188">
        <f t="shared" si="7"/>
        <v>1</v>
      </c>
      <c r="L36" s="188">
        <f t="shared" si="8"/>
        <v>7</v>
      </c>
      <c r="M36" s="188">
        <v>0</v>
      </c>
      <c r="N36" s="188">
        <v>0</v>
      </c>
      <c r="O36" s="188">
        <v>0</v>
      </c>
      <c r="P36" s="188">
        <v>7</v>
      </c>
      <c r="Q36" s="188">
        <v>0</v>
      </c>
      <c r="R36" s="188">
        <v>0</v>
      </c>
      <c r="S36" s="188">
        <v>0</v>
      </c>
      <c r="T36" s="188">
        <f t="shared" si="9"/>
        <v>122</v>
      </c>
      <c r="U36" s="188">
        <f t="shared" si="10"/>
        <v>0</v>
      </c>
      <c r="V36" s="188">
        <f t="shared" si="11"/>
        <v>85</v>
      </c>
      <c r="W36" s="188">
        <f t="shared" si="12"/>
        <v>37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122</v>
      </c>
      <c r="AS36" s="188">
        <v>0</v>
      </c>
      <c r="AT36" s="188">
        <v>85</v>
      </c>
      <c r="AU36" s="188">
        <v>37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298</v>
      </c>
      <c r="BQ36" s="188">
        <v>279</v>
      </c>
      <c r="BR36" s="188">
        <v>1</v>
      </c>
      <c r="BS36" s="188">
        <v>0</v>
      </c>
      <c r="BT36" s="188">
        <v>0</v>
      </c>
      <c r="BU36" s="188">
        <v>0</v>
      </c>
      <c r="BV36" s="188">
        <v>17</v>
      </c>
      <c r="BW36" s="188">
        <v>1</v>
      </c>
    </row>
    <row r="37" spans="1:75" ht="13.5">
      <c r="A37" s="182" t="s">
        <v>273</v>
      </c>
      <c r="B37" s="182" t="s">
        <v>151</v>
      </c>
      <c r="C37" s="184" t="s">
        <v>152</v>
      </c>
      <c r="D37" s="188">
        <f t="shared" si="0"/>
        <v>176</v>
      </c>
      <c r="E37" s="188">
        <f t="shared" si="1"/>
        <v>104</v>
      </c>
      <c r="F37" s="188">
        <f t="shared" si="2"/>
        <v>47</v>
      </c>
      <c r="G37" s="188">
        <f t="shared" si="3"/>
        <v>20</v>
      </c>
      <c r="H37" s="188">
        <f t="shared" si="4"/>
        <v>2</v>
      </c>
      <c r="I37" s="188">
        <f t="shared" si="5"/>
        <v>0</v>
      </c>
      <c r="J37" s="188">
        <f t="shared" si="6"/>
        <v>3</v>
      </c>
      <c r="K37" s="188">
        <f t="shared" si="7"/>
        <v>0</v>
      </c>
      <c r="L37" s="188">
        <f t="shared" si="8"/>
        <v>2</v>
      </c>
      <c r="M37" s="188">
        <v>0</v>
      </c>
      <c r="N37" s="188">
        <v>0</v>
      </c>
      <c r="O37" s="188">
        <v>0</v>
      </c>
      <c r="P37" s="188">
        <v>2</v>
      </c>
      <c r="Q37" s="188">
        <v>0</v>
      </c>
      <c r="R37" s="188">
        <v>0</v>
      </c>
      <c r="S37" s="188">
        <v>0</v>
      </c>
      <c r="T37" s="188">
        <f t="shared" si="9"/>
        <v>66</v>
      </c>
      <c r="U37" s="188">
        <f t="shared" si="10"/>
        <v>0</v>
      </c>
      <c r="V37" s="188">
        <f t="shared" si="11"/>
        <v>46</v>
      </c>
      <c r="W37" s="188">
        <f t="shared" si="12"/>
        <v>20</v>
      </c>
      <c r="X37" s="188">
        <f t="shared" si="13"/>
        <v>0</v>
      </c>
      <c r="Y37" s="188">
        <f t="shared" si="14"/>
        <v>0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66</v>
      </c>
      <c r="AS37" s="188">
        <v>0</v>
      </c>
      <c r="AT37" s="188">
        <v>46</v>
      </c>
      <c r="AU37" s="188">
        <v>20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108</v>
      </c>
      <c r="BQ37" s="188">
        <v>104</v>
      </c>
      <c r="BR37" s="188">
        <v>1</v>
      </c>
      <c r="BS37" s="188">
        <v>0</v>
      </c>
      <c r="BT37" s="188">
        <v>0</v>
      </c>
      <c r="BU37" s="188">
        <v>0</v>
      </c>
      <c r="BV37" s="188">
        <v>3</v>
      </c>
      <c r="BW37" s="188">
        <v>0</v>
      </c>
    </row>
    <row r="38" spans="1:75" ht="13.5">
      <c r="A38" s="182" t="s">
        <v>273</v>
      </c>
      <c r="B38" s="182" t="s">
        <v>153</v>
      </c>
      <c r="C38" s="184" t="s">
        <v>154</v>
      </c>
      <c r="D38" s="188">
        <f t="shared" si="0"/>
        <v>153</v>
      </c>
      <c r="E38" s="188">
        <f t="shared" si="1"/>
        <v>82</v>
      </c>
      <c r="F38" s="188">
        <f t="shared" si="2"/>
        <v>46</v>
      </c>
      <c r="G38" s="188">
        <f t="shared" si="3"/>
        <v>20</v>
      </c>
      <c r="H38" s="188">
        <f t="shared" si="4"/>
        <v>2</v>
      </c>
      <c r="I38" s="188">
        <f t="shared" si="5"/>
        <v>0</v>
      </c>
      <c r="J38" s="188">
        <f t="shared" si="6"/>
        <v>3</v>
      </c>
      <c r="K38" s="188">
        <f t="shared" si="7"/>
        <v>0</v>
      </c>
      <c r="L38" s="188">
        <f t="shared" si="8"/>
        <v>2</v>
      </c>
      <c r="M38" s="188">
        <v>0</v>
      </c>
      <c r="N38" s="188">
        <v>0</v>
      </c>
      <c r="O38" s="188">
        <v>0</v>
      </c>
      <c r="P38" s="188">
        <v>2</v>
      </c>
      <c r="Q38" s="188">
        <v>0</v>
      </c>
      <c r="R38" s="188">
        <v>0</v>
      </c>
      <c r="S38" s="188">
        <v>0</v>
      </c>
      <c r="T38" s="188">
        <f t="shared" si="9"/>
        <v>64</v>
      </c>
      <c r="U38" s="188">
        <f t="shared" si="10"/>
        <v>0</v>
      </c>
      <c r="V38" s="188">
        <f t="shared" si="11"/>
        <v>44</v>
      </c>
      <c r="W38" s="188">
        <f t="shared" si="12"/>
        <v>20</v>
      </c>
      <c r="X38" s="188">
        <f t="shared" si="13"/>
        <v>0</v>
      </c>
      <c r="Y38" s="188">
        <f t="shared" si="14"/>
        <v>0</v>
      </c>
      <c r="Z38" s="188">
        <f t="shared" si="15"/>
        <v>0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64</v>
      </c>
      <c r="AS38" s="188">
        <v>0</v>
      </c>
      <c r="AT38" s="188">
        <v>44</v>
      </c>
      <c r="AU38" s="188">
        <v>20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87</v>
      </c>
      <c r="BQ38" s="188">
        <v>82</v>
      </c>
      <c r="BR38" s="188">
        <v>2</v>
      </c>
      <c r="BS38" s="188">
        <v>0</v>
      </c>
      <c r="BT38" s="188">
        <v>0</v>
      </c>
      <c r="BU38" s="188">
        <v>0</v>
      </c>
      <c r="BV38" s="188">
        <v>3</v>
      </c>
      <c r="BW38" s="188">
        <v>0</v>
      </c>
    </row>
    <row r="39" spans="1:75" ht="13.5">
      <c r="A39" s="182" t="s">
        <v>273</v>
      </c>
      <c r="B39" s="182" t="s">
        <v>155</v>
      </c>
      <c r="C39" s="184" t="s">
        <v>156</v>
      </c>
      <c r="D39" s="188">
        <f t="shared" si="0"/>
        <v>791</v>
      </c>
      <c r="E39" s="188">
        <f t="shared" si="1"/>
        <v>213</v>
      </c>
      <c r="F39" s="188">
        <f t="shared" si="2"/>
        <v>498</v>
      </c>
      <c r="G39" s="188">
        <f t="shared" si="3"/>
        <v>80</v>
      </c>
      <c r="H39" s="188">
        <f t="shared" si="4"/>
        <v>0</v>
      </c>
      <c r="I39" s="188">
        <f t="shared" si="5"/>
        <v>0</v>
      </c>
      <c r="J39" s="188">
        <f t="shared" si="6"/>
        <v>0</v>
      </c>
      <c r="K39" s="188">
        <f t="shared" si="7"/>
        <v>0</v>
      </c>
      <c r="L39" s="188">
        <f t="shared" si="8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578</v>
      </c>
      <c r="U39" s="188">
        <f t="shared" si="10"/>
        <v>0</v>
      </c>
      <c r="V39" s="188">
        <f t="shared" si="11"/>
        <v>498</v>
      </c>
      <c r="W39" s="188">
        <f t="shared" si="12"/>
        <v>80</v>
      </c>
      <c r="X39" s="188">
        <f t="shared" si="13"/>
        <v>0</v>
      </c>
      <c r="Y39" s="188">
        <f t="shared" si="14"/>
        <v>0</v>
      </c>
      <c r="Z39" s="188">
        <f t="shared" si="15"/>
        <v>0</v>
      </c>
      <c r="AA39" s="188">
        <f t="shared" si="16"/>
        <v>0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463</v>
      </c>
      <c r="AK39" s="188">
        <v>0</v>
      </c>
      <c r="AL39" s="188">
        <v>463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115</v>
      </c>
      <c r="AS39" s="188">
        <v>0</v>
      </c>
      <c r="AT39" s="188">
        <v>35</v>
      </c>
      <c r="AU39" s="188">
        <v>80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213</v>
      </c>
      <c r="BQ39" s="188">
        <v>213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273</v>
      </c>
      <c r="B40" s="182" t="s">
        <v>157</v>
      </c>
      <c r="C40" s="184" t="s">
        <v>158</v>
      </c>
      <c r="D40" s="188">
        <f t="shared" si="0"/>
        <v>287</v>
      </c>
      <c r="E40" s="188">
        <f t="shared" si="1"/>
        <v>0</v>
      </c>
      <c r="F40" s="188">
        <f t="shared" si="2"/>
        <v>187</v>
      </c>
      <c r="G40" s="188">
        <f t="shared" si="3"/>
        <v>89</v>
      </c>
      <c r="H40" s="188">
        <f t="shared" si="4"/>
        <v>11</v>
      </c>
      <c r="I40" s="188">
        <f t="shared" si="5"/>
        <v>0</v>
      </c>
      <c r="J40" s="188">
        <f t="shared" si="6"/>
        <v>0</v>
      </c>
      <c r="K40" s="188">
        <f t="shared" si="7"/>
        <v>0</v>
      </c>
      <c r="L40" s="188">
        <f t="shared" si="8"/>
        <v>11</v>
      </c>
      <c r="M40" s="188">
        <v>0</v>
      </c>
      <c r="N40" s="188">
        <v>0</v>
      </c>
      <c r="O40" s="188">
        <v>0</v>
      </c>
      <c r="P40" s="188">
        <v>11</v>
      </c>
      <c r="Q40" s="188">
        <v>0</v>
      </c>
      <c r="R40" s="188">
        <v>0</v>
      </c>
      <c r="S40" s="188">
        <v>0</v>
      </c>
      <c r="T40" s="188">
        <f t="shared" si="9"/>
        <v>276</v>
      </c>
      <c r="U40" s="188">
        <f t="shared" si="10"/>
        <v>0</v>
      </c>
      <c r="V40" s="188">
        <f t="shared" si="11"/>
        <v>187</v>
      </c>
      <c r="W40" s="188">
        <f t="shared" si="12"/>
        <v>89</v>
      </c>
      <c r="X40" s="188">
        <f t="shared" si="13"/>
        <v>0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276</v>
      </c>
      <c r="AS40" s="188">
        <v>0</v>
      </c>
      <c r="AT40" s="188">
        <v>187</v>
      </c>
      <c r="AU40" s="188">
        <v>89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273</v>
      </c>
      <c r="B41" s="182" t="s">
        <v>18</v>
      </c>
      <c r="C41" s="184" t="s">
        <v>19</v>
      </c>
      <c r="D41" s="188">
        <f t="shared" si="0"/>
        <v>1127</v>
      </c>
      <c r="E41" s="188">
        <f t="shared" si="1"/>
        <v>779</v>
      </c>
      <c r="F41" s="188">
        <f t="shared" si="2"/>
        <v>178</v>
      </c>
      <c r="G41" s="188">
        <f t="shared" si="3"/>
        <v>150</v>
      </c>
      <c r="H41" s="188">
        <f t="shared" si="4"/>
        <v>13</v>
      </c>
      <c r="I41" s="188">
        <f t="shared" si="5"/>
        <v>0</v>
      </c>
      <c r="J41" s="188">
        <f t="shared" si="6"/>
        <v>2</v>
      </c>
      <c r="K41" s="188">
        <f t="shared" si="7"/>
        <v>5</v>
      </c>
      <c r="L41" s="188">
        <f t="shared" si="8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912</v>
      </c>
      <c r="U41" s="188">
        <f t="shared" si="10"/>
        <v>573</v>
      </c>
      <c r="V41" s="188">
        <f t="shared" si="11"/>
        <v>178</v>
      </c>
      <c r="W41" s="188">
        <f t="shared" si="12"/>
        <v>143</v>
      </c>
      <c r="X41" s="188">
        <f t="shared" si="13"/>
        <v>13</v>
      </c>
      <c r="Y41" s="188">
        <f t="shared" si="14"/>
        <v>0</v>
      </c>
      <c r="Z41" s="188">
        <f t="shared" si="15"/>
        <v>0</v>
      </c>
      <c r="AA41" s="188">
        <f t="shared" si="16"/>
        <v>5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912</v>
      </c>
      <c r="AS41" s="188">
        <v>573</v>
      </c>
      <c r="AT41" s="188">
        <v>178</v>
      </c>
      <c r="AU41" s="188">
        <v>143</v>
      </c>
      <c r="AV41" s="188">
        <v>13</v>
      </c>
      <c r="AW41" s="188">
        <v>0</v>
      </c>
      <c r="AX41" s="188">
        <v>0</v>
      </c>
      <c r="AY41" s="188">
        <v>5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215</v>
      </c>
      <c r="BQ41" s="188">
        <v>206</v>
      </c>
      <c r="BR41" s="188">
        <v>0</v>
      </c>
      <c r="BS41" s="188">
        <v>7</v>
      </c>
      <c r="BT41" s="188">
        <v>0</v>
      </c>
      <c r="BU41" s="188">
        <v>0</v>
      </c>
      <c r="BV41" s="188">
        <v>2</v>
      </c>
      <c r="BW41" s="188">
        <v>0</v>
      </c>
    </row>
    <row r="42" spans="1:75" ht="13.5">
      <c r="A42" s="182" t="s">
        <v>273</v>
      </c>
      <c r="B42" s="182" t="s">
        <v>159</v>
      </c>
      <c r="C42" s="184" t="s">
        <v>236</v>
      </c>
      <c r="D42" s="188">
        <f t="shared" si="0"/>
        <v>2986</v>
      </c>
      <c r="E42" s="188">
        <f t="shared" si="1"/>
        <v>1405</v>
      </c>
      <c r="F42" s="188">
        <f t="shared" si="2"/>
        <v>863</v>
      </c>
      <c r="G42" s="188">
        <f t="shared" si="3"/>
        <v>364</v>
      </c>
      <c r="H42" s="188">
        <f t="shared" si="4"/>
        <v>18</v>
      </c>
      <c r="I42" s="188">
        <f t="shared" si="5"/>
        <v>0</v>
      </c>
      <c r="J42" s="188">
        <f t="shared" si="6"/>
        <v>24</v>
      </c>
      <c r="K42" s="188">
        <f t="shared" si="7"/>
        <v>312</v>
      </c>
      <c r="L42" s="188">
        <f t="shared" si="8"/>
        <v>1741</v>
      </c>
      <c r="M42" s="188">
        <v>1405</v>
      </c>
      <c r="N42" s="188">
        <v>145</v>
      </c>
      <c r="O42" s="188">
        <v>0</v>
      </c>
      <c r="P42" s="188">
        <v>0</v>
      </c>
      <c r="Q42" s="188">
        <v>0</v>
      </c>
      <c r="R42" s="188">
        <v>24</v>
      </c>
      <c r="S42" s="188">
        <v>167</v>
      </c>
      <c r="T42" s="188">
        <f t="shared" si="9"/>
        <v>1245</v>
      </c>
      <c r="U42" s="188">
        <f t="shared" si="10"/>
        <v>0</v>
      </c>
      <c r="V42" s="188">
        <f t="shared" si="11"/>
        <v>718</v>
      </c>
      <c r="W42" s="188">
        <f t="shared" si="12"/>
        <v>364</v>
      </c>
      <c r="X42" s="188">
        <f t="shared" si="13"/>
        <v>18</v>
      </c>
      <c r="Y42" s="188">
        <f t="shared" si="14"/>
        <v>0</v>
      </c>
      <c r="Z42" s="188">
        <f t="shared" si="15"/>
        <v>0</v>
      </c>
      <c r="AA42" s="188">
        <f t="shared" si="16"/>
        <v>145</v>
      </c>
      <c r="AB42" s="188">
        <f t="shared" si="17"/>
        <v>38</v>
      </c>
      <c r="AC42" s="188">
        <v>0</v>
      </c>
      <c r="AD42" s="188">
        <v>38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1207</v>
      </c>
      <c r="AS42" s="188">
        <v>0</v>
      </c>
      <c r="AT42" s="188">
        <v>680</v>
      </c>
      <c r="AU42" s="188">
        <v>364</v>
      </c>
      <c r="AV42" s="188">
        <v>18</v>
      </c>
      <c r="AW42" s="188">
        <v>0</v>
      </c>
      <c r="AX42" s="188">
        <v>0</v>
      </c>
      <c r="AY42" s="188">
        <v>145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273</v>
      </c>
      <c r="B43" s="182" t="s">
        <v>160</v>
      </c>
      <c r="C43" s="184" t="s">
        <v>161</v>
      </c>
      <c r="D43" s="188">
        <f t="shared" si="0"/>
        <v>405</v>
      </c>
      <c r="E43" s="188">
        <f t="shared" si="1"/>
        <v>146</v>
      </c>
      <c r="F43" s="188">
        <f t="shared" si="2"/>
        <v>75</v>
      </c>
      <c r="G43" s="188">
        <f t="shared" si="3"/>
        <v>57</v>
      </c>
      <c r="H43" s="188">
        <f t="shared" si="4"/>
        <v>0</v>
      </c>
      <c r="I43" s="188">
        <f t="shared" si="5"/>
        <v>127</v>
      </c>
      <c r="J43" s="188">
        <f t="shared" si="6"/>
        <v>0</v>
      </c>
      <c r="K43" s="188">
        <f t="shared" si="7"/>
        <v>0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259</v>
      </c>
      <c r="U43" s="188">
        <f t="shared" si="10"/>
        <v>0</v>
      </c>
      <c r="V43" s="188">
        <f t="shared" si="11"/>
        <v>75</v>
      </c>
      <c r="W43" s="188">
        <f t="shared" si="12"/>
        <v>57</v>
      </c>
      <c r="X43" s="188">
        <f t="shared" si="13"/>
        <v>0</v>
      </c>
      <c r="Y43" s="188">
        <f t="shared" si="14"/>
        <v>127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259</v>
      </c>
      <c r="AS43" s="188">
        <v>0</v>
      </c>
      <c r="AT43" s="188">
        <v>75</v>
      </c>
      <c r="AU43" s="188">
        <v>57</v>
      </c>
      <c r="AV43" s="188">
        <v>0</v>
      </c>
      <c r="AW43" s="188">
        <v>127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146</v>
      </c>
      <c r="BQ43" s="188">
        <v>146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273</v>
      </c>
      <c r="B44" s="182" t="s">
        <v>162</v>
      </c>
      <c r="C44" s="184" t="s">
        <v>272</v>
      </c>
      <c r="D44" s="188">
        <f t="shared" si="0"/>
        <v>195</v>
      </c>
      <c r="E44" s="188">
        <f t="shared" si="1"/>
        <v>49</v>
      </c>
      <c r="F44" s="188">
        <f t="shared" si="2"/>
        <v>24</v>
      </c>
      <c r="G44" s="188">
        <f t="shared" si="3"/>
        <v>38</v>
      </c>
      <c r="H44" s="188">
        <f t="shared" si="4"/>
        <v>1</v>
      </c>
      <c r="I44" s="188">
        <f t="shared" si="5"/>
        <v>83</v>
      </c>
      <c r="J44" s="188">
        <f t="shared" si="6"/>
        <v>0</v>
      </c>
      <c r="K44" s="188">
        <f t="shared" si="7"/>
        <v>0</v>
      </c>
      <c r="L44" s="188">
        <f t="shared" si="8"/>
        <v>195</v>
      </c>
      <c r="M44" s="188">
        <v>49</v>
      </c>
      <c r="N44" s="188">
        <v>24</v>
      </c>
      <c r="O44" s="188">
        <v>38</v>
      </c>
      <c r="P44" s="188">
        <v>1</v>
      </c>
      <c r="Q44" s="188">
        <v>83</v>
      </c>
      <c r="R44" s="188">
        <v>0</v>
      </c>
      <c r="S44" s="188">
        <v>0</v>
      </c>
      <c r="T44" s="188">
        <f t="shared" si="9"/>
        <v>0</v>
      </c>
      <c r="U44" s="188">
        <f t="shared" si="10"/>
        <v>0</v>
      </c>
      <c r="V44" s="188">
        <f t="shared" si="11"/>
        <v>0</v>
      </c>
      <c r="W44" s="188">
        <f t="shared" si="12"/>
        <v>0</v>
      </c>
      <c r="X44" s="188">
        <f t="shared" si="13"/>
        <v>0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273</v>
      </c>
      <c r="B45" s="182" t="s">
        <v>163</v>
      </c>
      <c r="C45" s="184" t="s">
        <v>164</v>
      </c>
      <c r="D45" s="188">
        <f t="shared" si="0"/>
        <v>508</v>
      </c>
      <c r="E45" s="188">
        <f t="shared" si="1"/>
        <v>249</v>
      </c>
      <c r="F45" s="188">
        <f t="shared" si="2"/>
        <v>202</v>
      </c>
      <c r="G45" s="188">
        <f t="shared" si="3"/>
        <v>49</v>
      </c>
      <c r="H45" s="188">
        <f t="shared" si="4"/>
        <v>4</v>
      </c>
      <c r="I45" s="188">
        <f t="shared" si="5"/>
        <v>0</v>
      </c>
      <c r="J45" s="188">
        <f t="shared" si="6"/>
        <v>0</v>
      </c>
      <c r="K45" s="188">
        <f t="shared" si="7"/>
        <v>4</v>
      </c>
      <c r="L45" s="188">
        <f t="shared" si="8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9"/>
        <v>259</v>
      </c>
      <c r="U45" s="188">
        <f t="shared" si="10"/>
        <v>0</v>
      </c>
      <c r="V45" s="188">
        <f t="shared" si="11"/>
        <v>202</v>
      </c>
      <c r="W45" s="188">
        <f t="shared" si="12"/>
        <v>49</v>
      </c>
      <c r="X45" s="188">
        <f t="shared" si="13"/>
        <v>4</v>
      </c>
      <c r="Y45" s="188">
        <f t="shared" si="14"/>
        <v>0</v>
      </c>
      <c r="Z45" s="188">
        <f t="shared" si="15"/>
        <v>0</v>
      </c>
      <c r="AA45" s="188">
        <f t="shared" si="16"/>
        <v>4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259</v>
      </c>
      <c r="AS45" s="188">
        <v>0</v>
      </c>
      <c r="AT45" s="188">
        <v>202</v>
      </c>
      <c r="AU45" s="188">
        <v>49</v>
      </c>
      <c r="AV45" s="188">
        <v>4</v>
      </c>
      <c r="AW45" s="188">
        <v>0</v>
      </c>
      <c r="AX45" s="188">
        <v>0</v>
      </c>
      <c r="AY45" s="188">
        <v>4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249</v>
      </c>
      <c r="BQ45" s="188">
        <v>249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273</v>
      </c>
      <c r="B46" s="182" t="s">
        <v>165</v>
      </c>
      <c r="C46" s="184" t="s">
        <v>166</v>
      </c>
      <c r="D46" s="188">
        <f t="shared" si="0"/>
        <v>265</v>
      </c>
      <c r="E46" s="188">
        <f t="shared" si="1"/>
        <v>115</v>
      </c>
      <c r="F46" s="188">
        <f t="shared" si="2"/>
        <v>72</v>
      </c>
      <c r="G46" s="188">
        <f t="shared" si="3"/>
        <v>62</v>
      </c>
      <c r="H46" s="188">
        <f t="shared" si="4"/>
        <v>16</v>
      </c>
      <c r="I46" s="188">
        <f t="shared" si="5"/>
        <v>0</v>
      </c>
      <c r="J46" s="188">
        <f t="shared" si="6"/>
        <v>0</v>
      </c>
      <c r="K46" s="188">
        <f t="shared" si="7"/>
        <v>0</v>
      </c>
      <c r="L46" s="188">
        <f t="shared" si="8"/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9"/>
        <v>265</v>
      </c>
      <c r="U46" s="188">
        <f t="shared" si="10"/>
        <v>115</v>
      </c>
      <c r="V46" s="188">
        <f t="shared" si="11"/>
        <v>72</v>
      </c>
      <c r="W46" s="188">
        <f t="shared" si="12"/>
        <v>62</v>
      </c>
      <c r="X46" s="188">
        <f t="shared" si="13"/>
        <v>16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265</v>
      </c>
      <c r="AS46" s="188">
        <v>115</v>
      </c>
      <c r="AT46" s="188">
        <v>72</v>
      </c>
      <c r="AU46" s="188">
        <v>62</v>
      </c>
      <c r="AV46" s="188">
        <v>16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273</v>
      </c>
      <c r="B47" s="182" t="s">
        <v>167</v>
      </c>
      <c r="C47" s="184" t="s">
        <v>168</v>
      </c>
      <c r="D47" s="188">
        <f t="shared" si="0"/>
        <v>347</v>
      </c>
      <c r="E47" s="188">
        <f t="shared" si="1"/>
        <v>221</v>
      </c>
      <c r="F47" s="188">
        <f t="shared" si="2"/>
        <v>42</v>
      </c>
      <c r="G47" s="188">
        <f t="shared" si="3"/>
        <v>64</v>
      </c>
      <c r="H47" s="188">
        <f t="shared" si="4"/>
        <v>9</v>
      </c>
      <c r="I47" s="188">
        <f t="shared" si="5"/>
        <v>0</v>
      </c>
      <c r="J47" s="188">
        <f t="shared" si="6"/>
        <v>0</v>
      </c>
      <c r="K47" s="188">
        <f t="shared" si="7"/>
        <v>11</v>
      </c>
      <c r="L47" s="188">
        <f t="shared" si="8"/>
        <v>117</v>
      </c>
      <c r="M47" s="188">
        <v>0</v>
      </c>
      <c r="N47" s="188">
        <v>42</v>
      </c>
      <c r="O47" s="188">
        <v>64</v>
      </c>
      <c r="P47" s="188">
        <v>9</v>
      </c>
      <c r="Q47" s="188">
        <v>0</v>
      </c>
      <c r="R47" s="188">
        <v>0</v>
      </c>
      <c r="S47" s="188">
        <v>2</v>
      </c>
      <c r="T47" s="188">
        <f t="shared" si="9"/>
        <v>0</v>
      </c>
      <c r="U47" s="188">
        <f t="shared" si="10"/>
        <v>0</v>
      </c>
      <c r="V47" s="188">
        <f t="shared" si="11"/>
        <v>0</v>
      </c>
      <c r="W47" s="188">
        <f t="shared" si="12"/>
        <v>0</v>
      </c>
      <c r="X47" s="188">
        <f t="shared" si="13"/>
        <v>0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230</v>
      </c>
      <c r="BQ47" s="188">
        <v>221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9</v>
      </c>
    </row>
    <row r="48" spans="1:75" ht="13.5">
      <c r="A48" s="182" t="s">
        <v>273</v>
      </c>
      <c r="B48" s="182" t="s">
        <v>169</v>
      </c>
      <c r="C48" s="184" t="s">
        <v>170</v>
      </c>
      <c r="D48" s="188">
        <f t="shared" si="0"/>
        <v>1666</v>
      </c>
      <c r="E48" s="188">
        <f t="shared" si="1"/>
        <v>740</v>
      </c>
      <c r="F48" s="188">
        <f t="shared" si="2"/>
        <v>125</v>
      </c>
      <c r="G48" s="188">
        <f t="shared" si="3"/>
        <v>160</v>
      </c>
      <c r="H48" s="188">
        <f t="shared" si="4"/>
        <v>30</v>
      </c>
      <c r="I48" s="188">
        <f t="shared" si="5"/>
        <v>0</v>
      </c>
      <c r="J48" s="188">
        <f t="shared" si="6"/>
        <v>0</v>
      </c>
      <c r="K48" s="188">
        <f t="shared" si="7"/>
        <v>611</v>
      </c>
      <c r="L48" s="188">
        <f t="shared" si="8"/>
        <v>30</v>
      </c>
      <c r="M48" s="188">
        <v>0</v>
      </c>
      <c r="N48" s="188">
        <v>0</v>
      </c>
      <c r="O48" s="188">
        <v>0</v>
      </c>
      <c r="P48" s="188">
        <v>30</v>
      </c>
      <c r="Q48" s="188">
        <v>0</v>
      </c>
      <c r="R48" s="188">
        <v>0</v>
      </c>
      <c r="S48" s="188">
        <v>0</v>
      </c>
      <c r="T48" s="188">
        <f t="shared" si="9"/>
        <v>1636</v>
      </c>
      <c r="U48" s="188">
        <f t="shared" si="10"/>
        <v>740</v>
      </c>
      <c r="V48" s="188">
        <f t="shared" si="11"/>
        <v>125</v>
      </c>
      <c r="W48" s="188">
        <f t="shared" si="12"/>
        <v>160</v>
      </c>
      <c r="X48" s="188">
        <f t="shared" si="13"/>
        <v>0</v>
      </c>
      <c r="Y48" s="188">
        <f t="shared" si="14"/>
        <v>0</v>
      </c>
      <c r="Z48" s="188">
        <f t="shared" si="15"/>
        <v>0</v>
      </c>
      <c r="AA48" s="188">
        <f t="shared" si="16"/>
        <v>611</v>
      </c>
      <c r="AB48" s="188">
        <f t="shared" si="17"/>
        <v>611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611</v>
      </c>
      <c r="AJ48" s="188">
        <f t="shared" si="18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1025</v>
      </c>
      <c r="AS48" s="188">
        <v>740</v>
      </c>
      <c r="AT48" s="188">
        <v>125</v>
      </c>
      <c r="AU48" s="188">
        <v>160</v>
      </c>
      <c r="AV48" s="188">
        <v>0</v>
      </c>
      <c r="AW48" s="188">
        <v>0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273</v>
      </c>
      <c r="B49" s="182" t="s">
        <v>171</v>
      </c>
      <c r="C49" s="184" t="s">
        <v>172</v>
      </c>
      <c r="D49" s="188">
        <f t="shared" si="0"/>
        <v>1708</v>
      </c>
      <c r="E49" s="188">
        <f t="shared" si="1"/>
        <v>801</v>
      </c>
      <c r="F49" s="188">
        <f t="shared" si="2"/>
        <v>490</v>
      </c>
      <c r="G49" s="188">
        <f t="shared" si="3"/>
        <v>247</v>
      </c>
      <c r="H49" s="188">
        <f t="shared" si="4"/>
        <v>16</v>
      </c>
      <c r="I49" s="188">
        <f t="shared" si="5"/>
        <v>0</v>
      </c>
      <c r="J49" s="188">
        <f t="shared" si="6"/>
        <v>0</v>
      </c>
      <c r="K49" s="188">
        <f t="shared" si="7"/>
        <v>154</v>
      </c>
      <c r="L49" s="188">
        <f t="shared" si="8"/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1708</v>
      </c>
      <c r="U49" s="188">
        <f t="shared" si="10"/>
        <v>801</v>
      </c>
      <c r="V49" s="188">
        <f t="shared" si="11"/>
        <v>490</v>
      </c>
      <c r="W49" s="188">
        <f t="shared" si="12"/>
        <v>247</v>
      </c>
      <c r="X49" s="188">
        <f t="shared" si="13"/>
        <v>16</v>
      </c>
      <c r="Y49" s="188">
        <f t="shared" si="14"/>
        <v>0</v>
      </c>
      <c r="Z49" s="188">
        <f t="shared" si="15"/>
        <v>0</v>
      </c>
      <c r="AA49" s="188">
        <f t="shared" si="16"/>
        <v>154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1708</v>
      </c>
      <c r="AS49" s="188">
        <v>801</v>
      </c>
      <c r="AT49" s="188">
        <v>490</v>
      </c>
      <c r="AU49" s="188">
        <v>247</v>
      </c>
      <c r="AV49" s="188">
        <v>16</v>
      </c>
      <c r="AW49" s="188">
        <v>0</v>
      </c>
      <c r="AX49" s="188">
        <v>0</v>
      </c>
      <c r="AY49" s="188">
        <v>154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273</v>
      </c>
      <c r="B50" s="182" t="s">
        <v>173</v>
      </c>
      <c r="C50" s="184" t="s">
        <v>174</v>
      </c>
      <c r="D50" s="188">
        <f t="shared" si="0"/>
        <v>870</v>
      </c>
      <c r="E50" s="188">
        <f t="shared" si="1"/>
        <v>149</v>
      </c>
      <c r="F50" s="188">
        <f t="shared" si="2"/>
        <v>76</v>
      </c>
      <c r="G50" s="188">
        <f t="shared" si="3"/>
        <v>59</v>
      </c>
      <c r="H50" s="188">
        <f t="shared" si="4"/>
        <v>9</v>
      </c>
      <c r="I50" s="188">
        <f t="shared" si="5"/>
        <v>0</v>
      </c>
      <c r="J50" s="188">
        <f t="shared" si="6"/>
        <v>0</v>
      </c>
      <c r="K50" s="188">
        <f t="shared" si="7"/>
        <v>577</v>
      </c>
      <c r="L50" s="188">
        <f t="shared" si="8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9"/>
        <v>870</v>
      </c>
      <c r="U50" s="188">
        <f t="shared" si="10"/>
        <v>149</v>
      </c>
      <c r="V50" s="188">
        <f t="shared" si="11"/>
        <v>76</v>
      </c>
      <c r="W50" s="188">
        <f t="shared" si="12"/>
        <v>59</v>
      </c>
      <c r="X50" s="188">
        <f t="shared" si="13"/>
        <v>9</v>
      </c>
      <c r="Y50" s="188">
        <f t="shared" si="14"/>
        <v>0</v>
      </c>
      <c r="Z50" s="188">
        <f t="shared" si="15"/>
        <v>0</v>
      </c>
      <c r="AA50" s="188">
        <f t="shared" si="16"/>
        <v>577</v>
      </c>
      <c r="AB50" s="188">
        <f t="shared" si="17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293</v>
      </c>
      <c r="AS50" s="188">
        <v>149</v>
      </c>
      <c r="AT50" s="188">
        <v>76</v>
      </c>
      <c r="AU50" s="188">
        <v>59</v>
      </c>
      <c r="AV50" s="188">
        <v>9</v>
      </c>
      <c r="AW50" s="188">
        <v>0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577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577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273</v>
      </c>
      <c r="B51" s="182" t="s">
        <v>175</v>
      </c>
      <c r="C51" s="184" t="s">
        <v>176</v>
      </c>
      <c r="D51" s="188">
        <f t="shared" si="0"/>
        <v>551</v>
      </c>
      <c r="E51" s="188">
        <f t="shared" si="1"/>
        <v>250</v>
      </c>
      <c r="F51" s="188">
        <f t="shared" si="2"/>
        <v>165</v>
      </c>
      <c r="G51" s="188">
        <f t="shared" si="3"/>
        <v>129</v>
      </c>
      <c r="H51" s="188">
        <f t="shared" si="4"/>
        <v>6</v>
      </c>
      <c r="I51" s="188">
        <f t="shared" si="5"/>
        <v>1</v>
      </c>
      <c r="J51" s="188">
        <f t="shared" si="6"/>
        <v>0</v>
      </c>
      <c r="K51" s="188">
        <f t="shared" si="7"/>
        <v>0</v>
      </c>
      <c r="L51" s="188">
        <f t="shared" si="8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9"/>
        <v>551</v>
      </c>
      <c r="U51" s="188">
        <f t="shared" si="10"/>
        <v>250</v>
      </c>
      <c r="V51" s="188">
        <f t="shared" si="11"/>
        <v>165</v>
      </c>
      <c r="W51" s="188">
        <f t="shared" si="12"/>
        <v>129</v>
      </c>
      <c r="X51" s="188">
        <f t="shared" si="13"/>
        <v>6</v>
      </c>
      <c r="Y51" s="188">
        <f t="shared" si="14"/>
        <v>1</v>
      </c>
      <c r="Z51" s="188">
        <f t="shared" si="15"/>
        <v>0</v>
      </c>
      <c r="AA51" s="188">
        <f t="shared" si="16"/>
        <v>0</v>
      </c>
      <c r="AB51" s="188">
        <f t="shared" si="17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18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19"/>
        <v>551</v>
      </c>
      <c r="AS51" s="188">
        <v>250</v>
      </c>
      <c r="AT51" s="188">
        <v>165</v>
      </c>
      <c r="AU51" s="188">
        <v>129</v>
      </c>
      <c r="AV51" s="188">
        <v>6</v>
      </c>
      <c r="AW51" s="188">
        <v>1</v>
      </c>
      <c r="AX51" s="188">
        <v>0</v>
      </c>
      <c r="AY51" s="188">
        <v>0</v>
      </c>
      <c r="AZ51" s="188">
        <f t="shared" si="20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21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22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273</v>
      </c>
      <c r="B52" s="182" t="s">
        <v>177</v>
      </c>
      <c r="C52" s="184" t="s">
        <v>178</v>
      </c>
      <c r="D52" s="188">
        <f t="shared" si="0"/>
        <v>420</v>
      </c>
      <c r="E52" s="188">
        <f t="shared" si="1"/>
        <v>125</v>
      </c>
      <c r="F52" s="188">
        <f t="shared" si="2"/>
        <v>227</v>
      </c>
      <c r="G52" s="188">
        <f t="shared" si="3"/>
        <v>63</v>
      </c>
      <c r="H52" s="188">
        <f t="shared" si="4"/>
        <v>4</v>
      </c>
      <c r="I52" s="188">
        <f t="shared" si="5"/>
        <v>1</v>
      </c>
      <c r="J52" s="188">
        <f t="shared" si="6"/>
        <v>0</v>
      </c>
      <c r="K52" s="188">
        <f t="shared" si="7"/>
        <v>0</v>
      </c>
      <c r="L52" s="188">
        <f t="shared" si="8"/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9"/>
        <v>420</v>
      </c>
      <c r="U52" s="188">
        <f t="shared" si="10"/>
        <v>125</v>
      </c>
      <c r="V52" s="188">
        <f t="shared" si="11"/>
        <v>227</v>
      </c>
      <c r="W52" s="188">
        <f t="shared" si="12"/>
        <v>63</v>
      </c>
      <c r="X52" s="188">
        <f t="shared" si="13"/>
        <v>4</v>
      </c>
      <c r="Y52" s="188">
        <f t="shared" si="14"/>
        <v>1</v>
      </c>
      <c r="Z52" s="188">
        <f t="shared" si="15"/>
        <v>0</v>
      </c>
      <c r="AA52" s="188">
        <f t="shared" si="16"/>
        <v>0</v>
      </c>
      <c r="AB52" s="188">
        <f t="shared" si="17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18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19"/>
        <v>420</v>
      </c>
      <c r="AS52" s="188">
        <v>125</v>
      </c>
      <c r="AT52" s="188">
        <v>227</v>
      </c>
      <c r="AU52" s="188">
        <v>63</v>
      </c>
      <c r="AV52" s="188">
        <v>4</v>
      </c>
      <c r="AW52" s="188">
        <v>1</v>
      </c>
      <c r="AX52" s="188">
        <v>0</v>
      </c>
      <c r="AY52" s="188">
        <v>0</v>
      </c>
      <c r="AZ52" s="188">
        <f t="shared" si="20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21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22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273</v>
      </c>
      <c r="B53" s="182" t="s">
        <v>179</v>
      </c>
      <c r="C53" s="184" t="s">
        <v>180</v>
      </c>
      <c r="D53" s="188">
        <f t="shared" si="0"/>
        <v>179</v>
      </c>
      <c r="E53" s="188">
        <f t="shared" si="1"/>
        <v>67</v>
      </c>
      <c r="F53" s="188">
        <f t="shared" si="2"/>
        <v>76</v>
      </c>
      <c r="G53" s="188">
        <f t="shared" si="3"/>
        <v>32</v>
      </c>
      <c r="H53" s="188">
        <f t="shared" si="4"/>
        <v>3</v>
      </c>
      <c r="I53" s="188">
        <f t="shared" si="5"/>
        <v>0</v>
      </c>
      <c r="J53" s="188">
        <f t="shared" si="6"/>
        <v>0</v>
      </c>
      <c r="K53" s="188">
        <f t="shared" si="7"/>
        <v>1</v>
      </c>
      <c r="L53" s="188">
        <f t="shared" si="8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9"/>
        <v>179</v>
      </c>
      <c r="U53" s="188">
        <f t="shared" si="10"/>
        <v>67</v>
      </c>
      <c r="V53" s="188">
        <f t="shared" si="11"/>
        <v>76</v>
      </c>
      <c r="W53" s="188">
        <f t="shared" si="12"/>
        <v>32</v>
      </c>
      <c r="X53" s="188">
        <f t="shared" si="13"/>
        <v>3</v>
      </c>
      <c r="Y53" s="188">
        <f t="shared" si="14"/>
        <v>0</v>
      </c>
      <c r="Z53" s="188">
        <f t="shared" si="15"/>
        <v>0</v>
      </c>
      <c r="AA53" s="188">
        <f t="shared" si="16"/>
        <v>1</v>
      </c>
      <c r="AB53" s="188">
        <f t="shared" si="17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18"/>
        <v>108</v>
      </c>
      <c r="AK53" s="188">
        <v>0</v>
      </c>
      <c r="AL53" s="188">
        <v>76</v>
      </c>
      <c r="AM53" s="188">
        <v>32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19"/>
        <v>71</v>
      </c>
      <c r="AS53" s="188">
        <v>67</v>
      </c>
      <c r="AT53" s="188">
        <v>0</v>
      </c>
      <c r="AU53" s="188">
        <v>0</v>
      </c>
      <c r="AV53" s="188">
        <v>3</v>
      </c>
      <c r="AW53" s="188">
        <v>0</v>
      </c>
      <c r="AX53" s="188">
        <v>0</v>
      </c>
      <c r="AY53" s="188">
        <v>1</v>
      </c>
      <c r="AZ53" s="188">
        <f t="shared" si="20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21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22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273</v>
      </c>
      <c r="B54" s="182" t="s">
        <v>181</v>
      </c>
      <c r="C54" s="184" t="s">
        <v>321</v>
      </c>
      <c r="D54" s="188">
        <f t="shared" si="0"/>
        <v>464</v>
      </c>
      <c r="E54" s="188">
        <f t="shared" si="1"/>
        <v>210</v>
      </c>
      <c r="F54" s="188">
        <f t="shared" si="2"/>
        <v>151</v>
      </c>
      <c r="G54" s="188">
        <f t="shared" si="3"/>
        <v>93</v>
      </c>
      <c r="H54" s="188">
        <f t="shared" si="4"/>
        <v>8</v>
      </c>
      <c r="I54" s="188">
        <f t="shared" si="5"/>
        <v>0</v>
      </c>
      <c r="J54" s="188">
        <f t="shared" si="6"/>
        <v>0</v>
      </c>
      <c r="K54" s="188">
        <f t="shared" si="7"/>
        <v>2</v>
      </c>
      <c r="L54" s="188">
        <f t="shared" si="8"/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9"/>
        <v>464</v>
      </c>
      <c r="U54" s="188">
        <f t="shared" si="10"/>
        <v>210</v>
      </c>
      <c r="V54" s="188">
        <f t="shared" si="11"/>
        <v>151</v>
      </c>
      <c r="W54" s="188">
        <f t="shared" si="12"/>
        <v>93</v>
      </c>
      <c r="X54" s="188">
        <f t="shared" si="13"/>
        <v>8</v>
      </c>
      <c r="Y54" s="188">
        <f t="shared" si="14"/>
        <v>0</v>
      </c>
      <c r="Z54" s="188">
        <f t="shared" si="15"/>
        <v>0</v>
      </c>
      <c r="AA54" s="188">
        <f t="shared" si="16"/>
        <v>2</v>
      </c>
      <c r="AB54" s="188">
        <f t="shared" si="17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18"/>
        <v>244</v>
      </c>
      <c r="AK54" s="188">
        <v>0</v>
      </c>
      <c r="AL54" s="188">
        <v>151</v>
      </c>
      <c r="AM54" s="188">
        <v>93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19"/>
        <v>220</v>
      </c>
      <c r="AS54" s="188">
        <v>210</v>
      </c>
      <c r="AT54" s="188">
        <v>0</v>
      </c>
      <c r="AU54" s="188">
        <v>0</v>
      </c>
      <c r="AV54" s="188">
        <v>8</v>
      </c>
      <c r="AW54" s="188">
        <v>0</v>
      </c>
      <c r="AX54" s="188">
        <v>0</v>
      </c>
      <c r="AY54" s="188">
        <v>2</v>
      </c>
      <c r="AZ54" s="188">
        <f t="shared" si="20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21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22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273</v>
      </c>
      <c r="B55" s="182" t="s">
        <v>182</v>
      </c>
      <c r="C55" s="184" t="s">
        <v>183</v>
      </c>
      <c r="D55" s="188">
        <f t="shared" si="0"/>
        <v>65</v>
      </c>
      <c r="E55" s="188">
        <f t="shared" si="1"/>
        <v>30</v>
      </c>
      <c r="F55" s="188">
        <f t="shared" si="2"/>
        <v>23</v>
      </c>
      <c r="G55" s="188">
        <f t="shared" si="3"/>
        <v>11</v>
      </c>
      <c r="H55" s="188">
        <f t="shared" si="4"/>
        <v>1</v>
      </c>
      <c r="I55" s="188">
        <f t="shared" si="5"/>
        <v>0</v>
      </c>
      <c r="J55" s="188">
        <f t="shared" si="6"/>
        <v>0</v>
      </c>
      <c r="K55" s="188">
        <f t="shared" si="7"/>
        <v>0</v>
      </c>
      <c r="L55" s="188">
        <f t="shared" si="8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9"/>
        <v>65</v>
      </c>
      <c r="U55" s="188">
        <f t="shared" si="10"/>
        <v>30</v>
      </c>
      <c r="V55" s="188">
        <f t="shared" si="11"/>
        <v>23</v>
      </c>
      <c r="W55" s="188">
        <f t="shared" si="12"/>
        <v>11</v>
      </c>
      <c r="X55" s="188">
        <f t="shared" si="13"/>
        <v>1</v>
      </c>
      <c r="Y55" s="188">
        <f t="shared" si="14"/>
        <v>0</v>
      </c>
      <c r="Z55" s="188">
        <f t="shared" si="15"/>
        <v>0</v>
      </c>
      <c r="AA55" s="188">
        <f t="shared" si="16"/>
        <v>0</v>
      </c>
      <c r="AB55" s="188">
        <f t="shared" si="17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18"/>
        <v>34</v>
      </c>
      <c r="AK55" s="188">
        <v>0</v>
      </c>
      <c r="AL55" s="188">
        <v>23</v>
      </c>
      <c r="AM55" s="188">
        <v>11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19"/>
        <v>31</v>
      </c>
      <c r="AS55" s="188">
        <v>30</v>
      </c>
      <c r="AT55" s="188">
        <v>0</v>
      </c>
      <c r="AU55" s="188">
        <v>0</v>
      </c>
      <c r="AV55" s="188">
        <v>1</v>
      </c>
      <c r="AW55" s="188">
        <v>0</v>
      </c>
      <c r="AX55" s="188">
        <v>0</v>
      </c>
      <c r="AY55" s="188">
        <v>0</v>
      </c>
      <c r="AZ55" s="188">
        <f t="shared" si="20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21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22"/>
        <v>0</v>
      </c>
      <c r="BQ55" s="188">
        <v>0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201" t="s">
        <v>20</v>
      </c>
      <c r="B56" s="202"/>
      <c r="C56" s="202"/>
      <c r="D56" s="188">
        <f aca="true" t="shared" si="23" ref="D56:AI56">SUM(D7:D55)</f>
        <v>56534</v>
      </c>
      <c r="E56" s="188">
        <f t="shared" si="23"/>
        <v>22809</v>
      </c>
      <c r="F56" s="188">
        <f t="shared" si="23"/>
        <v>15650</v>
      </c>
      <c r="G56" s="188">
        <f t="shared" si="23"/>
        <v>7941</v>
      </c>
      <c r="H56" s="188">
        <f t="shared" si="23"/>
        <v>1714</v>
      </c>
      <c r="I56" s="188">
        <f t="shared" si="23"/>
        <v>4858</v>
      </c>
      <c r="J56" s="188">
        <f t="shared" si="23"/>
        <v>1287</v>
      </c>
      <c r="K56" s="188">
        <f t="shared" si="23"/>
        <v>2275</v>
      </c>
      <c r="L56" s="188">
        <f t="shared" si="23"/>
        <v>7930</v>
      </c>
      <c r="M56" s="188">
        <f t="shared" si="23"/>
        <v>4802</v>
      </c>
      <c r="N56" s="188">
        <f t="shared" si="23"/>
        <v>2079</v>
      </c>
      <c r="O56" s="188">
        <f t="shared" si="23"/>
        <v>492</v>
      </c>
      <c r="P56" s="188">
        <f t="shared" si="23"/>
        <v>226</v>
      </c>
      <c r="Q56" s="188">
        <f t="shared" si="23"/>
        <v>132</v>
      </c>
      <c r="R56" s="188">
        <f t="shared" si="23"/>
        <v>30</v>
      </c>
      <c r="S56" s="188">
        <f t="shared" si="23"/>
        <v>169</v>
      </c>
      <c r="T56" s="188">
        <f t="shared" si="23"/>
        <v>38755</v>
      </c>
      <c r="U56" s="188">
        <f t="shared" si="23"/>
        <v>9205</v>
      </c>
      <c r="V56" s="188">
        <f t="shared" si="23"/>
        <v>13436</v>
      </c>
      <c r="W56" s="188">
        <f t="shared" si="23"/>
        <v>7442</v>
      </c>
      <c r="X56" s="188">
        <f t="shared" si="23"/>
        <v>1488</v>
      </c>
      <c r="Y56" s="188">
        <f t="shared" si="23"/>
        <v>4726</v>
      </c>
      <c r="Z56" s="188">
        <f t="shared" si="23"/>
        <v>367</v>
      </c>
      <c r="AA56" s="188">
        <f t="shared" si="23"/>
        <v>2091</v>
      </c>
      <c r="AB56" s="188">
        <f t="shared" si="23"/>
        <v>1193</v>
      </c>
      <c r="AC56" s="188">
        <f t="shared" si="23"/>
        <v>0</v>
      </c>
      <c r="AD56" s="188">
        <f t="shared" si="23"/>
        <v>582</v>
      </c>
      <c r="AE56" s="188">
        <f t="shared" si="23"/>
        <v>0</v>
      </c>
      <c r="AF56" s="188">
        <f t="shared" si="23"/>
        <v>0</v>
      </c>
      <c r="AG56" s="188">
        <f t="shared" si="23"/>
        <v>0</v>
      </c>
      <c r="AH56" s="188">
        <f t="shared" si="23"/>
        <v>0</v>
      </c>
      <c r="AI56" s="188">
        <f t="shared" si="23"/>
        <v>611</v>
      </c>
      <c r="AJ56" s="188">
        <f aca="true" t="shared" si="24" ref="AJ56:BO56">SUM(AJ7:AJ55)</f>
        <v>4296</v>
      </c>
      <c r="AK56" s="188">
        <f t="shared" si="24"/>
        <v>0</v>
      </c>
      <c r="AL56" s="188">
        <f t="shared" si="24"/>
        <v>3699</v>
      </c>
      <c r="AM56" s="188">
        <f t="shared" si="24"/>
        <v>136</v>
      </c>
      <c r="AN56" s="188">
        <f t="shared" si="24"/>
        <v>0</v>
      </c>
      <c r="AO56" s="188">
        <f t="shared" si="24"/>
        <v>0</v>
      </c>
      <c r="AP56" s="188">
        <f t="shared" si="24"/>
        <v>0</v>
      </c>
      <c r="AQ56" s="188">
        <f t="shared" si="24"/>
        <v>461</v>
      </c>
      <c r="AR56" s="188">
        <f t="shared" si="24"/>
        <v>32689</v>
      </c>
      <c r="AS56" s="188">
        <f t="shared" si="24"/>
        <v>9205</v>
      </c>
      <c r="AT56" s="188">
        <f t="shared" si="24"/>
        <v>9155</v>
      </c>
      <c r="AU56" s="188">
        <f t="shared" si="24"/>
        <v>7306</v>
      </c>
      <c r="AV56" s="188">
        <f t="shared" si="24"/>
        <v>1488</v>
      </c>
      <c r="AW56" s="188">
        <f t="shared" si="24"/>
        <v>4726</v>
      </c>
      <c r="AX56" s="188">
        <f t="shared" si="24"/>
        <v>367</v>
      </c>
      <c r="AY56" s="188">
        <f t="shared" si="24"/>
        <v>442</v>
      </c>
      <c r="AZ56" s="188">
        <f t="shared" si="24"/>
        <v>0</v>
      </c>
      <c r="BA56" s="188">
        <f t="shared" si="24"/>
        <v>0</v>
      </c>
      <c r="BB56" s="188">
        <f t="shared" si="24"/>
        <v>0</v>
      </c>
      <c r="BC56" s="188">
        <f t="shared" si="24"/>
        <v>0</v>
      </c>
      <c r="BD56" s="188">
        <f t="shared" si="24"/>
        <v>0</v>
      </c>
      <c r="BE56" s="188">
        <f t="shared" si="24"/>
        <v>0</v>
      </c>
      <c r="BF56" s="188">
        <f t="shared" si="24"/>
        <v>0</v>
      </c>
      <c r="BG56" s="188">
        <f t="shared" si="24"/>
        <v>0</v>
      </c>
      <c r="BH56" s="188">
        <f t="shared" si="24"/>
        <v>577</v>
      </c>
      <c r="BI56" s="188">
        <f t="shared" si="24"/>
        <v>0</v>
      </c>
      <c r="BJ56" s="188">
        <f t="shared" si="24"/>
        <v>0</v>
      </c>
      <c r="BK56" s="188">
        <f t="shared" si="24"/>
        <v>0</v>
      </c>
      <c r="BL56" s="188">
        <f t="shared" si="24"/>
        <v>0</v>
      </c>
      <c r="BM56" s="188">
        <f t="shared" si="24"/>
        <v>0</v>
      </c>
      <c r="BN56" s="188">
        <f t="shared" si="24"/>
        <v>0</v>
      </c>
      <c r="BO56" s="188">
        <f t="shared" si="24"/>
        <v>577</v>
      </c>
      <c r="BP56" s="188">
        <f aca="true" t="shared" si="25" ref="BP56:BW56">SUM(BP7:BP55)</f>
        <v>9849</v>
      </c>
      <c r="BQ56" s="188">
        <f t="shared" si="25"/>
        <v>8802</v>
      </c>
      <c r="BR56" s="188">
        <f t="shared" si="25"/>
        <v>135</v>
      </c>
      <c r="BS56" s="188">
        <f t="shared" si="25"/>
        <v>7</v>
      </c>
      <c r="BT56" s="188">
        <f t="shared" si="25"/>
        <v>0</v>
      </c>
      <c r="BU56" s="188">
        <f t="shared" si="25"/>
        <v>0</v>
      </c>
      <c r="BV56" s="188">
        <f t="shared" si="25"/>
        <v>890</v>
      </c>
      <c r="BW56" s="188">
        <f t="shared" si="25"/>
        <v>15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141</v>
      </c>
      <c r="B1" s="254"/>
      <c r="C1" s="183" t="s">
        <v>67</v>
      </c>
    </row>
    <row r="2" spans="6:13" s="47" customFormat="1" ht="15" customHeight="1">
      <c r="F2" s="279" t="s">
        <v>68</v>
      </c>
      <c r="G2" s="280"/>
      <c r="H2" s="280"/>
      <c r="I2" s="280"/>
      <c r="J2" s="277" t="s">
        <v>69</v>
      </c>
      <c r="K2" s="274" t="s">
        <v>70</v>
      </c>
      <c r="L2" s="275"/>
      <c r="M2" s="276"/>
    </row>
    <row r="3" spans="1:13" s="47" customFormat="1" ht="15" customHeight="1" thickBot="1">
      <c r="A3" s="260" t="s">
        <v>71</v>
      </c>
      <c r="B3" s="261"/>
      <c r="C3" s="258"/>
      <c r="D3" s="49">
        <f>SUMIF('ごみ処理概要'!$A$7:$C$56,'ごみ集計結果'!$A$1,'ごみ処理概要'!$E$7:$E$56)</f>
        <v>1070359</v>
      </c>
      <c r="F3" s="281"/>
      <c r="G3" s="282"/>
      <c r="H3" s="282"/>
      <c r="I3" s="282"/>
      <c r="J3" s="278"/>
      <c r="K3" s="50" t="s">
        <v>72</v>
      </c>
      <c r="L3" s="51" t="s">
        <v>73</v>
      </c>
      <c r="M3" s="52" t="s">
        <v>74</v>
      </c>
    </row>
    <row r="4" spans="1:13" s="47" customFormat="1" ht="15" customHeight="1" thickBot="1">
      <c r="A4" s="260" t="s">
        <v>75</v>
      </c>
      <c r="B4" s="261"/>
      <c r="C4" s="258"/>
      <c r="D4" s="49">
        <f>D5-D3</f>
        <v>1878</v>
      </c>
      <c r="F4" s="271" t="s">
        <v>76</v>
      </c>
      <c r="G4" s="268" t="s">
        <v>79</v>
      </c>
      <c r="H4" s="53" t="s">
        <v>77</v>
      </c>
      <c r="J4" s="162">
        <f>SUMIF('ごみ処理量内訳'!$A$7:$C$56,'ごみ集計結果'!$A$1,'ごみ処理量内訳'!$E$7:$E$56)</f>
        <v>352557</v>
      </c>
      <c r="K4" s="54" t="s">
        <v>226</v>
      </c>
      <c r="L4" s="55" t="s">
        <v>226</v>
      </c>
      <c r="M4" s="56" t="s">
        <v>226</v>
      </c>
    </row>
    <row r="5" spans="1:13" s="47" customFormat="1" ht="15" customHeight="1">
      <c r="A5" s="262" t="s">
        <v>78</v>
      </c>
      <c r="B5" s="263"/>
      <c r="C5" s="264"/>
      <c r="D5" s="49">
        <f>SUMIF('ごみ処理概要'!$A$7:$C$56,'ごみ集計結果'!$A$1,'ごみ処理概要'!$D$7:$D$56)</f>
        <v>1072237</v>
      </c>
      <c r="F5" s="272"/>
      <c r="G5" s="269"/>
      <c r="H5" s="283" t="s">
        <v>80</v>
      </c>
      <c r="I5" s="57" t="s">
        <v>81</v>
      </c>
      <c r="J5" s="58">
        <f>SUMIF('ごみ処理量内訳'!$A$7:$C$56,'ごみ集計結果'!$A$1,'ごみ処理量内訳'!$W$7:$W$56)</f>
        <v>6683</v>
      </c>
      <c r="K5" s="59" t="s">
        <v>227</v>
      </c>
      <c r="L5" s="60" t="s">
        <v>227</v>
      </c>
      <c r="M5" s="61" t="s">
        <v>227</v>
      </c>
    </row>
    <row r="6" spans="4:13" s="47" customFormat="1" ht="15" customHeight="1">
      <c r="D6" s="62"/>
      <c r="F6" s="272"/>
      <c r="G6" s="269"/>
      <c r="H6" s="284"/>
      <c r="I6" s="63" t="s">
        <v>82</v>
      </c>
      <c r="J6" s="64">
        <f>SUMIF('ごみ処理量内訳'!$A$7:$C$56,'ごみ集計結果'!$A$1,'ごみ処理量内訳'!$X$7:$X$56)</f>
        <v>3479</v>
      </c>
      <c r="K6" s="48" t="s">
        <v>237</v>
      </c>
      <c r="L6" s="65" t="s">
        <v>237</v>
      </c>
      <c r="M6" s="66" t="s">
        <v>237</v>
      </c>
    </row>
    <row r="7" spans="1:13" s="47" customFormat="1" ht="15" customHeight="1">
      <c r="A7" s="255" t="s">
        <v>83</v>
      </c>
      <c r="B7" s="265" t="s">
        <v>268</v>
      </c>
      <c r="C7" s="67" t="s">
        <v>84</v>
      </c>
      <c r="D7" s="49">
        <f>SUMIF('ごみ搬入量内訳'!$A$7:$C$56,'ごみ集計結果'!$A$1,'ごみ搬入量内訳'!$I$7:$I$56)</f>
        <v>107035</v>
      </c>
      <c r="F7" s="272"/>
      <c r="G7" s="269"/>
      <c r="H7" s="284"/>
      <c r="I7" s="63" t="s">
        <v>85</v>
      </c>
      <c r="J7" s="64">
        <f>SUMIF('ごみ処理量内訳'!$A$7:$C$56,'ごみ集計結果'!$A$1,'ごみ処理量内訳'!$Y$7:$Y$56)</f>
        <v>0</v>
      </c>
      <c r="K7" s="48" t="s">
        <v>228</v>
      </c>
      <c r="L7" s="65" t="s">
        <v>228</v>
      </c>
      <c r="M7" s="66" t="s">
        <v>228</v>
      </c>
    </row>
    <row r="8" spans="1:13" s="47" customFormat="1" ht="15" customHeight="1">
      <c r="A8" s="256"/>
      <c r="B8" s="266"/>
      <c r="C8" s="67" t="s">
        <v>86</v>
      </c>
      <c r="D8" s="49">
        <f>SUMIF('ごみ搬入量内訳'!$A$7:$C$56,'ごみ集計結果'!$A$1,'ごみ搬入量内訳'!$M$7:$M$56)</f>
        <v>158483</v>
      </c>
      <c r="F8" s="272"/>
      <c r="G8" s="269"/>
      <c r="H8" s="284"/>
      <c r="I8" s="63" t="s">
        <v>87</v>
      </c>
      <c r="J8" s="64">
        <f>SUMIF('ごみ処理量内訳'!$A$7:$C$56,'ごみ集計結果'!$A$1,'ごみ処理量内訳'!$Z$7:$Z$56)</f>
        <v>0</v>
      </c>
      <c r="K8" s="48" t="s">
        <v>229</v>
      </c>
      <c r="L8" s="65" t="s">
        <v>229</v>
      </c>
      <c r="M8" s="66" t="s">
        <v>229</v>
      </c>
    </row>
    <row r="9" spans="1:13" s="47" customFormat="1" ht="15" customHeight="1" thickBot="1">
      <c r="A9" s="256"/>
      <c r="B9" s="266"/>
      <c r="C9" s="67" t="s">
        <v>88</v>
      </c>
      <c r="D9" s="49">
        <f>SUMIF('ごみ搬入量内訳'!$A$7:$C$56,'ごみ集計結果'!$A$1,'ごみ搬入量内訳'!$Q$7:$Q$56)</f>
        <v>13093</v>
      </c>
      <c r="F9" s="272"/>
      <c r="G9" s="269"/>
      <c r="H9" s="285"/>
      <c r="I9" s="68" t="s">
        <v>89</v>
      </c>
      <c r="J9" s="69">
        <f>SUMIF('ごみ処理量内訳'!$A$7:$C$56,'ごみ集計結果'!$A$1,'ごみ処理量内訳'!$AA$7:$AA$56)</f>
        <v>61</v>
      </c>
      <c r="K9" s="70" t="s">
        <v>230</v>
      </c>
      <c r="L9" s="51" t="s">
        <v>230</v>
      </c>
      <c r="M9" s="52" t="s">
        <v>230</v>
      </c>
    </row>
    <row r="10" spans="1:13" s="47" customFormat="1" ht="15" customHeight="1" thickBot="1">
      <c r="A10" s="256"/>
      <c r="B10" s="266"/>
      <c r="C10" s="67" t="s">
        <v>90</v>
      </c>
      <c r="D10" s="49">
        <f>SUMIF('ごみ搬入量内訳'!$A$7:$C$56,'ごみ集計結果'!$A$1,'ごみ搬入量内訳'!$U$7:$U$56)</f>
        <v>42640</v>
      </c>
      <c r="F10" s="272"/>
      <c r="G10" s="270"/>
      <c r="H10" s="71" t="s">
        <v>91</v>
      </c>
      <c r="I10" s="72"/>
      <c r="J10" s="163">
        <f>SUM(J4:J9)</f>
        <v>362780</v>
      </c>
      <c r="K10" s="73" t="s">
        <v>237</v>
      </c>
      <c r="L10" s="164">
        <f>SUMIF('ごみ処理量内訳'!$A$7:$C$56,'ごみ集計結果'!$A$1,'ごみ処理量内訳'!$AD$7:$AD$56)</f>
        <v>47771</v>
      </c>
      <c r="M10" s="165">
        <f>SUMIF('資源化量内訳'!$A$7:$C$56,'ごみ集計結果'!$A$1,'資源化量内訳'!$AB$7:$AB$56)</f>
        <v>1193</v>
      </c>
    </row>
    <row r="11" spans="1:13" s="47" customFormat="1" ht="15" customHeight="1">
      <c r="A11" s="256"/>
      <c r="B11" s="266"/>
      <c r="C11" s="67" t="s">
        <v>92</v>
      </c>
      <c r="D11" s="49">
        <f>SUMIF('ごみ搬入量内訳'!$A$7:$C$56,'ごみ集計結果'!$A$1,'ごみ搬入量内訳'!$Y$7:$Y$56)</f>
        <v>1263</v>
      </c>
      <c r="F11" s="272"/>
      <c r="G11" s="286" t="s">
        <v>93</v>
      </c>
      <c r="H11" s="151" t="s">
        <v>81</v>
      </c>
      <c r="I11" s="148"/>
      <c r="J11" s="74">
        <f>SUMIF('ごみ処理量内訳'!$A$7:$C$56,'ごみ集計結果'!$A$1,'ごみ処理量内訳'!$G$7:$G$56)</f>
        <v>14445</v>
      </c>
      <c r="K11" s="58">
        <f>SUMIF('ごみ処理量内訳'!$A$7:$C$56,'ごみ集計結果'!$A$1,'ごみ処理量内訳'!$W$7:$W$56)</f>
        <v>6683</v>
      </c>
      <c r="L11" s="75">
        <f>SUMIF('ごみ処理量内訳'!$A$7:$C$56,'ごみ集計結果'!$A$1,'ごみ処理量内訳'!$AF$7:$AF$56)</f>
        <v>2645</v>
      </c>
      <c r="M11" s="76">
        <f>SUMIF('資源化量内訳'!$A$7:$C$56,'ごみ集計結果'!$A$1,'資源化量内訳'!$AJ$7:$AJ$56)</f>
        <v>4296</v>
      </c>
    </row>
    <row r="12" spans="1:13" s="47" customFormat="1" ht="15" customHeight="1">
      <c r="A12" s="256"/>
      <c r="B12" s="266"/>
      <c r="C12" s="67" t="s">
        <v>94</v>
      </c>
      <c r="D12" s="49">
        <f>SUMIF('ごみ搬入量内訳'!$A$7:$C$56,'ごみ集計結果'!$A$1,'ごみ搬入量内訳'!$AC$7:$AC$56)</f>
        <v>11733</v>
      </c>
      <c r="F12" s="272"/>
      <c r="G12" s="287"/>
      <c r="H12" s="149" t="s">
        <v>82</v>
      </c>
      <c r="I12" s="149"/>
      <c r="J12" s="64">
        <f>SUMIF('ごみ処理量内訳'!$A$7:$C$56,'ごみ集計結果'!$A$1,'ごみ処理量内訳'!$H$7:$H$56)</f>
        <v>42827</v>
      </c>
      <c r="K12" s="64">
        <f>SUMIF('ごみ処理量内訳'!$A$7:$C$56,'ごみ集計結果'!$A$1,'ごみ処理量内訳'!$X$7:$X$56)</f>
        <v>3479</v>
      </c>
      <c r="L12" s="49">
        <f>SUMIF('ごみ処理量内訳'!$A$7:$C$56,'ごみ集計結果'!$A$1,'ごみ処理量内訳'!$AG$7:$AG$56)</f>
        <v>5619</v>
      </c>
      <c r="M12" s="77">
        <f>SUMIF('資源化量内訳'!$A$7:$C$56,'ごみ集計結果'!$A$1,'資源化量内訳'!$AR$7:$AR$56)</f>
        <v>32689</v>
      </c>
    </row>
    <row r="13" spans="1:13" s="47" customFormat="1" ht="15" customHeight="1">
      <c r="A13" s="256"/>
      <c r="B13" s="267"/>
      <c r="C13" s="78" t="s">
        <v>91</v>
      </c>
      <c r="D13" s="49">
        <f>SUM(D7:D12)</f>
        <v>334247</v>
      </c>
      <c r="F13" s="272"/>
      <c r="G13" s="287"/>
      <c r="H13" s="149" t="s">
        <v>85</v>
      </c>
      <c r="I13" s="149"/>
      <c r="J13" s="64">
        <f>SUMIF('ごみ処理量内訳'!$A$7:$C$56,'ごみ集計結果'!$A$1,'ごみ処理量内訳'!$I$7:$I$56)</f>
        <v>0</v>
      </c>
      <c r="K13" s="64">
        <f>SUMIF('ごみ処理量内訳'!$A$7:$C$56,'ごみ集計結果'!$A$1,'ごみ処理量内訳'!$Y$7:$Y$56)</f>
        <v>0</v>
      </c>
      <c r="L13" s="49">
        <f>SUMIF('ごみ処理量内訳'!$A$7:$C$56,'ごみ集計結果'!$A$1,'ごみ処理量内訳'!$AH$7:$AH$56)</f>
        <v>0</v>
      </c>
      <c r="M13" s="77">
        <f>SUMIF('資源化量内訳'!$A$7:$C$56,'ごみ集計結果'!$A$1,'資源化量内訳'!$AZ$7:$AZ$56)</f>
        <v>0</v>
      </c>
    </row>
    <row r="14" spans="1:13" s="47" customFormat="1" ht="15" customHeight="1">
      <c r="A14" s="256"/>
      <c r="B14" s="259" t="s">
        <v>95</v>
      </c>
      <c r="C14" s="259"/>
      <c r="D14" s="49">
        <f>SUMIF('ごみ搬入量内訳'!$A$7:$C$56,'ごみ集計結果'!$A$1,'ごみ搬入量内訳'!$AG$7:$AG$56)</f>
        <v>110150</v>
      </c>
      <c r="F14" s="272"/>
      <c r="G14" s="287"/>
      <c r="H14" s="149" t="s">
        <v>87</v>
      </c>
      <c r="I14" s="149"/>
      <c r="J14" s="64">
        <f>SUMIF('ごみ処理量内訳'!$A$7:$C$56,'ごみ集計結果'!$A$1,'ごみ処理量内訳'!$J$7:$J$56)</f>
        <v>5764</v>
      </c>
      <c r="K14" s="64">
        <f>SUMIF('ごみ処理量内訳'!$A$7:$C$56,'ごみ集計結果'!$A$1,'ごみ処理量内訳'!$Z$7:$Z$56)</f>
        <v>0</v>
      </c>
      <c r="L14" s="49">
        <f>SUMIF('ごみ処理量内訳'!$A$7:$C$56,'ごみ集計結果'!$A$1,'ごみ処理量内訳'!$AI$7:$AI$56)</f>
        <v>301</v>
      </c>
      <c r="M14" s="77">
        <f>SUMIF('資源化量内訳'!$A$7:$C$56,'ごみ集計結果'!$A$1,'資源化量内訳'!$BH$7:$BH$56)</f>
        <v>577</v>
      </c>
    </row>
    <row r="15" spans="1:13" s="47" customFormat="1" ht="15" customHeight="1" thickBot="1">
      <c r="A15" s="256"/>
      <c r="B15" s="259" t="s">
        <v>96</v>
      </c>
      <c r="C15" s="259"/>
      <c r="D15" s="49">
        <f>SUMIF('ごみ搬入量内訳'!$A$7:$C$56,'ごみ集計結果'!$A$1,'ごみ搬入量内訳'!$AH$7:$AH$56)</f>
        <v>1407</v>
      </c>
      <c r="F15" s="272"/>
      <c r="G15" s="287"/>
      <c r="H15" s="150" t="s">
        <v>89</v>
      </c>
      <c r="I15" s="150"/>
      <c r="J15" s="69">
        <f>SUMIF('ごみ処理量内訳'!$A$7:$C$56,'ごみ集計結果'!$A$1,'ごみ処理量内訳'!$K$7:$K$56)</f>
        <v>4749</v>
      </c>
      <c r="K15" s="69">
        <f>SUMIF('ごみ処理量内訳'!$A$7:$C$56,'ごみ集計結果'!$A$1,'ごみ処理量内訳'!$AA$7:$AA$56)</f>
        <v>61</v>
      </c>
      <c r="L15" s="79">
        <f>SUMIF('ごみ処理量内訳'!$A$7:$C$56,'ごみ集計結果'!$A$1,'ごみ処理量内訳'!$AJ$7:$AJ$56)</f>
        <v>4672</v>
      </c>
      <c r="M15" s="52" t="s">
        <v>230</v>
      </c>
    </row>
    <row r="16" spans="1:13" s="47" customFormat="1" ht="15" customHeight="1" thickBot="1">
      <c r="A16" s="257"/>
      <c r="B16" s="258" t="s">
        <v>123</v>
      </c>
      <c r="C16" s="259"/>
      <c r="D16" s="49">
        <f>SUM(D13:D15)</f>
        <v>445804</v>
      </c>
      <c r="F16" s="272"/>
      <c r="G16" s="270"/>
      <c r="H16" s="81" t="s">
        <v>91</v>
      </c>
      <c r="I16" s="80"/>
      <c r="J16" s="166">
        <f>SUM(J11:J15)</f>
        <v>67785</v>
      </c>
      <c r="K16" s="167">
        <f>SUM(K11:K15)</f>
        <v>10223</v>
      </c>
      <c r="L16" s="168">
        <f>SUM(L11:L15)</f>
        <v>13237</v>
      </c>
      <c r="M16" s="169">
        <f>SUM(M11:M15)</f>
        <v>37562</v>
      </c>
    </row>
    <row r="17" spans="4:13" s="47" customFormat="1" ht="15" customHeight="1" thickBot="1">
      <c r="D17" s="62"/>
      <c r="F17" s="273"/>
      <c r="G17" s="288" t="s">
        <v>323</v>
      </c>
      <c r="H17" s="289"/>
      <c r="I17" s="289"/>
      <c r="J17" s="162">
        <f>J4+J16</f>
        <v>420342</v>
      </c>
      <c r="K17" s="170">
        <f>K16</f>
        <v>10223</v>
      </c>
      <c r="L17" s="171">
        <f>L10+L16</f>
        <v>61008</v>
      </c>
      <c r="M17" s="172">
        <f>M10+M16</f>
        <v>38755</v>
      </c>
    </row>
    <row r="18" spans="1:13" s="47" customFormat="1" ht="15" customHeight="1">
      <c r="A18" s="259" t="s">
        <v>97</v>
      </c>
      <c r="B18" s="259"/>
      <c r="C18" s="259"/>
      <c r="D18" s="49">
        <f>SUMIF('ごみ搬入量内訳'!$A$7:$C$56,'ごみ集計結果'!$A$1,'ごみ搬入量内訳'!$E$7:$E$56)</f>
        <v>319916</v>
      </c>
      <c r="F18" s="251" t="s">
        <v>98</v>
      </c>
      <c r="G18" s="252"/>
      <c r="H18" s="252"/>
      <c r="I18" s="253"/>
      <c r="J18" s="74">
        <f>SUMIF('資源化量内訳'!$A$7:$C$56,'ごみ集計結果'!$A$1,'資源化量内訳'!$L$7:$L$56)</f>
        <v>7930</v>
      </c>
      <c r="K18" s="82" t="s">
        <v>226</v>
      </c>
      <c r="L18" s="83" t="s">
        <v>226</v>
      </c>
      <c r="M18" s="76">
        <f>J18</f>
        <v>7930</v>
      </c>
    </row>
    <row r="19" spans="1:13" s="47" customFormat="1" ht="15" customHeight="1" thickBot="1">
      <c r="A19" s="290" t="s">
        <v>99</v>
      </c>
      <c r="B19" s="259"/>
      <c r="C19" s="259"/>
      <c r="D19" s="49">
        <f>SUMIF('ごみ搬入量内訳'!$A$7:$C$56,'ごみ集計結果'!$A$1,'ごみ搬入量内訳'!$F$7:$F$56)</f>
        <v>124481</v>
      </c>
      <c r="F19" s="248" t="s">
        <v>100</v>
      </c>
      <c r="G19" s="249"/>
      <c r="H19" s="249"/>
      <c r="I19" s="250"/>
      <c r="J19" s="173">
        <f>SUMIF('ごみ処理量内訳'!$A$7:$C$56,'ごみ集計結果'!$A$1,'ごみ処理量内訳'!$AC$7:$AC$56)</f>
        <v>16434</v>
      </c>
      <c r="K19" s="84" t="s">
        <v>226</v>
      </c>
      <c r="L19" s="85">
        <f>J19</f>
        <v>16434</v>
      </c>
      <c r="M19" s="86" t="s">
        <v>226</v>
      </c>
    </row>
    <row r="20" spans="1:13" s="47" customFormat="1" ht="15" customHeight="1" thickBot="1">
      <c r="A20" s="290" t="s">
        <v>101</v>
      </c>
      <c r="B20" s="259"/>
      <c r="C20" s="259"/>
      <c r="D20" s="49">
        <f>D15</f>
        <v>1407</v>
      </c>
      <c r="F20" s="245" t="s">
        <v>123</v>
      </c>
      <c r="G20" s="246"/>
      <c r="H20" s="246"/>
      <c r="I20" s="247"/>
      <c r="J20" s="174">
        <f>J4+J11+J12+J13+J14+J15+J18+J19</f>
        <v>444706</v>
      </c>
      <c r="K20" s="175">
        <f>SUM(K17:K19)</f>
        <v>10223</v>
      </c>
      <c r="L20" s="176">
        <f>SUM(L17:L19)</f>
        <v>77442</v>
      </c>
      <c r="M20" s="177">
        <f>SUM(M17:M19)</f>
        <v>46685</v>
      </c>
    </row>
    <row r="21" spans="1:9" s="47" customFormat="1" ht="15" customHeight="1">
      <c r="A21" s="290" t="s">
        <v>107</v>
      </c>
      <c r="B21" s="259"/>
      <c r="C21" s="259"/>
      <c r="D21" s="49">
        <f>SUM(D18:D20)</f>
        <v>445804</v>
      </c>
      <c r="F21" s="181" t="s">
        <v>269</v>
      </c>
      <c r="G21" s="180"/>
      <c r="H21" s="180"/>
      <c r="I21" s="180"/>
    </row>
    <row r="22" spans="11:13" s="47" customFormat="1" ht="15" customHeight="1">
      <c r="K22" s="87"/>
      <c r="L22" s="88" t="s">
        <v>102</v>
      </c>
      <c r="M22" s="89" t="s">
        <v>103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収集ごみ（混合ごみ＋可燃ごみ＋不燃ごみ＋資源ごみ＋粗大ごみ＋その他）＝334,247t/年</v>
      </c>
      <c r="K23" s="89" t="s">
        <v>104</v>
      </c>
      <c r="L23" s="92">
        <f>SUMIF('資源化量内訳'!$A$7:$C$56,'ごみ集計結果'!$A$1,'資源化量内訳'!$M$7:M$56)+SUMIF('資源化量内訳'!$A$7:$C$56,'ごみ集計結果'!$A$1,'資源化量内訳'!$U$7:U$56)</f>
        <v>14007</v>
      </c>
      <c r="M23" s="49">
        <f>SUMIF('資源化量内訳'!$A$7:$C$56,'ごみ集計結果'!$A$1,'資源化量内訳'!BQ$7:BQ$56)</f>
        <v>8802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計画収集量（収集ごみ＋直接搬入ごみ）＝444,397t/年</v>
      </c>
      <c r="K24" s="89" t="s">
        <v>105</v>
      </c>
      <c r="L24" s="92">
        <f>SUMIF('資源化量内訳'!$A$7:$C$56,'ごみ集計結果'!$A$1,'資源化量内訳'!$N$7:N$56)+SUMIF('資源化量内訳'!$A$7:$C$56,'ごみ集計結果'!$A$1,'資源化量内訳'!V$7:V$56)</f>
        <v>15515</v>
      </c>
      <c r="M24" s="49">
        <f>SUMIF('資源化量内訳'!$A$7:$C$56,'ごみ集計結果'!$A$1,'資源化量内訳'!BR$7:BR$56)</f>
        <v>135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ごみ総排出量（計画収集量＋自家処理量）＝445,804t/年</v>
      </c>
      <c r="K25" s="89" t="s">
        <v>231</v>
      </c>
      <c r="L25" s="92">
        <f>SUMIF('資源化量内訳'!$A$7:$C$56,'ごみ集計結果'!$A$1,'資源化量内訳'!O$7:O$56)+SUMIF('資源化量内訳'!$A$7:$C$56,'ごみ集計結果'!$A$1,'資源化量内訳'!W$7:W$56)</f>
        <v>7934</v>
      </c>
      <c r="M25" s="49">
        <f>SUMIF('資源化量内訳'!$A$7:$C$56,'ごみ集計結果'!$A$1,'資源化量内訳'!BS$7:BS$56)</f>
        <v>7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ごみ処理量（直接最終処分量＋直接焼却量＋焼却以外の中間処理量＋直接資源化量）＝444,706t/年</v>
      </c>
      <c r="K26" s="89" t="s">
        <v>232</v>
      </c>
      <c r="L26" s="92">
        <f>SUMIF('資源化量内訳'!$A$7:$C$56,'ごみ集計結果'!$A$1,'資源化量内訳'!P$7:P$56)+SUMIF('資源化量内訳'!$A$7:$C$56,'ごみ集計結果'!$A$1,'資源化量内訳'!X$7:X$56)</f>
        <v>1714</v>
      </c>
      <c r="M26" s="49">
        <f>SUMIF('資源化量内訳'!$A$7:$C$56,'ごみ集計結果'!$A$1,'資源化量内訳'!BT$7:BT$56)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１人１日あたりごみ排出量（ごみ総排出量/総人口）＝1,139g/人日</v>
      </c>
      <c r="K27" s="89" t="s">
        <v>233</v>
      </c>
      <c r="L27" s="92">
        <f>SUMIF('資源化量内訳'!$A$7:$C$56,'ごみ集計結果'!$A$1,'資源化量内訳'!Q$7:Q$56)+SUMIF('資源化量内訳'!$A$7:$C$56,'ごみ集計結果'!$A$1,'資源化量内訳'!Y$7:Y$56)</f>
        <v>4858</v>
      </c>
      <c r="M27" s="49">
        <f>SUMIF('資源化量内訳'!$A$7:$C$56,'ごみ集計結果'!$A$1,'資源化量内訳'!BU$7:BU$56)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リサイクル率（[資源化量合計＋集団回収量]/[ごみ処理量＋集団回収量]）＝12.44％</v>
      </c>
      <c r="K28" s="89" t="s">
        <v>32</v>
      </c>
      <c r="L28" s="92">
        <f>SUMIF('資源化量内訳'!$A$7:$C$56,'ごみ集計結果'!$A$1,'資源化量内訳'!R$7:R$56)+SUMIF('資源化量内訳'!$A$7:$C$56,'ごみ集計結果'!$A$1,'資源化量内訳'!Z$7:Z$56)</f>
        <v>397</v>
      </c>
      <c r="M28" s="49">
        <f>SUMIF('資源化量内訳'!$A$7:$C$56,'ごみ集計結果'!$A$1,'資源化量内訳'!BV$7:BV$56)</f>
        <v>890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中間処理による減量化量（施設処理量-施設処理後資源化量-施設処理後残渣処分量）＝320,579t/年</v>
      </c>
      <c r="K29" s="89" t="s">
        <v>92</v>
      </c>
      <c r="L29" s="92">
        <f>SUMIF('資源化量内訳'!$A$7:$C$56,'ごみ集計結果'!$A$1,'資源化量内訳'!S$7:S$56)+SUMIF('資源化量内訳'!$A$7:$C$56,'ごみ集計結果'!$A$1,'資源化量内訳'!AA$7:AA$56)</f>
        <v>2260</v>
      </c>
      <c r="M29" s="49">
        <f>SUMIF('資源化量内訳'!$A$7:$C$56,'ごみ集計結果'!$A$1,'資源化量内訳'!BW$7:BW$56)</f>
        <v>15</v>
      </c>
    </row>
    <row r="30" spans="11:13" ht="15" customHeight="1">
      <c r="K30" s="89" t="s">
        <v>123</v>
      </c>
      <c r="L30" s="178">
        <f>SUM(L23:L29)</f>
        <v>46685</v>
      </c>
      <c r="M30" s="179">
        <f>SUM(M23:M29)</f>
        <v>9849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和歌山県のごみ処理フローシート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142</v>
      </c>
      <c r="B2" s="295"/>
      <c r="C2" s="295"/>
      <c r="D2" s="295"/>
      <c r="E2" s="101"/>
      <c r="F2" s="102" t="s">
        <v>238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239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42</v>
      </c>
      <c r="G3" s="112">
        <f>'ごみ集計結果'!J19</f>
        <v>16434</v>
      </c>
      <c r="H3" s="101"/>
      <c r="I3" s="104"/>
      <c r="J3" s="105"/>
      <c r="K3" s="101"/>
      <c r="L3" s="101"/>
      <c r="M3" s="105"/>
      <c r="N3" s="105"/>
      <c r="O3" s="101"/>
      <c r="P3" s="111" t="s">
        <v>52</v>
      </c>
      <c r="Q3" s="112">
        <f>G3+N5+Q9</f>
        <v>77442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240</v>
      </c>
      <c r="G5" s="107"/>
      <c r="H5" s="101"/>
      <c r="I5" s="115" t="s">
        <v>241</v>
      </c>
      <c r="J5" s="107"/>
      <c r="K5" s="101"/>
      <c r="L5" s="116" t="s">
        <v>242</v>
      </c>
      <c r="M5" s="153" t="s">
        <v>54</v>
      </c>
      <c r="N5" s="117">
        <f>'ごみ集計結果'!L10</f>
        <v>47771</v>
      </c>
      <c r="O5" s="101"/>
      <c r="P5" s="101"/>
      <c r="Q5" s="101"/>
    </row>
    <row r="6" spans="1:17" s="108" customFormat="1" ht="21.75" customHeight="1" thickBot="1">
      <c r="A6" s="114"/>
      <c r="B6" s="292" t="s">
        <v>243</v>
      </c>
      <c r="C6" s="292"/>
      <c r="D6" s="292"/>
      <c r="E6" s="101"/>
      <c r="F6" s="111" t="s">
        <v>43</v>
      </c>
      <c r="G6" s="112">
        <f>'ごみ集計結果'!J4</f>
        <v>352557</v>
      </c>
      <c r="H6" s="101"/>
      <c r="I6" s="111" t="s">
        <v>46</v>
      </c>
      <c r="J6" s="112">
        <f>G6+N8</f>
        <v>362780</v>
      </c>
      <c r="K6" s="101"/>
      <c r="L6" s="118" t="s">
        <v>244</v>
      </c>
      <c r="M6" s="155" t="s">
        <v>55</v>
      </c>
      <c r="N6" s="119">
        <f>'ごみ集計結果'!M10</f>
        <v>1193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245</v>
      </c>
      <c r="C8" s="121" t="s">
        <v>38</v>
      </c>
      <c r="D8" s="122">
        <f>'ごみ集計結果'!D7</f>
        <v>107035</v>
      </c>
      <c r="E8" s="101"/>
      <c r="F8" s="101"/>
      <c r="G8" s="114"/>
      <c r="H8" s="101"/>
      <c r="I8" s="123"/>
      <c r="L8" s="124" t="s">
        <v>246</v>
      </c>
      <c r="M8" s="127" t="s">
        <v>45</v>
      </c>
      <c r="N8" s="122">
        <f>N10+N14+N18+N22+N26</f>
        <v>10223</v>
      </c>
      <c r="O8" s="101"/>
      <c r="P8" s="106" t="s">
        <v>247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53</v>
      </c>
      <c r="Q9" s="112">
        <f>N11+N15+N19+N23+N27</f>
        <v>13237</v>
      </c>
    </row>
    <row r="10" spans="1:17" s="108" customFormat="1" ht="21.75" customHeight="1" thickBot="1">
      <c r="A10" s="114"/>
      <c r="B10" s="120" t="s">
        <v>248</v>
      </c>
      <c r="C10" s="152" t="s">
        <v>33</v>
      </c>
      <c r="D10" s="122">
        <f>'ごみ集計結果'!D8</f>
        <v>158483</v>
      </c>
      <c r="E10" s="101"/>
      <c r="F10" s="101"/>
      <c r="G10" s="114"/>
      <c r="H10" s="101"/>
      <c r="I10" s="115" t="s">
        <v>249</v>
      </c>
      <c r="J10" s="107"/>
      <c r="K10" s="101"/>
      <c r="L10" s="116" t="s">
        <v>246</v>
      </c>
      <c r="M10" s="153" t="s">
        <v>56</v>
      </c>
      <c r="N10" s="117">
        <f>'ごみ集計結果'!K11</f>
        <v>6683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47</v>
      </c>
      <c r="J11" s="112">
        <f>'ごみ集計結果'!J11</f>
        <v>14445</v>
      </c>
      <c r="K11" s="101"/>
      <c r="L11" s="128" t="s">
        <v>247</v>
      </c>
      <c r="M11" s="157" t="s">
        <v>57</v>
      </c>
      <c r="N11" s="129">
        <f>'ごみ集計結果'!L11</f>
        <v>2645</v>
      </c>
      <c r="O11" s="101"/>
      <c r="P11" s="101"/>
      <c r="Q11" s="101"/>
    </row>
    <row r="12" spans="1:17" s="108" customFormat="1" ht="21.75" customHeight="1" thickBot="1">
      <c r="A12" s="114"/>
      <c r="B12" s="120" t="s">
        <v>250</v>
      </c>
      <c r="C12" s="152" t="s">
        <v>34</v>
      </c>
      <c r="D12" s="122">
        <f>'ごみ集計結果'!D9</f>
        <v>13093</v>
      </c>
      <c r="E12" s="101"/>
      <c r="F12" s="101"/>
      <c r="G12" s="114"/>
      <c r="H12" s="101"/>
      <c r="I12" s="104"/>
      <c r="J12" s="114"/>
      <c r="K12" s="101"/>
      <c r="L12" s="130" t="s">
        <v>244</v>
      </c>
      <c r="M12" s="156" t="s">
        <v>58</v>
      </c>
      <c r="N12" s="112">
        <f>'ごみ集計結果'!M11</f>
        <v>4296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251</v>
      </c>
      <c r="C14" s="152" t="s">
        <v>35</v>
      </c>
      <c r="D14" s="122">
        <f>'ごみ集計結果'!D10</f>
        <v>42640</v>
      </c>
      <c r="E14" s="101"/>
      <c r="F14" s="101"/>
      <c r="G14" s="114"/>
      <c r="H14" s="101"/>
      <c r="I14" s="102" t="s">
        <v>252</v>
      </c>
      <c r="J14" s="107"/>
      <c r="K14" s="101"/>
      <c r="L14" s="116" t="s">
        <v>246</v>
      </c>
      <c r="M14" s="153" t="s">
        <v>59</v>
      </c>
      <c r="N14" s="117">
        <f>'ごみ集計結果'!K12</f>
        <v>3479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48</v>
      </c>
      <c r="J15" s="112">
        <f>'ごみ集計結果'!J12</f>
        <v>42827</v>
      </c>
      <c r="K15" s="101"/>
      <c r="L15" s="128" t="s">
        <v>247</v>
      </c>
      <c r="M15" s="157" t="s">
        <v>60</v>
      </c>
      <c r="N15" s="129">
        <f>'ごみ集計結果'!L12</f>
        <v>5619</v>
      </c>
      <c r="O15" s="101"/>
    </row>
    <row r="16" spans="1:15" s="108" customFormat="1" ht="21.75" customHeight="1" thickBot="1">
      <c r="A16" s="114"/>
      <c r="B16" s="136" t="s">
        <v>253</v>
      </c>
      <c r="C16" s="152" t="s">
        <v>36</v>
      </c>
      <c r="D16" s="122">
        <f>'ごみ集計結果'!D11</f>
        <v>1263</v>
      </c>
      <c r="E16" s="101"/>
      <c r="H16" s="101"/>
      <c r="I16" s="104"/>
      <c r="J16" s="114"/>
      <c r="K16" s="101"/>
      <c r="L16" s="130" t="s">
        <v>244</v>
      </c>
      <c r="M16" s="156" t="s">
        <v>61</v>
      </c>
      <c r="N16" s="112">
        <f>'ごみ集計結果'!M12</f>
        <v>32689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254</v>
      </c>
      <c r="C18" s="152" t="s">
        <v>37</v>
      </c>
      <c r="D18" s="122">
        <f>'ごみ集計結果'!D12</f>
        <v>11733</v>
      </c>
      <c r="E18" s="101"/>
      <c r="F18" s="115" t="s">
        <v>255</v>
      </c>
      <c r="G18" s="103"/>
      <c r="H18" s="101"/>
      <c r="I18" s="115" t="s">
        <v>256</v>
      </c>
      <c r="J18" s="107"/>
      <c r="K18" s="101"/>
      <c r="L18" s="116" t="s">
        <v>246</v>
      </c>
      <c r="M18" s="153" t="s">
        <v>62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67785</v>
      </c>
      <c r="H19" s="101"/>
      <c r="I19" s="111" t="s">
        <v>49</v>
      </c>
      <c r="J19" s="112">
        <f>'ごみ集計結果'!J13</f>
        <v>0</v>
      </c>
      <c r="K19" s="101"/>
      <c r="L19" s="128" t="s">
        <v>247</v>
      </c>
      <c r="M19" s="157" t="s">
        <v>63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257</v>
      </c>
      <c r="C20" s="152" t="s">
        <v>39</v>
      </c>
      <c r="D20" s="122">
        <f>'ごみ集計結果'!D14</f>
        <v>110150</v>
      </c>
      <c r="E20" s="101"/>
      <c r="F20" s="101"/>
      <c r="G20" s="114"/>
      <c r="H20" s="101"/>
      <c r="I20" s="104"/>
      <c r="J20" s="114"/>
      <c r="K20" s="101"/>
      <c r="L20" s="130" t="s">
        <v>244</v>
      </c>
      <c r="M20" s="156" t="s">
        <v>64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258</v>
      </c>
      <c r="C22" s="127" t="s">
        <v>40</v>
      </c>
      <c r="D22" s="122">
        <f>'ごみ集計結果'!D15</f>
        <v>1407</v>
      </c>
      <c r="E22" s="101"/>
      <c r="F22" s="101"/>
      <c r="G22" s="114"/>
      <c r="H22" s="101"/>
      <c r="I22" s="115" t="s">
        <v>259</v>
      </c>
      <c r="J22" s="107"/>
      <c r="K22" s="101"/>
      <c r="L22" s="116" t="s">
        <v>246</v>
      </c>
      <c r="M22" s="153" t="s">
        <v>65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50</v>
      </c>
      <c r="J23" s="112">
        <f>'ごみ集計結果'!J14</f>
        <v>5764</v>
      </c>
      <c r="K23" s="101"/>
      <c r="L23" s="128" t="s">
        <v>247</v>
      </c>
      <c r="M23" s="157" t="s">
        <v>66</v>
      </c>
      <c r="N23" s="129">
        <f>'ごみ集計結果'!L14</f>
        <v>301</v>
      </c>
      <c r="O23" s="101"/>
      <c r="Q23" s="101"/>
    </row>
    <row r="24" spans="1:16" s="108" customFormat="1" ht="21.75" customHeight="1" thickBot="1">
      <c r="A24" s="114"/>
      <c r="B24" s="140" t="s">
        <v>260</v>
      </c>
      <c r="C24" s="127" t="s">
        <v>41</v>
      </c>
      <c r="D24" s="122">
        <f>'ごみ集計結果'!M30</f>
        <v>9849</v>
      </c>
      <c r="E24" s="101"/>
      <c r="F24" s="101"/>
      <c r="G24" s="114"/>
      <c r="H24" s="101"/>
      <c r="I24" s="104"/>
      <c r="J24" s="105"/>
      <c r="K24" s="101"/>
      <c r="L24" s="130" t="s">
        <v>244</v>
      </c>
      <c r="M24" s="156" t="s">
        <v>262</v>
      </c>
      <c r="N24" s="112">
        <f>'ごみ集計結果'!M14</f>
        <v>577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261</v>
      </c>
      <c r="J26" s="107"/>
      <c r="K26" s="101"/>
      <c r="L26" s="142" t="s">
        <v>246</v>
      </c>
      <c r="M26" s="154" t="s">
        <v>263</v>
      </c>
      <c r="N26" s="117">
        <f>'ごみ集計結果'!K15</f>
        <v>61</v>
      </c>
      <c r="O26" s="141"/>
      <c r="P26" s="101" t="s">
        <v>26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51</v>
      </c>
      <c r="J27" s="112">
        <f>'ごみ集計結果'!J15</f>
        <v>4749</v>
      </c>
      <c r="K27" s="101"/>
      <c r="L27" s="130" t="s">
        <v>247</v>
      </c>
      <c r="M27" s="156" t="s">
        <v>264</v>
      </c>
      <c r="N27" s="119">
        <f>'ごみ集計結果'!L15</f>
        <v>4672</v>
      </c>
      <c r="O27" s="101"/>
      <c r="P27" s="293">
        <f>N12+N16+N20+N24+N6</f>
        <v>38755</v>
      </c>
      <c r="Q27" s="293"/>
    </row>
    <row r="28" spans="1:17" s="108" customFormat="1" ht="21.75" customHeight="1" thickBot="1">
      <c r="A28" s="101"/>
      <c r="B28" s="158" t="s">
        <v>28</v>
      </c>
      <c r="C28" s="143" t="s">
        <v>265</v>
      </c>
      <c r="D28" s="144">
        <f>'ごみ集計結果'!D3</f>
        <v>1070359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29</v>
      </c>
      <c r="C29" s="160" t="s">
        <v>266</v>
      </c>
      <c r="D29" s="146">
        <f>'ごみ集計結果'!D4</f>
        <v>1878</v>
      </c>
      <c r="E29" s="101"/>
      <c r="F29" s="115" t="s">
        <v>30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31</v>
      </c>
      <c r="Q29" s="125"/>
    </row>
    <row r="30" spans="1:17" s="108" customFormat="1" ht="21.75" customHeight="1" thickBot="1">
      <c r="A30" s="101"/>
      <c r="B30" s="159" t="s">
        <v>27</v>
      </c>
      <c r="C30" s="161" t="s">
        <v>267</v>
      </c>
      <c r="D30" s="147">
        <f>'ごみ集計結果'!D5</f>
        <v>1072237</v>
      </c>
      <c r="E30" s="101"/>
      <c r="F30" s="111" t="s">
        <v>44</v>
      </c>
      <c r="G30" s="112">
        <f>'ごみ集計結果'!J18</f>
        <v>7930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46685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2006-06-30T04:29:32Z</dcterms:modified>
  <cp:category/>
  <cp:version/>
  <cp:contentType/>
  <cp:contentStatus/>
</cp:coreProperties>
</file>