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'ごみ処理概要'!$A$2:$AQ$53</definedName>
    <definedName name="_xlnm.Print_Area" localSheetId="2">'ごみ処理量内訳'!$A$2:$AJ$53</definedName>
    <definedName name="_xlnm.Print_Area" localSheetId="1">'ごみ搬入量内訳'!$A$2:$AH$53</definedName>
    <definedName name="_xlnm.Print_Area" localSheetId="3">'資源化量内訳'!$A$2:$BW$53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<sst xmlns="http://schemas.openxmlformats.org/spreadsheetml/2006/main" count="1172" uniqueCount="322">
  <si>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</si>
  <si>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</si>
  <si>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</si>
  <si>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</si>
  <si>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</si>
  <si>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</si>
  <si>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</si>
  <si>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</si>
  <si>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</si>
  <si>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</si>
  <si>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</si>
  <si>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</si>
  <si>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</si>
  <si>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</si>
  <si>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</si>
  <si>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</si>
  <si>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</si>
  <si>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</si>
  <si>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29211</t>
  </si>
  <si>
    <t>葛城市</t>
  </si>
  <si>
    <t>奈良県合計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</si>
  <si>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</si>
  <si>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</si>
  <si>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</si>
  <si>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</si>
  <si>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</si>
  <si>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</si>
  <si>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</si>
  <si>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</si>
  <si>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</si>
  <si>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</si>
  <si>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</si>
  <si>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</si>
  <si>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</si>
  <si>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</si>
  <si>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</si>
  <si>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</si>
  <si>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</si>
  <si>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</si>
  <si>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</si>
  <si>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</si>
  <si>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</si>
  <si>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</si>
  <si>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</si>
  <si>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</si>
  <si>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</si>
  <si>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</si>
  <si>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</si>
  <si>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</si>
  <si>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</si>
  <si>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</si>
  <si>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</si>
  <si>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</si>
  <si>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</si>
  <si>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</si>
  <si>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</si>
  <si>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</si>
  <si>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</si>
  <si>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</si>
  <si>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</si>
  <si>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</si>
  <si>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</si>
  <si>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</si>
  <si>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</si>
  <si>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</si>
  <si>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</si>
  <si>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</si>
  <si>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</si>
  <si>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</si>
  <si>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</si>
  <si>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</si>
  <si>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</si>
  <si>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</si>
  <si>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</si>
  <si>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</si>
  <si>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</si>
  <si>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</si>
  <si>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</si>
  <si>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</si>
  <si>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</si>
  <si>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</si>
  <si>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</si>
  <si>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</si>
  <si>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</si>
  <si>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</si>
  <si>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</si>
  <si>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</si>
  <si>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</si>
  <si>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</si>
  <si>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</si>
  <si>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</si>
  <si>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</si>
  <si>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</si>
  <si>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</si>
  <si>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</si>
  <si>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</si>
  <si>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</si>
  <si>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</si>
  <si>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</si>
  <si>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</si>
  <si>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</si>
  <si>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</si>
  <si>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</si>
  <si>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</si>
  <si>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</si>
  <si>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</si>
  <si>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</si>
  <si>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</si>
  <si>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</si>
  <si>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</si>
  <si>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</si>
  <si>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</si>
  <si>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</si>
  <si>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</si>
  <si>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</si>
  <si>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</si>
  <si>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</si>
  <si>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</si>
  <si>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</si>
  <si>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</si>
  <si>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</si>
  <si>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</si>
  <si>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</si>
  <si>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</si>
  <si>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</si>
  <si>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</si>
  <si>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</si>
  <si>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</si>
  <si>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</si>
  <si>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</si>
  <si>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</si>
  <si>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都祁村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</si>
  <si>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</si>
  <si>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</si>
  <si>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</si>
  <si>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</si>
  <si>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</si>
  <si>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</si>
  <si>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奈良県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</si>
  <si>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</si>
  <si>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</si>
  <si>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</si>
  <si>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</si>
  <si>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</si>
  <si>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</si>
  <si>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</si>
  <si>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</si>
  <si>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</si>
  <si>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</si>
  <si>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</si>
  <si>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</si>
  <si>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</si>
  <si>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</si>
  <si>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</si>
  <si>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</si>
  <si>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</si>
  <si>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</si>
  <si>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</si>
  <si>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</si>
  <si>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</si>
  <si>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</si>
  <si>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</si>
  <si>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</si>
  <si>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</si>
  <si>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</si>
  <si>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</si>
  <si>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</si>
  <si>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</si>
  <si>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</si>
  <si>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</si>
  <si>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</si>
  <si>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</si>
  <si>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</si>
  <si>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</si>
  <si>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</si>
  <si>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</si>
  <si>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</si>
  <si>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</si>
  <si>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</si>
  <si>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</si>
  <si>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</si>
  <si>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</si>
  <si>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</si>
  <si>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</si>
  <si>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</si>
  <si>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</si>
  <si>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</si>
  <si>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</si>
  <si>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</si>
  <si>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</si>
  <si>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</si>
  <si>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</si>
  <si>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</si>
  <si>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</si>
  <si>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</si>
  <si>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</si>
  <si>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</si>
  <si>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</si>
  <si>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</si>
  <si>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</si>
  <si>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</si>
  <si>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</si>
  <si>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</si>
  <si>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</si>
  <si>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</si>
  <si>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</si>
  <si>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</si>
  <si>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</si>
  <si>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</si>
  <si>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</si>
  <si>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</si>
  <si>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</si>
  <si>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</si>
  <si>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</si>
  <si>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</si>
  <si>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</si>
  <si>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</si>
  <si>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</si>
  <si>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</si>
  <si>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</si>
  <si>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</si>
  <si>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</si>
  <si>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</si>
  <si>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川上村</t>
  </si>
  <si>
    <t>合計：施設処理＋直接資源化量＋直接最終処分量</t>
  </si>
  <si>
    <t>ﾍﾟｯﾄﾎﾞﾄﾙ</t>
  </si>
  <si>
    <t>ﾌﾟﾗｽﾁｯｸ類</t>
  </si>
  <si>
    <t>榛原町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</si>
  <si>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</si>
  <si>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</si>
  <si>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</si>
  <si>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</si>
  <si>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</si>
  <si>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</si>
  <si>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</si>
  <si>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</si>
  <si>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</si>
  <si>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</si>
  <si>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</si>
  <si>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</si>
  <si>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</si>
  <si>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</si>
  <si>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</si>
  <si>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</si>
  <si>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</si>
  <si>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</si>
  <si>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</si>
  <si>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</si>
  <si>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</si>
  <si>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</si>
  <si>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</si>
  <si>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</si>
  <si>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</si>
  <si>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</si>
  <si>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</si>
  <si>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</si>
  <si>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</si>
  <si>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</si>
  <si>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</si>
  <si>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</si>
  <si>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</si>
  <si>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</si>
  <si>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</si>
  <si>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</si>
  <si>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</si>
  <si>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</si>
  <si>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</si>
  <si>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</si>
  <si>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</si>
  <si>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</si>
  <si>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</si>
  <si>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</si>
  <si>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</si>
  <si>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</si>
  <si>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</si>
  <si>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</si>
  <si>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</si>
  <si>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</si>
  <si>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</si>
  <si>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</si>
  <si>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</si>
  <si>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</si>
  <si>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</si>
  <si>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</si>
  <si>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</si>
  <si>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</si>
  <si>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</si>
  <si>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</si>
  <si>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</si>
  <si>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</si>
  <si>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</si>
  <si>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</si>
  <si>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</si>
  <si>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</si>
  <si>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</si>
  <si>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</si>
  <si>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</si>
  <si>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</si>
  <si>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</si>
  <si>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</si>
  <si>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</si>
  <si>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</si>
  <si>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</si>
  <si>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</si>
  <si>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</si>
  <si>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</si>
  <si>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</si>
  <si>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</si>
  <si>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</si>
  <si>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</si>
  <si>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</si>
  <si>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</si>
  <si>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</si>
  <si>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</si>
  <si>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</si>
  <si>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川西町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</si>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</sst>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169</v>
      </c>
      <c r="B2" s="200" t="s">
        <v>170</v>
      </c>
      <c r="C2" s="203" t="s">
        <v>171</v>
      </c>
      <c r="D2" s="208" t="s">
        <v>318</v>
      </c>
      <c r="E2" s="198"/>
      <c r="F2" s="208" t="s">
        <v>319</v>
      </c>
      <c r="G2" s="198"/>
      <c r="H2" s="198"/>
      <c r="I2" s="199"/>
      <c r="J2" s="215" t="s">
        <v>120</v>
      </c>
      <c r="K2" s="216"/>
      <c r="L2" s="217"/>
      <c r="M2" s="203" t="s">
        <v>121</v>
      </c>
      <c r="N2" s="7" t="s">
        <v>320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321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122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157</v>
      </c>
      <c r="P3" s="205" t="s">
        <v>123</v>
      </c>
      <c r="Q3" s="206"/>
      <c r="R3" s="206"/>
      <c r="S3" s="206"/>
      <c r="T3" s="206"/>
      <c r="U3" s="207"/>
      <c r="V3" s="14" t="s">
        <v>124</v>
      </c>
      <c r="W3" s="8"/>
      <c r="X3" s="8"/>
      <c r="Y3" s="8"/>
      <c r="Z3" s="8"/>
      <c r="AA3" s="8"/>
      <c r="AB3" s="8"/>
      <c r="AC3" s="15"/>
      <c r="AD3" s="12" t="s">
        <v>122</v>
      </c>
      <c r="AE3" s="212"/>
      <c r="AF3" s="203" t="s">
        <v>172</v>
      </c>
      <c r="AG3" s="203" t="s">
        <v>132</v>
      </c>
      <c r="AH3" s="203" t="s">
        <v>173</v>
      </c>
      <c r="AI3" s="203" t="s">
        <v>174</v>
      </c>
      <c r="AJ3" s="203" t="s">
        <v>175</v>
      </c>
      <c r="AK3" s="203" t="s">
        <v>176</v>
      </c>
      <c r="AL3" s="12" t="s">
        <v>125</v>
      </c>
      <c r="AM3" s="212"/>
      <c r="AN3" s="203" t="s">
        <v>177</v>
      </c>
      <c r="AO3" s="203" t="s">
        <v>178</v>
      </c>
      <c r="AP3" s="203" t="s">
        <v>179</v>
      </c>
      <c r="AQ3" s="12" t="s">
        <v>122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122</v>
      </c>
      <c r="Q4" s="6" t="s">
        <v>180</v>
      </c>
      <c r="R4" s="6" t="s">
        <v>181</v>
      </c>
      <c r="S4" s="6" t="s">
        <v>21</v>
      </c>
      <c r="T4" s="6" t="s">
        <v>22</v>
      </c>
      <c r="U4" s="6" t="s">
        <v>23</v>
      </c>
      <c r="V4" s="12" t="s">
        <v>122</v>
      </c>
      <c r="W4" s="6" t="s">
        <v>126</v>
      </c>
      <c r="X4" s="6" t="s">
        <v>152</v>
      </c>
      <c r="Y4" s="6" t="s">
        <v>127</v>
      </c>
      <c r="Z4" s="18" t="s">
        <v>159</v>
      </c>
      <c r="AA4" s="6" t="s">
        <v>128</v>
      </c>
      <c r="AB4" s="18" t="s">
        <v>190</v>
      </c>
      <c r="AC4" s="6" t="s">
        <v>153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129</v>
      </c>
      <c r="E6" s="21" t="s">
        <v>129</v>
      </c>
      <c r="F6" s="22" t="s">
        <v>24</v>
      </c>
      <c r="G6" s="22" t="s">
        <v>24</v>
      </c>
      <c r="H6" s="22" t="s">
        <v>24</v>
      </c>
      <c r="I6" s="22" t="s">
        <v>24</v>
      </c>
      <c r="J6" s="23" t="s">
        <v>130</v>
      </c>
      <c r="K6" s="23" t="s">
        <v>130</v>
      </c>
      <c r="L6" s="23" t="s">
        <v>130</v>
      </c>
      <c r="M6" s="22" t="s">
        <v>24</v>
      </c>
      <c r="N6" s="22" t="s">
        <v>24</v>
      </c>
      <c r="O6" s="22" t="s">
        <v>24</v>
      </c>
      <c r="P6" s="22" t="s">
        <v>24</v>
      </c>
      <c r="Q6" s="22" t="s">
        <v>24</v>
      </c>
      <c r="R6" s="22" t="s">
        <v>24</v>
      </c>
      <c r="S6" s="22" t="s">
        <v>24</v>
      </c>
      <c r="T6" s="22" t="s">
        <v>24</v>
      </c>
      <c r="U6" s="22" t="s">
        <v>24</v>
      </c>
      <c r="V6" s="22" t="s">
        <v>24</v>
      </c>
      <c r="W6" s="22" t="s">
        <v>24</v>
      </c>
      <c r="X6" s="22" t="s">
        <v>24</v>
      </c>
      <c r="Y6" s="22" t="s">
        <v>24</v>
      </c>
      <c r="Z6" s="22" t="s">
        <v>24</v>
      </c>
      <c r="AA6" s="22" t="s">
        <v>24</v>
      </c>
      <c r="AB6" s="22" t="s">
        <v>24</v>
      </c>
      <c r="AC6" s="22" t="s">
        <v>24</v>
      </c>
      <c r="AD6" s="22" t="s">
        <v>24</v>
      </c>
      <c r="AE6" s="22" t="s">
        <v>25</v>
      </c>
      <c r="AF6" s="22" t="s">
        <v>24</v>
      </c>
      <c r="AG6" s="22" t="s">
        <v>24</v>
      </c>
      <c r="AH6" s="22" t="s">
        <v>24</v>
      </c>
      <c r="AI6" s="22" t="s">
        <v>24</v>
      </c>
      <c r="AJ6" s="22" t="s">
        <v>24</v>
      </c>
      <c r="AK6" s="22" t="s">
        <v>24</v>
      </c>
      <c r="AL6" s="22" t="s">
        <v>24</v>
      </c>
      <c r="AM6" s="22" t="s">
        <v>25</v>
      </c>
      <c r="AN6" s="22" t="s">
        <v>24</v>
      </c>
      <c r="AO6" s="22" t="s">
        <v>24</v>
      </c>
      <c r="AP6" s="22" t="s">
        <v>24</v>
      </c>
      <c r="AQ6" s="22" t="s">
        <v>24</v>
      </c>
    </row>
    <row r="7" spans="1:43" ht="13.5" customHeight="1">
      <c r="A7" s="182" t="s">
        <v>228</v>
      </c>
      <c r="B7" s="182" t="s">
        <v>229</v>
      </c>
      <c r="C7" s="184" t="s">
        <v>230</v>
      </c>
      <c r="D7" s="188">
        <v>364932</v>
      </c>
      <c r="E7" s="188">
        <v>364932</v>
      </c>
      <c r="F7" s="188">
        <f>'ごみ搬入量内訳'!H7</f>
        <v>114413</v>
      </c>
      <c r="G7" s="188">
        <f>'ごみ搬入量内訳'!AG7</f>
        <v>13039</v>
      </c>
      <c r="H7" s="188">
        <f>'ごみ搬入量内訳'!AH7</f>
        <v>0</v>
      </c>
      <c r="I7" s="188">
        <f aca="true" t="shared" si="0" ref="I7:I43">SUM(F7:H7)</f>
        <v>127452</v>
      </c>
      <c r="J7" s="188">
        <f>I7/D7/365*1000000</f>
        <v>956.8455538123147</v>
      </c>
      <c r="K7" s="188">
        <f>('ごみ搬入量内訳'!E7+'ごみ搬入量内訳'!AH7)/'ごみ処理概要'!D7/365*1000000</f>
        <v>595.3445408256956</v>
      </c>
      <c r="L7" s="188">
        <f>'ごみ搬入量内訳'!F7/'ごみ処理概要'!D7/365*1000000</f>
        <v>361.50101298661906</v>
      </c>
      <c r="M7" s="188">
        <f>'資源化量内訳'!BP7</f>
        <v>0</v>
      </c>
      <c r="N7" s="188">
        <f>'ごみ処理量内訳'!E7</f>
        <v>108270</v>
      </c>
      <c r="O7" s="188">
        <f>'ごみ処理量内訳'!L7</f>
        <v>2125</v>
      </c>
      <c r="P7" s="188">
        <f aca="true" t="shared" si="1" ref="P7:P43">SUM(Q7:U7)</f>
        <v>23614</v>
      </c>
      <c r="Q7" s="188">
        <f>'ごみ処理量内訳'!G7</f>
        <v>12122</v>
      </c>
      <c r="R7" s="188">
        <f>'ごみ処理量内訳'!H7</f>
        <v>11492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2" ref="V7:V43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3" ref="AD7:AD43">N7+O7+P7+V7</f>
        <v>134009</v>
      </c>
      <c r="AE7" s="189">
        <f aca="true" t="shared" si="4" ref="AE7:AE43">(N7+P7+V7)/AD7*100</f>
        <v>98.41428560768306</v>
      </c>
      <c r="AF7" s="188">
        <f>'資源化量内訳'!AB7</f>
        <v>0</v>
      </c>
      <c r="AG7" s="188">
        <f>'資源化量内訳'!AJ7</f>
        <v>2652</v>
      </c>
      <c r="AH7" s="188">
        <f>'資源化量内訳'!AR7</f>
        <v>11272</v>
      </c>
      <c r="AI7" s="188">
        <f>'資源化量内訳'!AZ7</f>
        <v>0</v>
      </c>
      <c r="AJ7" s="188">
        <f>'資源化量内訳'!BH7</f>
        <v>0</v>
      </c>
      <c r="AK7" s="188" t="s">
        <v>316</v>
      </c>
      <c r="AL7" s="188">
        <f aca="true" t="shared" si="5" ref="AL7:AL43">SUM(AF7:AJ7)</f>
        <v>13924</v>
      </c>
      <c r="AM7" s="189">
        <f aca="true" t="shared" si="6" ref="AM7:AM43">(V7+AL7+M7)/(M7+AD7)*100</f>
        <v>10.390346916998112</v>
      </c>
      <c r="AN7" s="188">
        <f>'ごみ処理量内訳'!AC7</f>
        <v>2125</v>
      </c>
      <c r="AO7" s="188">
        <f>'ごみ処理量内訳'!AD7</f>
        <v>13615</v>
      </c>
      <c r="AP7" s="188">
        <f>'ごみ処理量内訳'!AE7</f>
        <v>3057</v>
      </c>
      <c r="AQ7" s="188">
        <f aca="true" t="shared" si="7" ref="AQ7:AQ43">SUM(AN7:AP7)</f>
        <v>18797</v>
      </c>
    </row>
    <row r="8" spans="1:43" ht="13.5" customHeight="1">
      <c r="A8" s="182" t="s">
        <v>228</v>
      </c>
      <c r="B8" s="182" t="s">
        <v>231</v>
      </c>
      <c r="C8" s="184" t="s">
        <v>232</v>
      </c>
      <c r="D8" s="188">
        <v>73878</v>
      </c>
      <c r="E8" s="188">
        <v>73878</v>
      </c>
      <c r="F8" s="188">
        <f>'ごみ搬入量内訳'!H8</f>
        <v>25563</v>
      </c>
      <c r="G8" s="188">
        <f>'ごみ搬入量内訳'!AG8</f>
        <v>1645</v>
      </c>
      <c r="H8" s="188">
        <f>'ごみ搬入量内訳'!AH8</f>
        <v>0</v>
      </c>
      <c r="I8" s="188">
        <f t="shared" si="0"/>
        <v>27208</v>
      </c>
      <c r="J8" s="188">
        <f>I8/D8/365*1000000</f>
        <v>1008.9940950408057</v>
      </c>
      <c r="K8" s="188">
        <f>('ごみ搬入量内訳'!E8+'ごみ搬入量内訳'!AH8)/'ごみ処理概要'!D8/365*1000000</f>
        <v>711.5396097305184</v>
      </c>
      <c r="L8" s="188">
        <f>'ごみ搬入量内訳'!F8/'ごみ処理概要'!D8/365*1000000</f>
        <v>297.45448531028757</v>
      </c>
      <c r="M8" s="188">
        <f>'資源化量内訳'!BP8</f>
        <v>3055</v>
      </c>
      <c r="N8" s="188">
        <f>'ごみ処理量内訳'!E8</f>
        <v>26474</v>
      </c>
      <c r="O8" s="188">
        <f>'ごみ処理量内訳'!L8</f>
        <v>104</v>
      </c>
      <c r="P8" s="188">
        <f t="shared" si="1"/>
        <v>2067</v>
      </c>
      <c r="Q8" s="188">
        <f>'ごみ処理量内訳'!G8</f>
        <v>1214</v>
      </c>
      <c r="R8" s="188">
        <f>'ごみ処理量内訳'!H8</f>
        <v>853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2"/>
        <v>372</v>
      </c>
      <c r="W8" s="188">
        <f>'資源化量内訳'!M8</f>
        <v>198</v>
      </c>
      <c r="X8" s="188">
        <f>'資源化量内訳'!N8</f>
        <v>27</v>
      </c>
      <c r="Y8" s="188">
        <f>'資源化量内訳'!O8</f>
        <v>0</v>
      </c>
      <c r="Z8" s="188">
        <f>'資源化量内訳'!P8</f>
        <v>114</v>
      </c>
      <c r="AA8" s="188">
        <f>'資源化量内訳'!Q8</f>
        <v>19</v>
      </c>
      <c r="AB8" s="188">
        <f>'資源化量内訳'!R8</f>
        <v>14</v>
      </c>
      <c r="AC8" s="188">
        <f>'資源化量内訳'!S8</f>
        <v>0</v>
      </c>
      <c r="AD8" s="188">
        <f t="shared" si="3"/>
        <v>29017</v>
      </c>
      <c r="AE8" s="189">
        <f t="shared" si="4"/>
        <v>99.64158941310266</v>
      </c>
      <c r="AF8" s="188">
        <f>'資源化量内訳'!AB8</f>
        <v>0</v>
      </c>
      <c r="AG8" s="188">
        <f>'資源化量内訳'!AJ8</f>
        <v>311</v>
      </c>
      <c r="AH8" s="188">
        <f>'資源化量内訳'!AR8</f>
        <v>707</v>
      </c>
      <c r="AI8" s="188">
        <f>'資源化量内訳'!AZ8</f>
        <v>0</v>
      </c>
      <c r="AJ8" s="188">
        <f>'資源化量内訳'!BH8</f>
        <v>0</v>
      </c>
      <c r="AK8" s="188" t="s">
        <v>316</v>
      </c>
      <c r="AL8" s="188">
        <f t="shared" si="5"/>
        <v>1018</v>
      </c>
      <c r="AM8" s="189">
        <f t="shared" si="6"/>
        <v>13.859441257171365</v>
      </c>
      <c r="AN8" s="188">
        <f>'ごみ処理量内訳'!AC8</f>
        <v>104</v>
      </c>
      <c r="AO8" s="188">
        <f>'ごみ処理量内訳'!AD8</f>
        <v>3675</v>
      </c>
      <c r="AP8" s="188">
        <f>'ごみ処理量内訳'!AE8</f>
        <v>146</v>
      </c>
      <c r="AQ8" s="188">
        <f t="shared" si="7"/>
        <v>3925</v>
      </c>
    </row>
    <row r="9" spans="1:43" ht="13.5" customHeight="1">
      <c r="A9" s="182" t="s">
        <v>228</v>
      </c>
      <c r="B9" s="182" t="s">
        <v>233</v>
      </c>
      <c r="C9" s="184" t="s">
        <v>234</v>
      </c>
      <c r="D9" s="188">
        <v>94136</v>
      </c>
      <c r="E9" s="188">
        <v>94136</v>
      </c>
      <c r="F9" s="188">
        <f>'ごみ搬入量内訳'!H9</f>
        <v>38462</v>
      </c>
      <c r="G9" s="188">
        <f>'ごみ搬入量内訳'!AG9</f>
        <v>1822</v>
      </c>
      <c r="H9" s="188">
        <f>'ごみ搬入量内訳'!AH9</f>
        <v>0</v>
      </c>
      <c r="I9" s="188">
        <f t="shared" si="0"/>
        <v>40284</v>
      </c>
      <c r="J9" s="188">
        <f aca="true" t="shared" si="8" ref="J9:J53">I9/D9/365*1000000</f>
        <v>1172.422062629294</v>
      </c>
      <c r="K9" s="188">
        <f>('ごみ搬入量内訳'!E9+'ごみ搬入量内訳'!AH9)/'ごみ処理概要'!D9/365*1000000</f>
        <v>699.8036067898266</v>
      </c>
      <c r="L9" s="188">
        <f>'ごみ搬入量内訳'!F9/'ごみ処理概要'!D9/365*1000000</f>
        <v>472.61845583946746</v>
      </c>
      <c r="M9" s="188">
        <f>'資源化量内訳'!BP9</f>
        <v>3968</v>
      </c>
      <c r="N9" s="188">
        <f>'ごみ処理量内訳'!E9</f>
        <v>35981</v>
      </c>
      <c r="O9" s="188">
        <f>'ごみ処理量内訳'!L9</f>
        <v>0</v>
      </c>
      <c r="P9" s="188">
        <f t="shared" si="1"/>
        <v>4135</v>
      </c>
      <c r="Q9" s="188">
        <f>'ごみ処理量内訳'!G9</f>
        <v>2476</v>
      </c>
      <c r="R9" s="188">
        <f>'ごみ処理量内訳'!H9</f>
        <v>1659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2"/>
        <v>168</v>
      </c>
      <c r="W9" s="188">
        <f>'資源化量内訳'!M9</f>
        <v>165</v>
      </c>
      <c r="X9" s="188">
        <f>'資源化量内訳'!N9</f>
        <v>3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3"/>
        <v>40284</v>
      </c>
      <c r="AE9" s="189">
        <f t="shared" si="4"/>
        <v>100</v>
      </c>
      <c r="AF9" s="188">
        <f>'資源化量内訳'!AB9</f>
        <v>226</v>
      </c>
      <c r="AG9" s="188">
        <f>'資源化量内訳'!AJ9</f>
        <v>733</v>
      </c>
      <c r="AH9" s="188">
        <f>'資源化量内訳'!AR9</f>
        <v>966</v>
      </c>
      <c r="AI9" s="188">
        <f>'資源化量内訳'!AZ9</f>
        <v>0</v>
      </c>
      <c r="AJ9" s="188">
        <f>'資源化量内訳'!BH9</f>
        <v>0</v>
      </c>
      <c r="AK9" s="188" t="s">
        <v>316</v>
      </c>
      <c r="AL9" s="188">
        <f t="shared" si="5"/>
        <v>1925</v>
      </c>
      <c r="AM9" s="189">
        <f t="shared" si="6"/>
        <v>13.696556087860436</v>
      </c>
      <c r="AN9" s="188">
        <f>'ごみ処理量内訳'!AC9</f>
        <v>0</v>
      </c>
      <c r="AO9" s="188">
        <f>'ごみ処理量内訳'!AD9</f>
        <v>4565</v>
      </c>
      <c r="AP9" s="188">
        <f>'ごみ処理量内訳'!AE9</f>
        <v>50</v>
      </c>
      <c r="AQ9" s="188">
        <f t="shared" si="7"/>
        <v>4615</v>
      </c>
    </row>
    <row r="10" spans="1:43" ht="13.5" customHeight="1">
      <c r="A10" s="182" t="s">
        <v>228</v>
      </c>
      <c r="B10" s="182" t="s">
        <v>235</v>
      </c>
      <c r="C10" s="184" t="s">
        <v>236</v>
      </c>
      <c r="D10" s="188">
        <v>70574</v>
      </c>
      <c r="E10" s="188">
        <v>70574</v>
      </c>
      <c r="F10" s="188">
        <f>'ごみ搬入量内訳'!H10</f>
        <v>17615</v>
      </c>
      <c r="G10" s="188">
        <f>'ごみ搬入量内訳'!AG10</f>
        <v>13478</v>
      </c>
      <c r="H10" s="188">
        <f>'ごみ搬入量内訳'!AH10</f>
        <v>0</v>
      </c>
      <c r="I10" s="188">
        <f t="shared" si="0"/>
        <v>31093</v>
      </c>
      <c r="J10" s="188">
        <f t="shared" si="8"/>
        <v>1207.0493576935276</v>
      </c>
      <c r="K10" s="188">
        <f>('ごみ搬入量内訳'!E10+'ごみ搬入量内訳'!AH10)/'ごみ処理概要'!D10/365*1000000</f>
        <v>811.1567339596135</v>
      </c>
      <c r="L10" s="188">
        <f>'ごみ搬入量内訳'!F10/'ごみ処理概要'!D10/365*1000000</f>
        <v>395.8926237339142</v>
      </c>
      <c r="M10" s="188">
        <f>'資源化量内訳'!BP10</f>
        <v>1515</v>
      </c>
      <c r="N10" s="188">
        <f>'ごみ処理量内訳'!E10</f>
        <v>27800</v>
      </c>
      <c r="O10" s="188">
        <f>'ごみ処理量内訳'!L10</f>
        <v>0</v>
      </c>
      <c r="P10" s="188">
        <f t="shared" si="1"/>
        <v>3293</v>
      </c>
      <c r="Q10" s="188">
        <f>'ごみ処理量内訳'!G10</f>
        <v>2528</v>
      </c>
      <c r="R10" s="188">
        <f>'ごみ処理量内訳'!H10</f>
        <v>765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2"/>
        <v>16</v>
      </c>
      <c r="W10" s="188">
        <f>'資源化量内訳'!M10</f>
        <v>16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3"/>
        <v>31109</v>
      </c>
      <c r="AE10" s="189">
        <f t="shared" si="4"/>
        <v>100</v>
      </c>
      <c r="AF10" s="188">
        <f>'資源化量内訳'!AB10</f>
        <v>66</v>
      </c>
      <c r="AG10" s="188">
        <f>'資源化量内訳'!AJ10</f>
        <v>910</v>
      </c>
      <c r="AH10" s="188">
        <f>'資源化量内訳'!AR10</f>
        <v>765</v>
      </c>
      <c r="AI10" s="188">
        <f>'資源化量内訳'!AZ10</f>
        <v>0</v>
      </c>
      <c r="AJ10" s="188">
        <f>'資源化量内訳'!BH10</f>
        <v>0</v>
      </c>
      <c r="AK10" s="188" t="s">
        <v>316</v>
      </c>
      <c r="AL10" s="188">
        <f t="shared" si="5"/>
        <v>1741</v>
      </c>
      <c r="AM10" s="189">
        <f t="shared" si="6"/>
        <v>10.029426189308484</v>
      </c>
      <c r="AN10" s="188">
        <f>'ごみ処理量内訳'!AC10</f>
        <v>0</v>
      </c>
      <c r="AO10" s="188">
        <f>'ごみ処理量内訳'!AD10</f>
        <v>5158</v>
      </c>
      <c r="AP10" s="188">
        <f>'ごみ処理量内訳'!AE10</f>
        <v>0</v>
      </c>
      <c r="AQ10" s="188">
        <f t="shared" si="7"/>
        <v>5158</v>
      </c>
    </row>
    <row r="11" spans="1:43" ht="13.5" customHeight="1">
      <c r="A11" s="182" t="s">
        <v>228</v>
      </c>
      <c r="B11" s="182" t="s">
        <v>237</v>
      </c>
      <c r="C11" s="184" t="s">
        <v>238</v>
      </c>
      <c r="D11" s="188">
        <v>125995</v>
      </c>
      <c r="E11" s="188">
        <v>125995</v>
      </c>
      <c r="F11" s="188">
        <f>'ごみ搬入量内訳'!H11</f>
        <v>41610</v>
      </c>
      <c r="G11" s="188">
        <f>'ごみ搬入量内訳'!AG11</f>
        <v>5323</v>
      </c>
      <c r="H11" s="188">
        <f>'ごみ搬入量内訳'!AH11</f>
        <v>0</v>
      </c>
      <c r="I11" s="188">
        <f t="shared" si="0"/>
        <v>46933</v>
      </c>
      <c r="J11" s="188">
        <f t="shared" si="8"/>
        <v>1020.5449553064457</v>
      </c>
      <c r="K11" s="188">
        <f>('ごみ搬入量内訳'!E11+'ごみ搬入量内訳'!AH11)/'ごみ処理概要'!D11/365*1000000</f>
        <v>747.6704609391436</v>
      </c>
      <c r="L11" s="188">
        <f>'ごみ搬入量内訳'!F11/'ごみ処理概要'!D11/365*1000000</f>
        <v>272.874494367302</v>
      </c>
      <c r="M11" s="188">
        <f>'資源化量内訳'!BP11</f>
        <v>3372</v>
      </c>
      <c r="N11" s="188">
        <f>'ごみ処理量内訳'!E11</f>
        <v>35942</v>
      </c>
      <c r="O11" s="188">
        <f>'ごみ処理量内訳'!L11</f>
        <v>0</v>
      </c>
      <c r="P11" s="188">
        <f t="shared" si="1"/>
        <v>4922</v>
      </c>
      <c r="Q11" s="188">
        <f>'ごみ処理量内訳'!G11</f>
        <v>3263</v>
      </c>
      <c r="R11" s="188">
        <f>'ごみ処理量内訳'!H11</f>
        <v>1659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2"/>
        <v>3661</v>
      </c>
      <c r="W11" s="188">
        <f>'資源化量内訳'!M11</f>
        <v>3658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</v>
      </c>
      <c r="AD11" s="188">
        <f t="shared" si="3"/>
        <v>44525</v>
      </c>
      <c r="AE11" s="189">
        <f t="shared" si="4"/>
        <v>100</v>
      </c>
      <c r="AF11" s="188">
        <f>'資源化量内訳'!AB11</f>
        <v>56</v>
      </c>
      <c r="AG11" s="188">
        <f>'資源化量内訳'!AJ11</f>
        <v>633</v>
      </c>
      <c r="AH11" s="188">
        <f>'資源化量内訳'!AR11</f>
        <v>1081</v>
      </c>
      <c r="AI11" s="188">
        <f>'資源化量内訳'!AZ11</f>
        <v>0</v>
      </c>
      <c r="AJ11" s="188">
        <f>'資源化量内訳'!BH11</f>
        <v>0</v>
      </c>
      <c r="AK11" s="188" t="s">
        <v>316</v>
      </c>
      <c r="AL11" s="188">
        <f t="shared" si="5"/>
        <v>1770</v>
      </c>
      <c r="AM11" s="189">
        <f t="shared" si="6"/>
        <v>18.379021650625297</v>
      </c>
      <c r="AN11" s="188">
        <f>'ごみ処理量内訳'!AC11</f>
        <v>0</v>
      </c>
      <c r="AO11" s="188">
        <f>'ごみ処理量内訳'!AD11</f>
        <v>5083</v>
      </c>
      <c r="AP11" s="188">
        <f>'ごみ処理量内訳'!AE11</f>
        <v>697</v>
      </c>
      <c r="AQ11" s="188">
        <f t="shared" si="7"/>
        <v>5780</v>
      </c>
    </row>
    <row r="12" spans="1:43" ht="13.5" customHeight="1">
      <c r="A12" s="182" t="s">
        <v>228</v>
      </c>
      <c r="B12" s="182" t="s">
        <v>239</v>
      </c>
      <c r="C12" s="184" t="s">
        <v>240</v>
      </c>
      <c r="D12" s="188">
        <v>62839</v>
      </c>
      <c r="E12" s="188">
        <v>62839</v>
      </c>
      <c r="F12" s="188">
        <f>'ごみ搬入量内訳'!H12</f>
        <v>25802</v>
      </c>
      <c r="G12" s="188">
        <f>'ごみ搬入量内訳'!AG12</f>
        <v>806</v>
      </c>
      <c r="H12" s="188">
        <f>'ごみ搬入量内訳'!AH12</f>
        <v>0</v>
      </c>
      <c r="I12" s="188">
        <f t="shared" si="0"/>
        <v>26608</v>
      </c>
      <c r="J12" s="188">
        <f t="shared" si="8"/>
        <v>1160.0857769376707</v>
      </c>
      <c r="K12" s="188">
        <f>('ごみ搬入量内訳'!E12+'ごみ搬入量内訳'!AH12)/'ごみ処理概要'!D12/365*1000000</f>
        <v>759.7585218323757</v>
      </c>
      <c r="L12" s="188">
        <f>'ごみ搬入量内訳'!F12/'ごみ処理概要'!D12/365*1000000</f>
        <v>400.3272551052952</v>
      </c>
      <c r="M12" s="188">
        <f>'資源化量内訳'!BP12</f>
        <v>1006</v>
      </c>
      <c r="N12" s="188">
        <f>'ごみ処理量内訳'!E12</f>
        <v>21549</v>
      </c>
      <c r="O12" s="188">
        <f>'ごみ処理量内訳'!L12</f>
        <v>0</v>
      </c>
      <c r="P12" s="188">
        <f t="shared" si="1"/>
        <v>2747</v>
      </c>
      <c r="Q12" s="188">
        <f>'ごみ処理量内訳'!G12</f>
        <v>2155</v>
      </c>
      <c r="R12" s="188">
        <f>'ごみ処理量内訳'!H12</f>
        <v>592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2"/>
        <v>2316</v>
      </c>
      <c r="W12" s="188">
        <f>'資源化量内訳'!M12</f>
        <v>2316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3"/>
        <v>26612</v>
      </c>
      <c r="AE12" s="189">
        <f t="shared" si="4"/>
        <v>100</v>
      </c>
      <c r="AF12" s="188">
        <f>'資源化量内訳'!AB12</f>
        <v>245</v>
      </c>
      <c r="AG12" s="188">
        <f>'資源化量内訳'!AJ12</f>
        <v>450</v>
      </c>
      <c r="AH12" s="188">
        <f>'資源化量内訳'!AR12</f>
        <v>592</v>
      </c>
      <c r="AI12" s="188">
        <f>'資源化量内訳'!AZ12</f>
        <v>0</v>
      </c>
      <c r="AJ12" s="188">
        <f>'資源化量内訳'!BH12</f>
        <v>0</v>
      </c>
      <c r="AK12" s="188" t="s">
        <v>316</v>
      </c>
      <c r="AL12" s="188">
        <f t="shared" si="5"/>
        <v>1287</v>
      </c>
      <c r="AM12" s="189">
        <f t="shared" si="6"/>
        <v>16.688391628647985</v>
      </c>
      <c r="AN12" s="188">
        <f>'ごみ処理量内訳'!AC12</f>
        <v>0</v>
      </c>
      <c r="AO12" s="188">
        <f>'ごみ処理量内訳'!AD12</f>
        <v>3111</v>
      </c>
      <c r="AP12" s="188">
        <f>'ごみ処理量内訳'!AE12</f>
        <v>558</v>
      </c>
      <c r="AQ12" s="188">
        <f t="shared" si="7"/>
        <v>3669</v>
      </c>
    </row>
    <row r="13" spans="1:43" ht="13.5" customHeight="1">
      <c r="A13" s="182" t="s">
        <v>228</v>
      </c>
      <c r="B13" s="182" t="s">
        <v>241</v>
      </c>
      <c r="C13" s="184" t="s">
        <v>242</v>
      </c>
      <c r="D13" s="188">
        <v>34754</v>
      </c>
      <c r="E13" s="188">
        <v>34754</v>
      </c>
      <c r="F13" s="188">
        <f>'ごみ搬入量内訳'!H13</f>
        <v>8446</v>
      </c>
      <c r="G13" s="188">
        <f>'ごみ搬入量内訳'!AG13</f>
        <v>4008</v>
      </c>
      <c r="H13" s="188">
        <f>'ごみ搬入量内訳'!AH13</f>
        <v>0</v>
      </c>
      <c r="I13" s="188">
        <f t="shared" si="0"/>
        <v>12454</v>
      </c>
      <c r="J13" s="188">
        <f t="shared" si="8"/>
        <v>981.7732619325972</v>
      </c>
      <c r="K13" s="188">
        <f>('ごみ搬入量内訳'!E13+'ごみ搬入量内訳'!AH13)/'ごみ処理概要'!D13/365*1000000</f>
        <v>768.6904670872615</v>
      </c>
      <c r="L13" s="188">
        <f>'ごみ搬入量内訳'!F13/'ごみ処理概要'!D13/365*1000000</f>
        <v>213.08279484533566</v>
      </c>
      <c r="M13" s="188">
        <f>'資源化量内訳'!BP13</f>
        <v>341</v>
      </c>
      <c r="N13" s="188">
        <f>'ごみ処理量内訳'!E13</f>
        <v>10597</v>
      </c>
      <c r="O13" s="188">
        <f>'ごみ処理量内訳'!L13</f>
        <v>750</v>
      </c>
      <c r="P13" s="188">
        <f t="shared" si="1"/>
        <v>971</v>
      </c>
      <c r="Q13" s="188">
        <f>'ごみ処理量内訳'!G13</f>
        <v>679</v>
      </c>
      <c r="R13" s="188">
        <f>'ごみ処理量内訳'!H13</f>
        <v>292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2"/>
        <v>136</v>
      </c>
      <c r="W13" s="188">
        <f>'資源化量内訳'!M13</f>
        <v>0</v>
      </c>
      <c r="X13" s="188">
        <f>'資源化量内訳'!N13</f>
        <v>136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3"/>
        <v>12454</v>
      </c>
      <c r="AE13" s="189">
        <f t="shared" si="4"/>
        <v>93.97783844547936</v>
      </c>
      <c r="AF13" s="188">
        <f>'資源化量内訳'!AB13</f>
        <v>0</v>
      </c>
      <c r="AG13" s="188">
        <f>'資源化量内訳'!AJ13</f>
        <v>241</v>
      </c>
      <c r="AH13" s="188">
        <f>'資源化量内訳'!AR13</f>
        <v>177</v>
      </c>
      <c r="AI13" s="188">
        <f>'資源化量内訳'!AZ13</f>
        <v>0</v>
      </c>
      <c r="AJ13" s="188">
        <f>'資源化量内訳'!BH13</f>
        <v>0</v>
      </c>
      <c r="AK13" s="188" t="s">
        <v>316</v>
      </c>
      <c r="AL13" s="188">
        <f t="shared" si="5"/>
        <v>418</v>
      </c>
      <c r="AM13" s="189">
        <f t="shared" si="6"/>
        <v>6.994919890582259</v>
      </c>
      <c r="AN13" s="188">
        <f>'ごみ処理量内訳'!AC13</f>
        <v>750</v>
      </c>
      <c r="AO13" s="188">
        <f>'ごみ処理量内訳'!AD13</f>
        <v>2051</v>
      </c>
      <c r="AP13" s="188">
        <f>'ごみ処理量内訳'!AE13</f>
        <v>172</v>
      </c>
      <c r="AQ13" s="188">
        <f t="shared" si="7"/>
        <v>2973</v>
      </c>
    </row>
    <row r="14" spans="1:43" ht="13.5" customHeight="1">
      <c r="A14" s="182" t="s">
        <v>228</v>
      </c>
      <c r="B14" s="182" t="s">
        <v>243</v>
      </c>
      <c r="C14" s="184" t="s">
        <v>244</v>
      </c>
      <c r="D14" s="188">
        <v>33460</v>
      </c>
      <c r="E14" s="188">
        <v>33460</v>
      </c>
      <c r="F14" s="188">
        <f>'ごみ搬入量内訳'!H14</f>
        <v>8732</v>
      </c>
      <c r="G14" s="188">
        <f>'ごみ搬入量内訳'!AG14</f>
        <v>3118</v>
      </c>
      <c r="H14" s="188">
        <f>'ごみ搬入量内訳'!AH14</f>
        <v>0</v>
      </c>
      <c r="I14" s="188">
        <f t="shared" si="0"/>
        <v>11850</v>
      </c>
      <c r="J14" s="188">
        <f t="shared" si="8"/>
        <v>970.2855177721917</v>
      </c>
      <c r="K14" s="188">
        <f>('ごみ搬入量内訳'!E14+'ごみ搬入量内訳'!AH14)/'ごみ処理概要'!D14/365*1000000</f>
        <v>853.8512556395287</v>
      </c>
      <c r="L14" s="188">
        <f>'ごみ搬入量内訳'!F14/'ごみ処理概要'!D14/365*1000000</f>
        <v>116.43426213266301</v>
      </c>
      <c r="M14" s="188">
        <f>'資源化量内訳'!BP14</f>
        <v>798</v>
      </c>
      <c r="N14" s="188">
        <f>'ごみ処理量内訳'!E14</f>
        <v>10102</v>
      </c>
      <c r="O14" s="188">
        <f>'ごみ処理量内訳'!L14</f>
        <v>0</v>
      </c>
      <c r="P14" s="188">
        <f t="shared" si="1"/>
        <v>1615</v>
      </c>
      <c r="Q14" s="188">
        <f>'ごみ処理量内訳'!G14</f>
        <v>959</v>
      </c>
      <c r="R14" s="188">
        <f>'ごみ処理量内訳'!H14</f>
        <v>656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2"/>
        <v>615</v>
      </c>
      <c r="W14" s="188">
        <f>'資源化量内訳'!M14</f>
        <v>0</v>
      </c>
      <c r="X14" s="188">
        <f>'資源化量内訳'!N14</f>
        <v>315</v>
      </c>
      <c r="Y14" s="188">
        <f>'資源化量内訳'!O14</f>
        <v>300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3"/>
        <v>12332</v>
      </c>
      <c r="AE14" s="189">
        <f t="shared" si="4"/>
        <v>100</v>
      </c>
      <c r="AF14" s="188">
        <f>'資源化量内訳'!AB14</f>
        <v>0</v>
      </c>
      <c r="AG14" s="188">
        <f>'資源化量内訳'!AJ14</f>
        <v>419</v>
      </c>
      <c r="AH14" s="188">
        <f>'資源化量内訳'!AR14</f>
        <v>214</v>
      </c>
      <c r="AI14" s="188">
        <f>'資源化量内訳'!AZ14</f>
        <v>0</v>
      </c>
      <c r="AJ14" s="188">
        <f>'資源化量内訳'!BH14</f>
        <v>0</v>
      </c>
      <c r="AK14" s="188" t="s">
        <v>316</v>
      </c>
      <c r="AL14" s="188">
        <f t="shared" si="5"/>
        <v>633</v>
      </c>
      <c r="AM14" s="189">
        <f t="shared" si="6"/>
        <v>15.582635186595583</v>
      </c>
      <c r="AN14" s="188">
        <f>'ごみ処理量内訳'!AC14</f>
        <v>0</v>
      </c>
      <c r="AO14" s="188">
        <f>'ごみ処理量内訳'!AD14</f>
        <v>1241</v>
      </c>
      <c r="AP14" s="188">
        <f>'ごみ処理量内訳'!AE14</f>
        <v>0</v>
      </c>
      <c r="AQ14" s="188">
        <f t="shared" si="7"/>
        <v>1241</v>
      </c>
    </row>
    <row r="15" spans="1:43" ht="13.5" customHeight="1">
      <c r="A15" s="182" t="s">
        <v>228</v>
      </c>
      <c r="B15" s="182" t="s">
        <v>245</v>
      </c>
      <c r="C15" s="184" t="s">
        <v>246</v>
      </c>
      <c r="D15" s="188">
        <v>115396</v>
      </c>
      <c r="E15" s="188">
        <v>115396</v>
      </c>
      <c r="F15" s="188">
        <f>'ごみ搬入量内訳'!H15</f>
        <v>35908</v>
      </c>
      <c r="G15" s="188">
        <f>'ごみ搬入量内訳'!AG15</f>
        <v>3654</v>
      </c>
      <c r="H15" s="188">
        <f>'ごみ搬入量内訳'!AH15</f>
        <v>150</v>
      </c>
      <c r="I15" s="188">
        <f t="shared" si="0"/>
        <v>39712</v>
      </c>
      <c r="J15" s="188">
        <f t="shared" si="8"/>
        <v>942.8403064230996</v>
      </c>
      <c r="K15" s="188">
        <f>('ごみ搬入量内訳'!E15+'ごみ搬入量内訳'!AH15)/'ごみ処理概要'!D15/365*1000000</f>
        <v>731.9168253024604</v>
      </c>
      <c r="L15" s="188">
        <f>'ごみ搬入量内訳'!F15/'ごみ処理概要'!D15/365*1000000</f>
        <v>210.92348112063902</v>
      </c>
      <c r="M15" s="188">
        <f>'資源化量内訳'!BP15</f>
        <v>3580</v>
      </c>
      <c r="N15" s="188">
        <f>'ごみ処理量内訳'!E15</f>
        <v>35147</v>
      </c>
      <c r="O15" s="188">
        <f>'ごみ処理量内訳'!L15</f>
        <v>0</v>
      </c>
      <c r="P15" s="188">
        <f t="shared" si="1"/>
        <v>5046</v>
      </c>
      <c r="Q15" s="188">
        <f>'ごみ処理量内訳'!G15</f>
        <v>0</v>
      </c>
      <c r="R15" s="188">
        <f>'ごみ処理量内訳'!H15</f>
        <v>5046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2"/>
        <v>1620</v>
      </c>
      <c r="W15" s="188">
        <f>'資源化量内訳'!M15</f>
        <v>1620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3"/>
        <v>41813</v>
      </c>
      <c r="AE15" s="189">
        <f t="shared" si="4"/>
        <v>100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1683</v>
      </c>
      <c r="AI15" s="188">
        <f>'資源化量内訳'!AZ15</f>
        <v>0</v>
      </c>
      <c r="AJ15" s="188">
        <f>'資源化量内訳'!BH15</f>
        <v>0</v>
      </c>
      <c r="AK15" s="188" t="s">
        <v>316</v>
      </c>
      <c r="AL15" s="188">
        <f t="shared" si="5"/>
        <v>1683</v>
      </c>
      <c r="AM15" s="189">
        <f t="shared" si="6"/>
        <v>15.16313087921045</v>
      </c>
      <c r="AN15" s="188">
        <f>'ごみ処理量内訳'!AC15</f>
        <v>0</v>
      </c>
      <c r="AO15" s="188">
        <f>'ごみ処理量内訳'!AD15</f>
        <v>4855</v>
      </c>
      <c r="AP15" s="188">
        <f>'ごみ処理量内訳'!AE15</f>
        <v>570</v>
      </c>
      <c r="AQ15" s="188">
        <f t="shared" si="7"/>
        <v>5425</v>
      </c>
    </row>
    <row r="16" spans="1:43" ht="13.5" customHeight="1">
      <c r="A16" s="182" t="s">
        <v>228</v>
      </c>
      <c r="B16" s="182" t="s">
        <v>247</v>
      </c>
      <c r="C16" s="184" t="s">
        <v>248</v>
      </c>
      <c r="D16" s="188">
        <v>70750</v>
      </c>
      <c r="E16" s="188">
        <v>70750</v>
      </c>
      <c r="F16" s="188">
        <f>'ごみ搬入量内訳'!H16</f>
        <v>22872</v>
      </c>
      <c r="G16" s="188">
        <f>'ごみ搬入量内訳'!AG16</f>
        <v>746</v>
      </c>
      <c r="H16" s="188">
        <f>'ごみ搬入量内訳'!AH16</f>
        <v>0</v>
      </c>
      <c r="I16" s="188">
        <f t="shared" si="0"/>
        <v>23618</v>
      </c>
      <c r="J16" s="188">
        <f t="shared" si="8"/>
        <v>914.5844426158089</v>
      </c>
      <c r="K16" s="188">
        <f>('ごみ搬入量内訳'!E16+'ごみ搬入量内訳'!AH16)/'ごみ処理概要'!D16/365*1000000</f>
        <v>683.8278716297982</v>
      </c>
      <c r="L16" s="188">
        <f>'ごみ搬入量内訳'!F16/'ごみ処理概要'!D16/365*1000000</f>
        <v>230.75657098601096</v>
      </c>
      <c r="M16" s="188">
        <f>'資源化量内訳'!BP16</f>
        <v>3427</v>
      </c>
      <c r="N16" s="188">
        <f>'ごみ処理量内訳'!E16</f>
        <v>20181</v>
      </c>
      <c r="O16" s="188">
        <f>'ごみ処理量内訳'!L16</f>
        <v>0</v>
      </c>
      <c r="P16" s="188">
        <f t="shared" si="1"/>
        <v>1952</v>
      </c>
      <c r="Q16" s="188">
        <f>'ごみ処理量内訳'!G16</f>
        <v>1860</v>
      </c>
      <c r="R16" s="188">
        <f>'ごみ処理量内訳'!H16</f>
        <v>92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2"/>
        <v>741</v>
      </c>
      <c r="W16" s="188">
        <f>'資源化量内訳'!M16</f>
        <v>719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22</v>
      </c>
      <c r="AD16" s="188">
        <f t="shared" si="3"/>
        <v>22874</v>
      </c>
      <c r="AE16" s="189">
        <f t="shared" si="4"/>
        <v>100</v>
      </c>
      <c r="AF16" s="188">
        <f>'資源化量内訳'!AB16</f>
        <v>0</v>
      </c>
      <c r="AG16" s="188">
        <f>'資源化量内訳'!AJ16</f>
        <v>507</v>
      </c>
      <c r="AH16" s="188">
        <f>'資源化量内訳'!AR16</f>
        <v>92</v>
      </c>
      <c r="AI16" s="188">
        <f>'資源化量内訳'!AZ16</f>
        <v>0</v>
      </c>
      <c r="AJ16" s="188">
        <f>'資源化量内訳'!BH16</f>
        <v>0</v>
      </c>
      <c r="AK16" s="188" t="s">
        <v>316</v>
      </c>
      <c r="AL16" s="188">
        <f t="shared" si="5"/>
        <v>599</v>
      </c>
      <c r="AM16" s="189">
        <f t="shared" si="6"/>
        <v>18.124786129804953</v>
      </c>
      <c r="AN16" s="188">
        <f>'ごみ処理量内訳'!AC16</f>
        <v>0</v>
      </c>
      <c r="AO16" s="188">
        <f>'ごみ処理量内訳'!AD16</f>
        <v>3940</v>
      </c>
      <c r="AP16" s="188">
        <f>'ごみ処理量内訳'!AE16</f>
        <v>406</v>
      </c>
      <c r="AQ16" s="188">
        <f t="shared" si="7"/>
        <v>4346</v>
      </c>
    </row>
    <row r="17" spans="1:43" ht="13.5" customHeight="1">
      <c r="A17" s="182" t="s">
        <v>228</v>
      </c>
      <c r="B17" s="182" t="s">
        <v>18</v>
      </c>
      <c r="C17" s="184" t="s">
        <v>19</v>
      </c>
      <c r="D17" s="188">
        <v>35428</v>
      </c>
      <c r="E17" s="188">
        <v>35428</v>
      </c>
      <c r="F17" s="188">
        <f>'ごみ搬入量内訳'!H17</f>
        <v>9181</v>
      </c>
      <c r="G17" s="188">
        <f>'ごみ搬入量内訳'!AG17</f>
        <v>3918</v>
      </c>
      <c r="H17" s="188">
        <f>'ごみ搬入量内訳'!AH17</f>
        <v>0</v>
      </c>
      <c r="I17" s="188">
        <f t="shared" si="0"/>
        <v>13099</v>
      </c>
      <c r="J17" s="188">
        <f t="shared" si="8"/>
        <v>1012.9748005215284</v>
      </c>
      <c r="K17" s="188">
        <f>('ごみ搬入量内訳'!E17+'ごみ搬入量内訳'!AH17)/'ごみ処理概要'!D17/365*1000000</f>
        <v>709.9871473843923</v>
      </c>
      <c r="L17" s="188">
        <f>'ごみ搬入量内訳'!F17/'ごみ処理概要'!D17/365*1000000</f>
        <v>302.98765313713636</v>
      </c>
      <c r="M17" s="188">
        <f>'資源化量内訳'!BP17</f>
        <v>1270</v>
      </c>
      <c r="N17" s="188">
        <f>'ごみ処理量内訳'!E17</f>
        <v>11239</v>
      </c>
      <c r="O17" s="188">
        <f>'ごみ処理量内訳'!L17</f>
        <v>65</v>
      </c>
      <c r="P17" s="188">
        <f t="shared" si="1"/>
        <v>1036</v>
      </c>
      <c r="Q17" s="188">
        <f>'ごみ処理量内訳'!G17</f>
        <v>535</v>
      </c>
      <c r="R17" s="188">
        <f>'ごみ処理量内訳'!H17</f>
        <v>501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2"/>
        <v>784</v>
      </c>
      <c r="W17" s="188">
        <f>'資源化量内訳'!M17</f>
        <v>568</v>
      </c>
      <c r="X17" s="188">
        <f>'資源化量内訳'!N17</f>
        <v>0</v>
      </c>
      <c r="Y17" s="188">
        <f>'資源化量内訳'!O17</f>
        <v>154</v>
      </c>
      <c r="Z17" s="188">
        <f>'資源化量内訳'!P17</f>
        <v>21</v>
      </c>
      <c r="AA17" s="188">
        <f>'資源化量内訳'!Q17</f>
        <v>0</v>
      </c>
      <c r="AB17" s="188">
        <f>'資源化量内訳'!R17</f>
        <v>41</v>
      </c>
      <c r="AC17" s="188">
        <f>'資源化量内訳'!S17</f>
        <v>0</v>
      </c>
      <c r="AD17" s="188">
        <f t="shared" si="3"/>
        <v>13124</v>
      </c>
      <c r="AE17" s="189">
        <f t="shared" si="4"/>
        <v>99.50472416946053</v>
      </c>
      <c r="AF17" s="188">
        <f>'資源化量内訳'!AB17</f>
        <v>0</v>
      </c>
      <c r="AG17" s="188">
        <f>'資源化量内訳'!AJ17</f>
        <v>143</v>
      </c>
      <c r="AH17" s="188">
        <f>'資源化量内訳'!AR17</f>
        <v>441</v>
      </c>
      <c r="AI17" s="188">
        <f>'資源化量内訳'!AZ17</f>
        <v>0</v>
      </c>
      <c r="AJ17" s="188">
        <f>'資源化量内訳'!BH17</f>
        <v>0</v>
      </c>
      <c r="AK17" s="188" t="s">
        <v>316</v>
      </c>
      <c r="AL17" s="188">
        <f t="shared" si="5"/>
        <v>584</v>
      </c>
      <c r="AM17" s="189">
        <f t="shared" si="6"/>
        <v>18.327080728081143</v>
      </c>
      <c r="AN17" s="188">
        <f>'ごみ処理量内訳'!AC17</f>
        <v>65</v>
      </c>
      <c r="AO17" s="188">
        <f>'ごみ処理量内訳'!AD17</f>
        <v>1474</v>
      </c>
      <c r="AP17" s="188">
        <f>'ごみ処理量内訳'!AE17</f>
        <v>153</v>
      </c>
      <c r="AQ17" s="188">
        <f t="shared" si="7"/>
        <v>1692</v>
      </c>
    </row>
    <row r="18" spans="1:43" ht="13.5" customHeight="1">
      <c r="A18" s="182" t="s">
        <v>228</v>
      </c>
      <c r="B18" s="182" t="s">
        <v>249</v>
      </c>
      <c r="C18" s="184" t="s">
        <v>250</v>
      </c>
      <c r="D18" s="188">
        <v>1908</v>
      </c>
      <c r="E18" s="188">
        <v>1908</v>
      </c>
      <c r="F18" s="188">
        <f>'ごみ搬入量内訳'!H18</f>
        <v>367</v>
      </c>
      <c r="G18" s="188">
        <f>'ごみ搬入量内訳'!AG18</f>
        <v>0</v>
      </c>
      <c r="H18" s="188">
        <f>'ごみ搬入量内訳'!AH18</f>
        <v>0</v>
      </c>
      <c r="I18" s="188">
        <f t="shared" si="0"/>
        <v>367</v>
      </c>
      <c r="J18" s="188">
        <f t="shared" si="8"/>
        <v>526.98084489245</v>
      </c>
      <c r="K18" s="188">
        <f>('ごみ搬入量内訳'!E18+'ごみ搬入量内訳'!AH18)/'ごみ処理概要'!D18/365*1000000</f>
        <v>526.98084489245</v>
      </c>
      <c r="L18" s="188">
        <f>'ごみ搬入量内訳'!F18/'ごみ処理概要'!D18/365*1000000</f>
        <v>0</v>
      </c>
      <c r="M18" s="188">
        <f>'資源化量内訳'!BP18</f>
        <v>88</v>
      </c>
      <c r="N18" s="188">
        <f>'ごみ処理量内訳'!E18</f>
        <v>322</v>
      </c>
      <c r="O18" s="188">
        <f>'ごみ処理量内訳'!L18</f>
        <v>0</v>
      </c>
      <c r="P18" s="188">
        <f t="shared" si="1"/>
        <v>45</v>
      </c>
      <c r="Q18" s="188">
        <f>'ごみ処理量内訳'!G18</f>
        <v>34</v>
      </c>
      <c r="R18" s="188">
        <f>'ごみ処理量内訳'!H18</f>
        <v>11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2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3"/>
        <v>367</v>
      </c>
      <c r="AE18" s="189">
        <f t="shared" si="4"/>
        <v>100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11</v>
      </c>
      <c r="AI18" s="188">
        <f>'資源化量内訳'!AZ18</f>
        <v>0</v>
      </c>
      <c r="AJ18" s="188">
        <f>'資源化量内訳'!BH18</f>
        <v>0</v>
      </c>
      <c r="AK18" s="188" t="s">
        <v>316</v>
      </c>
      <c r="AL18" s="188">
        <f t="shared" si="5"/>
        <v>11</v>
      </c>
      <c r="AM18" s="189">
        <f t="shared" si="6"/>
        <v>21.75824175824176</v>
      </c>
      <c r="AN18" s="188">
        <f>'ごみ処理量内訳'!AC18</f>
        <v>0</v>
      </c>
      <c r="AO18" s="188">
        <f>'ごみ処理量内訳'!AD18</f>
        <v>48</v>
      </c>
      <c r="AP18" s="188">
        <f>'ごみ処理量内訳'!AE18</f>
        <v>3</v>
      </c>
      <c r="AQ18" s="188">
        <f t="shared" si="7"/>
        <v>51</v>
      </c>
    </row>
    <row r="19" spans="1:43" ht="13.5" customHeight="1">
      <c r="A19" s="182" t="s">
        <v>228</v>
      </c>
      <c r="B19" s="182" t="s">
        <v>251</v>
      </c>
      <c r="C19" s="184" t="s">
        <v>131</v>
      </c>
      <c r="D19" s="188">
        <v>6745</v>
      </c>
      <c r="E19" s="188">
        <v>6745</v>
      </c>
      <c r="F19" s="188">
        <f>'ごみ搬入量内訳'!H19</f>
        <v>1351</v>
      </c>
      <c r="G19" s="188">
        <f>'ごみ搬入量内訳'!AG19</f>
        <v>876</v>
      </c>
      <c r="H19" s="188">
        <f>'ごみ搬入量内訳'!AH19</f>
        <v>0</v>
      </c>
      <c r="I19" s="188">
        <f t="shared" si="0"/>
        <v>2227</v>
      </c>
      <c r="J19" s="188">
        <f t="shared" si="8"/>
        <v>904.5767031895772</v>
      </c>
      <c r="K19" s="188">
        <f>('ごみ搬入量内訳'!E19+'ごみ搬入量内訳'!AH19)/'ごみ処理概要'!D19/365*1000000</f>
        <v>548.7575779115936</v>
      </c>
      <c r="L19" s="188">
        <f>'ごみ搬入量内訳'!F19/'ごみ処理概要'!D19/365*1000000</f>
        <v>355.81912527798374</v>
      </c>
      <c r="M19" s="188">
        <f>'資源化量内訳'!BP19</f>
        <v>0</v>
      </c>
      <c r="N19" s="188">
        <f>'ごみ処理量内訳'!E19</f>
        <v>1930</v>
      </c>
      <c r="O19" s="188">
        <f>'ごみ処理量内訳'!L19</f>
        <v>0</v>
      </c>
      <c r="P19" s="188">
        <f t="shared" si="1"/>
        <v>298</v>
      </c>
      <c r="Q19" s="188">
        <f>'ごみ処理量内訳'!G19</f>
        <v>239</v>
      </c>
      <c r="R19" s="188">
        <f>'ごみ処理量内訳'!H19</f>
        <v>59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2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3"/>
        <v>2228</v>
      </c>
      <c r="AE19" s="189">
        <f t="shared" si="4"/>
        <v>100</v>
      </c>
      <c r="AF19" s="188">
        <f>'資源化量内訳'!AB19</f>
        <v>6</v>
      </c>
      <c r="AG19" s="188">
        <f>'資源化量内訳'!AJ19</f>
        <v>59</v>
      </c>
      <c r="AH19" s="188">
        <f>'資源化量内訳'!AR19</f>
        <v>59</v>
      </c>
      <c r="AI19" s="188">
        <f>'資源化量内訳'!AZ19</f>
        <v>0</v>
      </c>
      <c r="AJ19" s="188">
        <f>'資源化量内訳'!BH19</f>
        <v>0</v>
      </c>
      <c r="AK19" s="188" t="s">
        <v>316</v>
      </c>
      <c r="AL19" s="188">
        <f t="shared" si="5"/>
        <v>124</v>
      </c>
      <c r="AM19" s="189">
        <f t="shared" si="6"/>
        <v>5.565529622980251</v>
      </c>
      <c r="AN19" s="188">
        <f>'ごみ処理量内訳'!AC19</f>
        <v>0</v>
      </c>
      <c r="AO19" s="188">
        <f>'ごみ処理量内訳'!AD19</f>
        <v>271</v>
      </c>
      <c r="AP19" s="188">
        <f>'ごみ処理量内訳'!AE19</f>
        <v>22</v>
      </c>
      <c r="AQ19" s="188">
        <f t="shared" si="7"/>
        <v>293</v>
      </c>
    </row>
    <row r="20" spans="1:43" ht="13.5" customHeight="1">
      <c r="A20" s="182" t="s">
        <v>228</v>
      </c>
      <c r="B20" s="182" t="s">
        <v>252</v>
      </c>
      <c r="C20" s="184" t="s">
        <v>253</v>
      </c>
      <c r="D20" s="188">
        <v>4829</v>
      </c>
      <c r="E20" s="188">
        <v>4829</v>
      </c>
      <c r="F20" s="188">
        <f>'ごみ搬入量内訳'!H20</f>
        <v>707</v>
      </c>
      <c r="G20" s="188">
        <f>'ごみ搬入量内訳'!AG20</f>
        <v>0</v>
      </c>
      <c r="H20" s="188">
        <f>'ごみ搬入量内訳'!AH20</f>
        <v>0</v>
      </c>
      <c r="I20" s="188">
        <f t="shared" si="0"/>
        <v>707</v>
      </c>
      <c r="J20" s="188">
        <f t="shared" si="8"/>
        <v>401.1154072002201</v>
      </c>
      <c r="K20" s="188">
        <f>('ごみ搬入量内訳'!E20+'ごみ搬入量内訳'!AH20)/'ごみ処理概要'!D20/365*1000000</f>
        <v>401.1154072002201</v>
      </c>
      <c r="L20" s="188">
        <f>'ごみ搬入量内訳'!F20/'ごみ処理概要'!D20/365*1000000</f>
        <v>0</v>
      </c>
      <c r="M20" s="188">
        <f>'資源化量内訳'!BP20</f>
        <v>0</v>
      </c>
      <c r="N20" s="188">
        <f>'ごみ処理量内訳'!E20</f>
        <v>562</v>
      </c>
      <c r="O20" s="188">
        <f>'ごみ処理量内訳'!L20</f>
        <v>0</v>
      </c>
      <c r="P20" s="188">
        <f t="shared" si="1"/>
        <v>0</v>
      </c>
      <c r="Q20" s="188">
        <f>'ごみ処理量内訳'!G20</f>
        <v>0</v>
      </c>
      <c r="R20" s="188">
        <f>'ごみ処理量内訳'!H20</f>
        <v>0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2"/>
        <v>210</v>
      </c>
      <c r="W20" s="188">
        <f>'資源化量内訳'!M20</f>
        <v>0</v>
      </c>
      <c r="X20" s="188">
        <f>'資源化量内訳'!N20</f>
        <v>7</v>
      </c>
      <c r="Y20" s="188">
        <f>'資源化量内訳'!O20</f>
        <v>0</v>
      </c>
      <c r="Z20" s="188">
        <f>'資源化量内訳'!P20</f>
        <v>3</v>
      </c>
      <c r="AA20" s="188">
        <f>'資源化量内訳'!Q20</f>
        <v>14</v>
      </c>
      <c r="AB20" s="188">
        <f>'資源化量内訳'!R20</f>
        <v>8</v>
      </c>
      <c r="AC20" s="188">
        <f>'資源化量内訳'!S20</f>
        <v>178</v>
      </c>
      <c r="AD20" s="188">
        <f t="shared" si="3"/>
        <v>772</v>
      </c>
      <c r="AE20" s="189">
        <f t="shared" si="4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0</v>
      </c>
      <c r="AI20" s="188">
        <f>'資源化量内訳'!AZ20</f>
        <v>0</v>
      </c>
      <c r="AJ20" s="188">
        <f>'資源化量内訳'!BH20</f>
        <v>0</v>
      </c>
      <c r="AK20" s="188" t="s">
        <v>316</v>
      </c>
      <c r="AL20" s="188">
        <f t="shared" si="5"/>
        <v>0</v>
      </c>
      <c r="AM20" s="189">
        <f t="shared" si="6"/>
        <v>27.202072538860104</v>
      </c>
      <c r="AN20" s="188">
        <f>'ごみ処理量内訳'!AC20</f>
        <v>0</v>
      </c>
      <c r="AO20" s="188">
        <f>'ごみ処理量内訳'!AD20</f>
        <v>78</v>
      </c>
      <c r="AP20" s="188">
        <f>'ごみ処理量内訳'!AE20</f>
        <v>0</v>
      </c>
      <c r="AQ20" s="188">
        <f t="shared" si="7"/>
        <v>78</v>
      </c>
    </row>
    <row r="21" spans="1:43" ht="13.5" customHeight="1">
      <c r="A21" s="182" t="s">
        <v>228</v>
      </c>
      <c r="B21" s="182" t="s">
        <v>254</v>
      </c>
      <c r="C21" s="184" t="s">
        <v>255</v>
      </c>
      <c r="D21" s="188">
        <v>20907</v>
      </c>
      <c r="E21" s="188">
        <v>20907</v>
      </c>
      <c r="F21" s="188">
        <f>'ごみ搬入量内訳'!H21</f>
        <v>6874</v>
      </c>
      <c r="G21" s="188">
        <f>'ごみ搬入量内訳'!AG21</f>
        <v>270</v>
      </c>
      <c r="H21" s="188">
        <f>'ごみ搬入量内訳'!AH21</f>
        <v>0</v>
      </c>
      <c r="I21" s="188">
        <f t="shared" si="0"/>
        <v>7144</v>
      </c>
      <c r="J21" s="188">
        <f t="shared" si="8"/>
        <v>936.1746180573983</v>
      </c>
      <c r="K21" s="188">
        <f>('ごみ搬入量内訳'!E21+'ごみ搬入量内訳'!AH21)/'ごみ処理概要'!D21/365*1000000</f>
        <v>811.159138546374</v>
      </c>
      <c r="L21" s="188">
        <f>'ごみ搬入量内訳'!F21/'ごみ処理概要'!D21/365*1000000</f>
        <v>125.01547951102437</v>
      </c>
      <c r="M21" s="188">
        <f>'資源化量内訳'!BP21</f>
        <v>765</v>
      </c>
      <c r="N21" s="188">
        <f>'ごみ処理量内訳'!E21</f>
        <v>6031</v>
      </c>
      <c r="O21" s="188">
        <f>'ごみ処理量内訳'!L21</f>
        <v>0</v>
      </c>
      <c r="P21" s="188">
        <f t="shared" si="1"/>
        <v>1112</v>
      </c>
      <c r="Q21" s="188">
        <f>'ごみ処理量内訳'!G21</f>
        <v>314</v>
      </c>
      <c r="R21" s="188">
        <f>'ごみ処理量内訳'!H21</f>
        <v>798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2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3"/>
        <v>7143</v>
      </c>
      <c r="AE21" s="189">
        <f t="shared" si="4"/>
        <v>100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798</v>
      </c>
      <c r="AI21" s="188">
        <f>'資源化量内訳'!AZ21</f>
        <v>0</v>
      </c>
      <c r="AJ21" s="188">
        <f>'資源化量内訳'!BH21</f>
        <v>0</v>
      </c>
      <c r="AK21" s="188" t="s">
        <v>316</v>
      </c>
      <c r="AL21" s="188">
        <f t="shared" si="5"/>
        <v>798</v>
      </c>
      <c r="AM21" s="189">
        <f t="shared" si="6"/>
        <v>19.764795144157816</v>
      </c>
      <c r="AN21" s="188">
        <f>'ごみ処理量内訳'!AC21</f>
        <v>0</v>
      </c>
      <c r="AO21" s="188">
        <f>'ごみ処理量内訳'!AD21</f>
        <v>810</v>
      </c>
      <c r="AP21" s="188">
        <f>'ごみ処理量内訳'!AE21</f>
        <v>42</v>
      </c>
      <c r="AQ21" s="188">
        <f t="shared" si="7"/>
        <v>852</v>
      </c>
    </row>
    <row r="22" spans="1:43" ht="13.5" customHeight="1">
      <c r="A22" s="182" t="s">
        <v>228</v>
      </c>
      <c r="B22" s="182" t="s">
        <v>256</v>
      </c>
      <c r="C22" s="184" t="s">
        <v>257</v>
      </c>
      <c r="D22" s="188">
        <v>22908</v>
      </c>
      <c r="E22" s="188">
        <v>22908</v>
      </c>
      <c r="F22" s="188">
        <f>'ごみ搬入量内訳'!H22</f>
        <v>9162</v>
      </c>
      <c r="G22" s="188">
        <f>'ごみ搬入量内訳'!AG22</f>
        <v>168</v>
      </c>
      <c r="H22" s="188">
        <f>'ごみ搬入量内訳'!AH22</f>
        <v>0</v>
      </c>
      <c r="I22" s="188">
        <f t="shared" si="0"/>
        <v>9330</v>
      </c>
      <c r="J22" s="188">
        <f t="shared" si="8"/>
        <v>1115.8391756424148</v>
      </c>
      <c r="K22" s="188">
        <f>('ごみ搬入量内訳'!E22+'ごみ搬入量内訳'!AH22)/'ごみ処理概要'!D22/365*1000000</f>
        <v>895.6612632782469</v>
      </c>
      <c r="L22" s="188">
        <f>'ごみ搬入量内訳'!F22/'ごみ処理概要'!D22/365*1000000</f>
        <v>220.17791236416778</v>
      </c>
      <c r="M22" s="188">
        <f>'資源化量内訳'!BP22</f>
        <v>785</v>
      </c>
      <c r="N22" s="188">
        <f>'ごみ処理量内訳'!E22</f>
        <v>8732</v>
      </c>
      <c r="O22" s="188">
        <f>'ごみ処理量内訳'!L22</f>
        <v>0</v>
      </c>
      <c r="P22" s="188">
        <f t="shared" si="1"/>
        <v>691</v>
      </c>
      <c r="Q22" s="188">
        <f>'ごみ処理量内訳'!G22</f>
        <v>570</v>
      </c>
      <c r="R22" s="188">
        <f>'ごみ処理量内訳'!H22</f>
        <v>121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2"/>
        <v>284</v>
      </c>
      <c r="W22" s="188">
        <f>'資源化量内訳'!M22</f>
        <v>0</v>
      </c>
      <c r="X22" s="188">
        <f>'資源化量内訳'!N22</f>
        <v>196</v>
      </c>
      <c r="Y22" s="188">
        <f>'資源化量内訳'!O22</f>
        <v>86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2</v>
      </c>
      <c r="AD22" s="188">
        <f t="shared" si="3"/>
        <v>9707</v>
      </c>
      <c r="AE22" s="189">
        <f t="shared" si="4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14</v>
      </c>
      <c r="AI22" s="188">
        <f>'資源化量内訳'!AZ22</f>
        <v>0</v>
      </c>
      <c r="AJ22" s="188">
        <f>'資源化量内訳'!BH22</f>
        <v>0</v>
      </c>
      <c r="AK22" s="188" t="s">
        <v>316</v>
      </c>
      <c r="AL22" s="188">
        <f t="shared" si="5"/>
        <v>14</v>
      </c>
      <c r="AM22" s="189">
        <f t="shared" si="6"/>
        <v>10.322150209683569</v>
      </c>
      <c r="AN22" s="188">
        <f>'ごみ処理量内訳'!AC22</f>
        <v>0</v>
      </c>
      <c r="AO22" s="188">
        <f>'ごみ処理量内訳'!AD22</f>
        <v>1468</v>
      </c>
      <c r="AP22" s="188">
        <f>'ごみ処理量内訳'!AE22</f>
        <v>322</v>
      </c>
      <c r="AQ22" s="188">
        <f t="shared" si="7"/>
        <v>1790</v>
      </c>
    </row>
    <row r="23" spans="1:43" ht="13.5" customHeight="1">
      <c r="A23" s="182" t="s">
        <v>228</v>
      </c>
      <c r="B23" s="182" t="s">
        <v>258</v>
      </c>
      <c r="C23" s="184" t="s">
        <v>259</v>
      </c>
      <c r="D23" s="188">
        <v>28826</v>
      </c>
      <c r="E23" s="188">
        <v>28826</v>
      </c>
      <c r="F23" s="188">
        <f>'ごみ搬入量内訳'!H23</f>
        <v>5468</v>
      </c>
      <c r="G23" s="188">
        <f>'ごみ搬入量内訳'!AG23</f>
        <v>2122</v>
      </c>
      <c r="H23" s="188">
        <f>'ごみ搬入量内訳'!AH23</f>
        <v>0</v>
      </c>
      <c r="I23" s="188">
        <f t="shared" si="0"/>
        <v>7590</v>
      </c>
      <c r="J23" s="188">
        <f t="shared" si="8"/>
        <v>721.380716989704</v>
      </c>
      <c r="K23" s="188">
        <f>('ごみ搬入量内訳'!E23+'ごみ搬入量内訳'!AH23)/'ごみ処理概要'!D23/365*1000000</f>
        <v>539.0871445013967</v>
      </c>
      <c r="L23" s="188">
        <f>'ごみ搬入量内訳'!F23/'ごみ処理概要'!D23/365*1000000</f>
        <v>182.29357248830726</v>
      </c>
      <c r="M23" s="188">
        <f>'資源化量内訳'!BP23</f>
        <v>1934</v>
      </c>
      <c r="N23" s="188">
        <f>'ごみ処理量内訳'!E23</f>
        <v>6106</v>
      </c>
      <c r="O23" s="188">
        <f>'ごみ処理量内訳'!L23</f>
        <v>1028</v>
      </c>
      <c r="P23" s="188">
        <f t="shared" si="1"/>
        <v>39</v>
      </c>
      <c r="Q23" s="188">
        <f>'ごみ処理量内訳'!G23</f>
        <v>0</v>
      </c>
      <c r="R23" s="188">
        <f>'ごみ処理量内訳'!H23</f>
        <v>39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2"/>
        <v>325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278</v>
      </c>
      <c r="Z23" s="188">
        <f>'資源化量内訳'!P23</f>
        <v>38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9</v>
      </c>
      <c r="AD23" s="188">
        <f t="shared" si="3"/>
        <v>7498</v>
      </c>
      <c r="AE23" s="189">
        <f t="shared" si="4"/>
        <v>86.28967724726594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0</v>
      </c>
      <c r="AI23" s="188">
        <f>'資源化量内訳'!AZ23</f>
        <v>0</v>
      </c>
      <c r="AJ23" s="188">
        <f>'資源化量内訳'!BH23</f>
        <v>0</v>
      </c>
      <c r="AK23" s="188" t="s">
        <v>316</v>
      </c>
      <c r="AL23" s="188">
        <f t="shared" si="5"/>
        <v>0</v>
      </c>
      <c r="AM23" s="189">
        <f t="shared" si="6"/>
        <v>23.950381679389313</v>
      </c>
      <c r="AN23" s="188">
        <f>'ごみ処理量内訳'!AC23</f>
        <v>1028</v>
      </c>
      <c r="AO23" s="188">
        <f>'ごみ処理量内訳'!AD23</f>
        <v>975</v>
      </c>
      <c r="AP23" s="188">
        <f>'ごみ処理量内訳'!AE23</f>
        <v>28</v>
      </c>
      <c r="AQ23" s="188">
        <f t="shared" si="7"/>
        <v>2031</v>
      </c>
    </row>
    <row r="24" spans="1:43" ht="13.5" customHeight="1">
      <c r="A24" s="182" t="s">
        <v>228</v>
      </c>
      <c r="B24" s="182" t="s">
        <v>260</v>
      </c>
      <c r="C24" s="184" t="s">
        <v>261</v>
      </c>
      <c r="D24" s="188">
        <v>8396</v>
      </c>
      <c r="E24" s="188">
        <v>8396</v>
      </c>
      <c r="F24" s="188">
        <f>'ごみ搬入量内訳'!H24</f>
        <v>2851</v>
      </c>
      <c r="G24" s="188">
        <f>'ごみ搬入量内訳'!AG24</f>
        <v>0</v>
      </c>
      <c r="H24" s="188">
        <f>'ごみ搬入量内訳'!AH24</f>
        <v>0</v>
      </c>
      <c r="I24" s="188">
        <f t="shared" si="0"/>
        <v>2851</v>
      </c>
      <c r="J24" s="188">
        <f t="shared" si="8"/>
        <v>930.3190690935671</v>
      </c>
      <c r="K24" s="188">
        <f>('ごみ搬入量内訳'!E24+'ごみ搬入量内訳'!AH24)/'ごみ処理概要'!D24/365*1000000</f>
        <v>930.3190690935671</v>
      </c>
      <c r="L24" s="188">
        <f>'ごみ搬入量内訳'!F24/'ごみ処理概要'!D24/365*1000000</f>
        <v>0</v>
      </c>
      <c r="M24" s="188">
        <f>'資源化量内訳'!BP24</f>
        <v>113</v>
      </c>
      <c r="N24" s="188">
        <f>'ごみ処理量内訳'!E24</f>
        <v>2380</v>
      </c>
      <c r="O24" s="188">
        <f>'ごみ処理量内訳'!L24</f>
        <v>0</v>
      </c>
      <c r="P24" s="188">
        <f t="shared" si="1"/>
        <v>0</v>
      </c>
      <c r="Q24" s="188">
        <f>'ごみ処理量内訳'!G24</f>
        <v>0</v>
      </c>
      <c r="R24" s="188">
        <f>'ごみ処理量内訳'!H24</f>
        <v>0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2"/>
        <v>196</v>
      </c>
      <c r="W24" s="188">
        <f>'資源化量内訳'!M24</f>
        <v>0</v>
      </c>
      <c r="X24" s="188">
        <f>'資源化量内訳'!N24</f>
        <v>77</v>
      </c>
      <c r="Y24" s="188">
        <f>'資源化量内訳'!O24</f>
        <v>119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3"/>
        <v>2576</v>
      </c>
      <c r="AE24" s="189">
        <f t="shared" si="4"/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0</v>
      </c>
      <c r="AI24" s="188">
        <f>'資源化量内訳'!AZ24</f>
        <v>0</v>
      </c>
      <c r="AJ24" s="188">
        <f>'資源化量内訳'!BH24</f>
        <v>0</v>
      </c>
      <c r="AK24" s="188" t="s">
        <v>316</v>
      </c>
      <c r="AL24" s="188">
        <f t="shared" si="5"/>
        <v>0</v>
      </c>
      <c r="AM24" s="189">
        <f t="shared" si="6"/>
        <v>11.491260691706955</v>
      </c>
      <c r="AN24" s="188">
        <f>'ごみ処理量内訳'!AC24</f>
        <v>0</v>
      </c>
      <c r="AO24" s="188">
        <f>'ごみ処理量内訳'!AD24</f>
        <v>302</v>
      </c>
      <c r="AP24" s="188">
        <f>'ごみ処理量内訳'!AE24</f>
        <v>0</v>
      </c>
      <c r="AQ24" s="188">
        <f t="shared" si="7"/>
        <v>302</v>
      </c>
    </row>
    <row r="25" spans="1:43" ht="13.5" customHeight="1">
      <c r="A25" s="182" t="s">
        <v>228</v>
      </c>
      <c r="B25" s="182" t="s">
        <v>262</v>
      </c>
      <c r="C25" s="184" t="s">
        <v>315</v>
      </c>
      <c r="D25" s="188">
        <v>9277</v>
      </c>
      <c r="E25" s="188">
        <v>9277</v>
      </c>
      <c r="F25" s="188">
        <f>'ごみ搬入量内訳'!H25</f>
        <v>2532</v>
      </c>
      <c r="G25" s="188">
        <f>'ごみ搬入量内訳'!AG25</f>
        <v>94</v>
      </c>
      <c r="H25" s="188">
        <f>'ごみ搬入量内訳'!AH25</f>
        <v>0</v>
      </c>
      <c r="I25" s="188">
        <f t="shared" si="0"/>
        <v>2626</v>
      </c>
      <c r="J25" s="188">
        <f t="shared" si="8"/>
        <v>775.5223184159971</v>
      </c>
      <c r="K25" s="188">
        <f>('ごみ搬入量内訳'!E25+'ごみ搬入量内訳'!AH25)/'ごみ処理概要'!D25/365*1000000</f>
        <v>750.7150546128959</v>
      </c>
      <c r="L25" s="188">
        <f>'ごみ搬入量内訳'!F25/'ごみ処理概要'!D25/365*1000000</f>
        <v>24.8072638031012</v>
      </c>
      <c r="M25" s="188">
        <f>'資源化量内訳'!BP25</f>
        <v>366</v>
      </c>
      <c r="N25" s="188">
        <f>'ごみ処理量内訳'!E25</f>
        <v>2224</v>
      </c>
      <c r="O25" s="188">
        <f>'ごみ処理量内訳'!L25</f>
        <v>0</v>
      </c>
      <c r="P25" s="188">
        <f t="shared" si="1"/>
        <v>402</v>
      </c>
      <c r="Q25" s="188">
        <f>'ごみ処理量内訳'!G25</f>
        <v>297</v>
      </c>
      <c r="R25" s="188">
        <f>'ごみ処理量内訳'!H25</f>
        <v>105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2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3"/>
        <v>2626</v>
      </c>
      <c r="AE25" s="189">
        <f t="shared" si="4"/>
        <v>100</v>
      </c>
      <c r="AF25" s="188">
        <f>'資源化量内訳'!AB25</f>
        <v>6</v>
      </c>
      <c r="AG25" s="188">
        <f>'資源化量内訳'!AJ25</f>
        <v>107</v>
      </c>
      <c r="AH25" s="188">
        <f>'資源化量内訳'!AR25</f>
        <v>88</v>
      </c>
      <c r="AI25" s="188">
        <f>'資源化量内訳'!AZ25</f>
        <v>0</v>
      </c>
      <c r="AJ25" s="188">
        <f>'資源化量内訳'!BH25</f>
        <v>0</v>
      </c>
      <c r="AK25" s="188" t="s">
        <v>316</v>
      </c>
      <c r="AL25" s="188">
        <f t="shared" si="5"/>
        <v>201</v>
      </c>
      <c r="AM25" s="189">
        <f t="shared" si="6"/>
        <v>18.95053475935829</v>
      </c>
      <c r="AN25" s="188">
        <f>'ごみ処理量内訳'!AC25</f>
        <v>0</v>
      </c>
      <c r="AO25" s="188">
        <f>'ごみ処理量内訳'!AD25</f>
        <v>365</v>
      </c>
      <c r="AP25" s="188">
        <f>'ごみ処理量内訳'!AE25</f>
        <v>0</v>
      </c>
      <c r="AQ25" s="188">
        <f t="shared" si="7"/>
        <v>365</v>
      </c>
    </row>
    <row r="26" spans="1:43" ht="13.5" customHeight="1">
      <c r="A26" s="182" t="s">
        <v>228</v>
      </c>
      <c r="B26" s="182" t="s">
        <v>263</v>
      </c>
      <c r="C26" s="184" t="s">
        <v>264</v>
      </c>
      <c r="D26" s="188">
        <v>7897</v>
      </c>
      <c r="E26" s="188">
        <v>7897</v>
      </c>
      <c r="F26" s="188">
        <f>'ごみ搬入量内訳'!H26</f>
        <v>2401</v>
      </c>
      <c r="G26" s="188">
        <f>'ごみ搬入量内訳'!AG26</f>
        <v>160</v>
      </c>
      <c r="H26" s="188">
        <f>'ごみ搬入量内訳'!AH26</f>
        <v>0</v>
      </c>
      <c r="I26" s="188">
        <f t="shared" si="0"/>
        <v>2561</v>
      </c>
      <c r="J26" s="188">
        <f t="shared" si="8"/>
        <v>888.494156789209</v>
      </c>
      <c r="K26" s="188">
        <f>('ごみ搬入量内訳'!E26+'ごみ搬入量内訳'!AH26)/'ごみ処理概要'!D26/365*1000000</f>
        <v>871.4944638244799</v>
      </c>
      <c r="L26" s="188">
        <f>'ごみ搬入量内訳'!F26/'ごみ処理概要'!D26/365*1000000</f>
        <v>16.999692964729107</v>
      </c>
      <c r="M26" s="188">
        <f>'資源化量内訳'!BP26</f>
        <v>272</v>
      </c>
      <c r="N26" s="188">
        <f>'ごみ処理量内訳'!E26</f>
        <v>2000</v>
      </c>
      <c r="O26" s="188">
        <f>'ごみ処理量内訳'!L26</f>
        <v>0</v>
      </c>
      <c r="P26" s="188">
        <f t="shared" si="1"/>
        <v>561</v>
      </c>
      <c r="Q26" s="188">
        <f>'ごみ処理量内訳'!G26</f>
        <v>352</v>
      </c>
      <c r="R26" s="188">
        <f>'ごみ処理量内訳'!H26</f>
        <v>209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2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3"/>
        <v>2561</v>
      </c>
      <c r="AE26" s="189">
        <f t="shared" si="4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0</v>
      </c>
      <c r="AI26" s="188">
        <f>'資源化量内訳'!AZ26</f>
        <v>0</v>
      </c>
      <c r="AJ26" s="188">
        <f>'資源化量内訳'!BH26</f>
        <v>0</v>
      </c>
      <c r="AK26" s="188" t="s">
        <v>316</v>
      </c>
      <c r="AL26" s="188">
        <f t="shared" si="5"/>
        <v>0</v>
      </c>
      <c r="AM26" s="189">
        <f t="shared" si="6"/>
        <v>9.601129544652313</v>
      </c>
      <c r="AN26" s="188">
        <f>'ごみ処理量内訳'!AC26</f>
        <v>0</v>
      </c>
      <c r="AO26" s="188">
        <f>'ごみ処理量内訳'!AD26</f>
        <v>314</v>
      </c>
      <c r="AP26" s="188">
        <f>'ごみ処理量内訳'!AE26</f>
        <v>0</v>
      </c>
      <c r="AQ26" s="188">
        <f t="shared" si="7"/>
        <v>314</v>
      </c>
    </row>
    <row r="27" spans="1:43" ht="13.5" customHeight="1">
      <c r="A27" s="182" t="s">
        <v>228</v>
      </c>
      <c r="B27" s="182" t="s">
        <v>265</v>
      </c>
      <c r="C27" s="184" t="s">
        <v>266</v>
      </c>
      <c r="D27" s="188">
        <v>33377</v>
      </c>
      <c r="E27" s="188">
        <v>33377</v>
      </c>
      <c r="F27" s="188">
        <f>'ごみ搬入量内訳'!H27</f>
        <v>8940</v>
      </c>
      <c r="G27" s="188">
        <f>'ごみ搬入量内訳'!AG27</f>
        <v>5156</v>
      </c>
      <c r="H27" s="188">
        <f>'ごみ搬入量内訳'!AH27</f>
        <v>0</v>
      </c>
      <c r="I27" s="188">
        <f t="shared" si="0"/>
        <v>14096</v>
      </c>
      <c r="J27" s="188">
        <f t="shared" si="8"/>
        <v>1157.0595943970932</v>
      </c>
      <c r="K27" s="188">
        <f>('ごみ搬入量内訳'!E27+'ごみ搬入量内訳'!AH27)/'ごみ処理概要'!D27/365*1000000</f>
        <v>733.8331990571804</v>
      </c>
      <c r="L27" s="188">
        <f>'ごみ搬入量内訳'!F27/'ごみ処理概要'!D27/365*1000000</f>
        <v>423.2263953399129</v>
      </c>
      <c r="M27" s="188">
        <f>'資源化量内訳'!BP27</f>
        <v>1153</v>
      </c>
      <c r="N27" s="188">
        <f>'ごみ処理量内訳'!E27</f>
        <v>12249</v>
      </c>
      <c r="O27" s="188">
        <f>'ごみ処理量内訳'!L27</f>
        <v>0</v>
      </c>
      <c r="P27" s="188">
        <f t="shared" si="1"/>
        <v>1009</v>
      </c>
      <c r="Q27" s="188">
        <f>'ごみ処理量内訳'!G27</f>
        <v>1009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2"/>
        <v>838</v>
      </c>
      <c r="W27" s="188">
        <f>'資源化量内訳'!M27</f>
        <v>510</v>
      </c>
      <c r="X27" s="188">
        <f>'資源化量内訳'!N27</f>
        <v>51</v>
      </c>
      <c r="Y27" s="188">
        <f>'資源化量内訳'!O27</f>
        <v>211</v>
      </c>
      <c r="Z27" s="188">
        <f>'資源化量内訳'!P27</f>
        <v>31</v>
      </c>
      <c r="AA27" s="188">
        <f>'資源化量内訳'!Q27</f>
        <v>0</v>
      </c>
      <c r="AB27" s="188">
        <f>'資源化量内訳'!R27</f>
        <v>35</v>
      </c>
      <c r="AC27" s="188">
        <f>'資源化量内訳'!S27</f>
        <v>0</v>
      </c>
      <c r="AD27" s="188">
        <f t="shared" si="3"/>
        <v>14096</v>
      </c>
      <c r="AE27" s="189">
        <f t="shared" si="4"/>
        <v>100</v>
      </c>
      <c r="AF27" s="188">
        <f>'資源化量内訳'!AB27</f>
        <v>0</v>
      </c>
      <c r="AG27" s="188">
        <f>'資源化量内訳'!AJ27</f>
        <v>267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0</v>
      </c>
      <c r="AK27" s="188" t="s">
        <v>316</v>
      </c>
      <c r="AL27" s="188">
        <f t="shared" si="5"/>
        <v>267</v>
      </c>
      <c r="AM27" s="189">
        <f t="shared" si="6"/>
        <v>14.807528362515573</v>
      </c>
      <c r="AN27" s="188">
        <f>'ごみ処理量内訳'!AC27</f>
        <v>0</v>
      </c>
      <c r="AO27" s="188">
        <f>'ごみ処理量内訳'!AD27</f>
        <v>1956</v>
      </c>
      <c r="AP27" s="188">
        <f>'ごみ処理量内訳'!AE27</f>
        <v>136</v>
      </c>
      <c r="AQ27" s="188">
        <f t="shared" si="7"/>
        <v>2092</v>
      </c>
    </row>
    <row r="28" spans="1:43" ht="13.5" customHeight="1">
      <c r="A28" s="182" t="s">
        <v>228</v>
      </c>
      <c r="B28" s="182" t="s">
        <v>267</v>
      </c>
      <c r="C28" s="184" t="s">
        <v>268</v>
      </c>
      <c r="D28" s="188">
        <v>8758</v>
      </c>
      <c r="E28" s="188">
        <v>8758</v>
      </c>
      <c r="F28" s="188">
        <f>'ごみ搬入量内訳'!H28</f>
        <v>3438</v>
      </c>
      <c r="G28" s="188">
        <f>'ごみ搬入量内訳'!AG28</f>
        <v>590</v>
      </c>
      <c r="H28" s="188">
        <f>'ごみ搬入量内訳'!AH28</f>
        <v>0</v>
      </c>
      <c r="I28" s="188">
        <f t="shared" si="0"/>
        <v>4028</v>
      </c>
      <c r="J28" s="188">
        <f t="shared" si="8"/>
        <v>1260.061251239571</v>
      </c>
      <c r="K28" s="188">
        <f>('ごみ搬入量内訳'!E28+'ごみ搬入量内訳'!AH28)/'ごみ処理概要'!D28/365*1000000</f>
        <v>1127.110399259229</v>
      </c>
      <c r="L28" s="188">
        <f>'ごみ搬入量内訳'!F28/'ごみ処理概要'!D28/365*1000000</f>
        <v>132.95085198034204</v>
      </c>
      <c r="M28" s="188">
        <f>'資源化量内訳'!BP28</f>
        <v>53</v>
      </c>
      <c r="N28" s="188">
        <f>'ごみ処理量内訳'!E28</f>
        <v>2090</v>
      </c>
      <c r="O28" s="188">
        <f>'ごみ処理量内訳'!L28</f>
        <v>0</v>
      </c>
      <c r="P28" s="188">
        <f t="shared" si="1"/>
        <v>1936</v>
      </c>
      <c r="Q28" s="188">
        <f>'ごみ処理量内訳'!G28</f>
        <v>1171</v>
      </c>
      <c r="R28" s="188">
        <f>'ごみ処理量内訳'!H28</f>
        <v>765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2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3"/>
        <v>4026</v>
      </c>
      <c r="AE28" s="189">
        <f t="shared" si="4"/>
        <v>100</v>
      </c>
      <c r="AF28" s="188">
        <f>'資源化量内訳'!AB28</f>
        <v>0</v>
      </c>
      <c r="AG28" s="188">
        <f>'資源化量内訳'!AJ28</f>
        <v>830</v>
      </c>
      <c r="AH28" s="188">
        <f>'資源化量内訳'!AR28</f>
        <v>678</v>
      </c>
      <c r="AI28" s="188">
        <f>'資源化量内訳'!AZ28</f>
        <v>0</v>
      </c>
      <c r="AJ28" s="188">
        <f>'資源化量内訳'!BH28</f>
        <v>0</v>
      </c>
      <c r="AK28" s="188" t="s">
        <v>316</v>
      </c>
      <c r="AL28" s="188">
        <f t="shared" si="5"/>
        <v>1508</v>
      </c>
      <c r="AM28" s="189">
        <f t="shared" si="6"/>
        <v>38.26918362343712</v>
      </c>
      <c r="AN28" s="188">
        <f>'ごみ処理量内訳'!AC28</f>
        <v>0</v>
      </c>
      <c r="AO28" s="188">
        <f>'ごみ処理量内訳'!AD28</f>
        <v>322</v>
      </c>
      <c r="AP28" s="188">
        <f>'ごみ処理量内訳'!AE28</f>
        <v>153</v>
      </c>
      <c r="AQ28" s="188">
        <f t="shared" si="7"/>
        <v>475</v>
      </c>
    </row>
    <row r="29" spans="1:43" ht="13.5" customHeight="1">
      <c r="A29" s="182" t="s">
        <v>228</v>
      </c>
      <c r="B29" s="182" t="s">
        <v>269</v>
      </c>
      <c r="C29" s="184" t="s">
        <v>270</v>
      </c>
      <c r="D29" s="188">
        <v>4879</v>
      </c>
      <c r="E29" s="188">
        <v>4879</v>
      </c>
      <c r="F29" s="188">
        <f>'ごみ搬入量内訳'!H29</f>
        <v>1204</v>
      </c>
      <c r="G29" s="188">
        <f>'ごみ搬入量内訳'!AG29</f>
        <v>361</v>
      </c>
      <c r="H29" s="188">
        <f>'ごみ搬入量内訳'!AH29</f>
        <v>0</v>
      </c>
      <c r="I29" s="188">
        <f t="shared" si="0"/>
        <v>1565</v>
      </c>
      <c r="J29" s="188">
        <f t="shared" si="8"/>
        <v>878.8012364986088</v>
      </c>
      <c r="K29" s="188">
        <f>('ごみ搬入量内訳'!E29+'ごみ搬入量内訳'!AH29)/'ごみ処理概要'!D29/365*1000000</f>
        <v>727.7485000014038</v>
      </c>
      <c r="L29" s="188">
        <f>'ごみ搬入量内訳'!F29/'ごみ処理概要'!D29/365*1000000</f>
        <v>151.05273649720496</v>
      </c>
      <c r="M29" s="188">
        <f>'資源化量内訳'!BP29</f>
        <v>0</v>
      </c>
      <c r="N29" s="188">
        <f>'ごみ処理量内訳'!E29</f>
        <v>1289</v>
      </c>
      <c r="O29" s="188">
        <f>'ごみ処理量内訳'!L29</f>
        <v>0</v>
      </c>
      <c r="P29" s="188">
        <f t="shared" si="1"/>
        <v>277</v>
      </c>
      <c r="Q29" s="188">
        <f>'ごみ処理量内訳'!G29</f>
        <v>162</v>
      </c>
      <c r="R29" s="188">
        <f>'ごみ処理量内訳'!H29</f>
        <v>115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2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3"/>
        <v>1566</v>
      </c>
      <c r="AE29" s="189">
        <f t="shared" si="4"/>
        <v>100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115</v>
      </c>
      <c r="AI29" s="188">
        <f>'資源化量内訳'!AZ29</f>
        <v>0</v>
      </c>
      <c r="AJ29" s="188">
        <f>'資源化量内訳'!BH29</f>
        <v>0</v>
      </c>
      <c r="AK29" s="188" t="s">
        <v>316</v>
      </c>
      <c r="AL29" s="188">
        <f t="shared" si="5"/>
        <v>115</v>
      </c>
      <c r="AM29" s="189">
        <f t="shared" si="6"/>
        <v>7.343550446998723</v>
      </c>
      <c r="AN29" s="188">
        <f>'ごみ処理量内訳'!AC29</f>
        <v>0</v>
      </c>
      <c r="AO29" s="188">
        <f>'ごみ処理量内訳'!AD29</f>
        <v>199</v>
      </c>
      <c r="AP29" s="188">
        <f>'ごみ処理量内訳'!AE29</f>
        <v>162</v>
      </c>
      <c r="AQ29" s="188">
        <f t="shared" si="7"/>
        <v>361</v>
      </c>
    </row>
    <row r="30" spans="1:43" ht="13.5" customHeight="1">
      <c r="A30" s="182" t="s">
        <v>228</v>
      </c>
      <c r="B30" s="182" t="s">
        <v>271</v>
      </c>
      <c r="C30" s="184" t="s">
        <v>227</v>
      </c>
      <c r="D30" s="188">
        <v>19089</v>
      </c>
      <c r="E30" s="188">
        <v>19089</v>
      </c>
      <c r="F30" s="188">
        <f>'ごみ搬入量内訳'!H30</f>
        <v>4864</v>
      </c>
      <c r="G30" s="188">
        <f>'ごみ搬入量内訳'!AG30</f>
        <v>174</v>
      </c>
      <c r="H30" s="188">
        <f>'ごみ搬入量内訳'!AH30</f>
        <v>0</v>
      </c>
      <c r="I30" s="188">
        <f t="shared" si="0"/>
        <v>5038</v>
      </c>
      <c r="J30" s="188">
        <f t="shared" si="8"/>
        <v>723.072959611682</v>
      </c>
      <c r="K30" s="188">
        <f>('ごみ搬入量内訳'!E30+'ごみ搬入量内訳'!AH30)/'ごみ処理概要'!D30/365*1000000</f>
        <v>627.7731491348743</v>
      </c>
      <c r="L30" s="188">
        <f>'ごみ搬入量内訳'!F30/'ごみ処理概要'!D30/365*1000000</f>
        <v>95.29981047680762</v>
      </c>
      <c r="M30" s="188">
        <f>'資源化量内訳'!BP30</f>
        <v>616</v>
      </c>
      <c r="N30" s="188">
        <f>'ごみ処理量内訳'!E30</f>
        <v>1369</v>
      </c>
      <c r="O30" s="188">
        <f>'ごみ処理量内訳'!L30</f>
        <v>0</v>
      </c>
      <c r="P30" s="188">
        <f t="shared" si="1"/>
        <v>3534</v>
      </c>
      <c r="Q30" s="188">
        <f>'ごみ処理量内訳'!G30</f>
        <v>348</v>
      </c>
      <c r="R30" s="188">
        <f>'ごみ処理量内訳'!H30</f>
        <v>976</v>
      </c>
      <c r="S30" s="188">
        <f>'ごみ処理量内訳'!I30</f>
        <v>0</v>
      </c>
      <c r="T30" s="188">
        <f>'ごみ処理量内訳'!J30</f>
        <v>2210</v>
      </c>
      <c r="U30" s="188">
        <f>'ごみ処理量内訳'!K30</f>
        <v>0</v>
      </c>
      <c r="V30" s="188">
        <f t="shared" si="2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3"/>
        <v>4903</v>
      </c>
      <c r="AE30" s="189">
        <f t="shared" si="4"/>
        <v>100</v>
      </c>
      <c r="AF30" s="188">
        <f>'資源化量内訳'!AB30</f>
        <v>0</v>
      </c>
      <c r="AG30" s="188">
        <f>'資源化量内訳'!AJ30</f>
        <v>273</v>
      </c>
      <c r="AH30" s="188">
        <f>'資源化量内訳'!AR30</f>
        <v>976</v>
      </c>
      <c r="AI30" s="188">
        <f>'資源化量内訳'!AZ30</f>
        <v>0</v>
      </c>
      <c r="AJ30" s="188">
        <f>'資源化量内訳'!BH30</f>
        <v>2140</v>
      </c>
      <c r="AK30" s="188" t="s">
        <v>316</v>
      </c>
      <c r="AL30" s="188">
        <f t="shared" si="5"/>
        <v>3389</v>
      </c>
      <c r="AM30" s="189">
        <f t="shared" si="6"/>
        <v>72.56749411125205</v>
      </c>
      <c r="AN30" s="188">
        <f>'ごみ処理量内訳'!AC30</f>
        <v>0</v>
      </c>
      <c r="AO30" s="188">
        <f>'ごみ処理量内訳'!AD30</f>
        <v>224</v>
      </c>
      <c r="AP30" s="188">
        <f>'ごみ処理量内訳'!AE30</f>
        <v>75</v>
      </c>
      <c r="AQ30" s="188">
        <f t="shared" si="7"/>
        <v>299</v>
      </c>
    </row>
    <row r="31" spans="1:43" ht="13.5" customHeight="1">
      <c r="A31" s="182" t="s">
        <v>228</v>
      </c>
      <c r="B31" s="182" t="s">
        <v>272</v>
      </c>
      <c r="C31" s="184" t="s">
        <v>273</v>
      </c>
      <c r="D31" s="188">
        <v>6529</v>
      </c>
      <c r="E31" s="188">
        <v>6529</v>
      </c>
      <c r="F31" s="188">
        <f>'ごみ搬入量内訳'!H31</f>
        <v>1686</v>
      </c>
      <c r="G31" s="188">
        <f>'ごみ搬入量内訳'!AG31</f>
        <v>212</v>
      </c>
      <c r="H31" s="188">
        <f>'ごみ搬入量内訳'!AH31</f>
        <v>0</v>
      </c>
      <c r="I31" s="188">
        <f t="shared" si="0"/>
        <v>1898</v>
      </c>
      <c r="J31" s="188">
        <f t="shared" si="8"/>
        <v>796.4466227599938</v>
      </c>
      <c r="K31" s="188">
        <f>('ごみ搬入量内訳'!E31+'ごみ搬入量内訳'!AH31)/'ごみ処理概要'!D31/365*1000000</f>
        <v>796.4466227599938</v>
      </c>
      <c r="L31" s="188">
        <f>'ごみ搬入量内訳'!F31/'ごみ処理概要'!D31/365*1000000</f>
        <v>0</v>
      </c>
      <c r="M31" s="188">
        <f>'資源化量内訳'!BP31</f>
        <v>86</v>
      </c>
      <c r="N31" s="188">
        <f>'ごみ処理量内訳'!E31</f>
        <v>1172</v>
      </c>
      <c r="O31" s="188">
        <f>'ごみ処理量内訳'!L31</f>
        <v>0</v>
      </c>
      <c r="P31" s="188">
        <f t="shared" si="1"/>
        <v>726</v>
      </c>
      <c r="Q31" s="188">
        <f>'ごみ処理量内訳'!G31</f>
        <v>144</v>
      </c>
      <c r="R31" s="188">
        <f>'ごみ処理量内訳'!H31</f>
        <v>582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2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3"/>
        <v>1898</v>
      </c>
      <c r="AE31" s="189">
        <f t="shared" si="4"/>
        <v>100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158</v>
      </c>
      <c r="AI31" s="188">
        <f>'資源化量内訳'!AZ31</f>
        <v>0</v>
      </c>
      <c r="AJ31" s="188">
        <f>'資源化量内訳'!BH31</f>
        <v>0</v>
      </c>
      <c r="AK31" s="188" t="s">
        <v>316</v>
      </c>
      <c r="AL31" s="188">
        <f t="shared" si="5"/>
        <v>158</v>
      </c>
      <c r="AM31" s="189">
        <f t="shared" si="6"/>
        <v>12.298387096774194</v>
      </c>
      <c r="AN31" s="188">
        <f>'ごみ処理量内訳'!AC31</f>
        <v>0</v>
      </c>
      <c r="AO31" s="188">
        <f>'ごみ処理量内訳'!AD31</f>
        <v>158</v>
      </c>
      <c r="AP31" s="188">
        <f>'ごみ処理量内訳'!AE31</f>
        <v>568</v>
      </c>
      <c r="AQ31" s="188">
        <f t="shared" si="7"/>
        <v>726</v>
      </c>
    </row>
    <row r="32" spans="1:43" ht="13.5" customHeight="1">
      <c r="A32" s="182" t="s">
        <v>228</v>
      </c>
      <c r="B32" s="182" t="s">
        <v>274</v>
      </c>
      <c r="C32" s="184" t="s">
        <v>275</v>
      </c>
      <c r="D32" s="188">
        <v>2258</v>
      </c>
      <c r="E32" s="188">
        <v>2258</v>
      </c>
      <c r="F32" s="188">
        <f>'ごみ搬入量内訳'!H32</f>
        <v>546</v>
      </c>
      <c r="G32" s="188">
        <f>'ごみ搬入量内訳'!AG32</f>
        <v>21</v>
      </c>
      <c r="H32" s="188">
        <f>'ごみ搬入量内訳'!AH32</f>
        <v>0</v>
      </c>
      <c r="I32" s="188">
        <f t="shared" si="0"/>
        <v>567</v>
      </c>
      <c r="J32" s="188">
        <f t="shared" si="8"/>
        <v>687.9648616183555</v>
      </c>
      <c r="K32" s="188">
        <f>('ごみ搬入量内訳'!E32+'ごみ搬入量内訳'!AH32)/'ごみ処理概要'!D32/365*1000000</f>
        <v>662.4846815584164</v>
      </c>
      <c r="L32" s="188">
        <f>'ごみ搬入量内訳'!F32/'ごみ処理概要'!D32/365*1000000</f>
        <v>25.48018005993909</v>
      </c>
      <c r="M32" s="188">
        <f>'資源化量内訳'!BP32</f>
        <v>70</v>
      </c>
      <c r="N32" s="188">
        <f>'ごみ処理量内訳'!E32</f>
        <v>412</v>
      </c>
      <c r="O32" s="188">
        <f>'ごみ処理量内訳'!L32</f>
        <v>0</v>
      </c>
      <c r="P32" s="188">
        <f t="shared" si="1"/>
        <v>155</v>
      </c>
      <c r="Q32" s="188">
        <f>'ごみ処理量内訳'!G32</f>
        <v>28</v>
      </c>
      <c r="R32" s="188">
        <f>'ごみ処理量内訳'!H32</f>
        <v>127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2"/>
        <v>66</v>
      </c>
      <c r="W32" s="188">
        <f>'資源化量内訳'!M32</f>
        <v>66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3"/>
        <v>633</v>
      </c>
      <c r="AE32" s="189">
        <f t="shared" si="4"/>
        <v>100</v>
      </c>
      <c r="AF32" s="188">
        <f>'資源化量内訳'!AB32</f>
        <v>0</v>
      </c>
      <c r="AG32" s="188">
        <f>'資源化量内訳'!AJ32</f>
        <v>28</v>
      </c>
      <c r="AH32" s="188">
        <f>'資源化量内訳'!AR32</f>
        <v>59</v>
      </c>
      <c r="AI32" s="188">
        <f>'資源化量内訳'!AZ32</f>
        <v>0</v>
      </c>
      <c r="AJ32" s="188">
        <f>'資源化量内訳'!BH32</f>
        <v>0</v>
      </c>
      <c r="AK32" s="188" t="s">
        <v>316</v>
      </c>
      <c r="AL32" s="188">
        <f t="shared" si="5"/>
        <v>87</v>
      </c>
      <c r="AM32" s="189">
        <f t="shared" si="6"/>
        <v>31.721194879089616</v>
      </c>
      <c r="AN32" s="188">
        <f>'ごみ処理量内訳'!AC32</f>
        <v>0</v>
      </c>
      <c r="AO32" s="188">
        <f>'ごみ処理量内訳'!AD32</f>
        <v>60</v>
      </c>
      <c r="AP32" s="188">
        <f>'ごみ処理量内訳'!AE32</f>
        <v>0</v>
      </c>
      <c r="AQ32" s="188">
        <f t="shared" si="7"/>
        <v>60</v>
      </c>
    </row>
    <row r="33" spans="1:43" ht="13.5" customHeight="1">
      <c r="A33" s="182" t="s">
        <v>228</v>
      </c>
      <c r="B33" s="182" t="s">
        <v>276</v>
      </c>
      <c r="C33" s="184" t="s">
        <v>277</v>
      </c>
      <c r="D33" s="188">
        <v>2480</v>
      </c>
      <c r="E33" s="188">
        <v>2480</v>
      </c>
      <c r="F33" s="188">
        <f>'ごみ搬入量内訳'!H33</f>
        <v>469</v>
      </c>
      <c r="G33" s="188">
        <f>'ごみ搬入量内訳'!AG33</f>
        <v>23</v>
      </c>
      <c r="H33" s="188">
        <f>'ごみ搬入量内訳'!AH33</f>
        <v>0</v>
      </c>
      <c r="I33" s="188">
        <f t="shared" si="0"/>
        <v>492</v>
      </c>
      <c r="J33" s="188">
        <f t="shared" si="8"/>
        <v>543.5262925320371</v>
      </c>
      <c r="K33" s="188">
        <f>('ごみ搬入量内訳'!E33+'ごみ搬入量内訳'!AH33)/'ごみ処理概要'!D33/365*1000000</f>
        <v>543.5262925320371</v>
      </c>
      <c r="L33" s="188">
        <f>'ごみ搬入量内訳'!F33/'ごみ処理概要'!D33/365*1000000</f>
        <v>0</v>
      </c>
      <c r="M33" s="188">
        <f>'資源化量内訳'!BP33</f>
        <v>0</v>
      </c>
      <c r="N33" s="188">
        <f>'ごみ処理量内訳'!E33</f>
        <v>415</v>
      </c>
      <c r="O33" s="188">
        <f>'ごみ処理量内訳'!L33</f>
        <v>0</v>
      </c>
      <c r="P33" s="188">
        <f t="shared" si="1"/>
        <v>0</v>
      </c>
      <c r="Q33" s="188">
        <f>'ごみ処理量内訳'!G33</f>
        <v>0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2"/>
        <v>73</v>
      </c>
      <c r="W33" s="188">
        <f>'資源化量内訳'!M33</f>
        <v>0</v>
      </c>
      <c r="X33" s="188">
        <f>'資源化量内訳'!N33</f>
        <v>40</v>
      </c>
      <c r="Y33" s="188">
        <f>'資源化量内訳'!O33</f>
        <v>33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3"/>
        <v>488</v>
      </c>
      <c r="AE33" s="189">
        <f t="shared" si="4"/>
        <v>100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316</v>
      </c>
      <c r="AL33" s="188">
        <f t="shared" si="5"/>
        <v>0</v>
      </c>
      <c r="AM33" s="189">
        <f t="shared" si="6"/>
        <v>14.959016393442623</v>
      </c>
      <c r="AN33" s="188">
        <f>'ごみ処理量内訳'!AC33</f>
        <v>0</v>
      </c>
      <c r="AO33" s="188">
        <f>'ごみ処理量内訳'!AD33</f>
        <v>56</v>
      </c>
      <c r="AP33" s="188">
        <f>'ごみ処理量内訳'!AE33</f>
        <v>0</v>
      </c>
      <c r="AQ33" s="188">
        <f t="shared" si="7"/>
        <v>56</v>
      </c>
    </row>
    <row r="34" spans="1:43" ht="13.5" customHeight="1">
      <c r="A34" s="182" t="s">
        <v>228</v>
      </c>
      <c r="B34" s="182" t="s">
        <v>278</v>
      </c>
      <c r="C34" s="184" t="s">
        <v>279</v>
      </c>
      <c r="D34" s="188">
        <v>8026</v>
      </c>
      <c r="E34" s="188">
        <v>8026</v>
      </c>
      <c r="F34" s="188">
        <f>'ごみ搬入量内訳'!H34</f>
        <v>1846</v>
      </c>
      <c r="G34" s="188">
        <f>'ごみ搬入量内訳'!AG34</f>
        <v>7</v>
      </c>
      <c r="H34" s="188">
        <f>'ごみ搬入量内訳'!AH34</f>
        <v>0</v>
      </c>
      <c r="I34" s="188">
        <f t="shared" si="0"/>
        <v>1853</v>
      </c>
      <c r="J34" s="188">
        <f t="shared" si="8"/>
        <v>632.5333078453929</v>
      </c>
      <c r="K34" s="188">
        <f>('ごみ搬入量内訳'!E34+'ごみ搬入量内訳'!AH34)/'ごみ処理概要'!D34/365*1000000</f>
        <v>632.5333078453929</v>
      </c>
      <c r="L34" s="188">
        <f>'ごみ搬入量内訳'!F34/'ごみ処理概要'!D34/365*1000000</f>
        <v>0</v>
      </c>
      <c r="M34" s="188">
        <f>'資源化量内訳'!BP34</f>
        <v>97</v>
      </c>
      <c r="N34" s="188">
        <f>'ごみ処理量内訳'!E34</f>
        <v>1388</v>
      </c>
      <c r="O34" s="188">
        <f>'ごみ処理量内訳'!L34</f>
        <v>0</v>
      </c>
      <c r="P34" s="188">
        <f t="shared" si="1"/>
        <v>465</v>
      </c>
      <c r="Q34" s="188">
        <f>'ごみ処理量内訳'!G34</f>
        <v>198</v>
      </c>
      <c r="R34" s="188">
        <f>'ごみ処理量内訳'!H34</f>
        <v>267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2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3"/>
        <v>1853</v>
      </c>
      <c r="AE34" s="189">
        <f t="shared" si="4"/>
        <v>100</v>
      </c>
      <c r="AF34" s="188">
        <f>'資源化量内訳'!AB34</f>
        <v>0</v>
      </c>
      <c r="AG34" s="188">
        <f>'資源化量内訳'!AJ34</f>
        <v>75</v>
      </c>
      <c r="AH34" s="188">
        <f>'資源化量内訳'!AR34</f>
        <v>183</v>
      </c>
      <c r="AI34" s="188">
        <f>'資源化量内訳'!AZ34</f>
        <v>0</v>
      </c>
      <c r="AJ34" s="188">
        <f>'資源化量内訳'!BH34</f>
        <v>0</v>
      </c>
      <c r="AK34" s="188" t="s">
        <v>316</v>
      </c>
      <c r="AL34" s="188">
        <f t="shared" si="5"/>
        <v>258</v>
      </c>
      <c r="AM34" s="189">
        <f t="shared" si="6"/>
        <v>18.205128205128204</v>
      </c>
      <c r="AN34" s="188">
        <f>'ごみ処理量内訳'!AC34</f>
        <v>0</v>
      </c>
      <c r="AO34" s="188">
        <f>'ごみ処理量内訳'!AD34</f>
        <v>191</v>
      </c>
      <c r="AP34" s="188">
        <f>'ごみ処理量内訳'!AE34</f>
        <v>85</v>
      </c>
      <c r="AQ34" s="188">
        <f t="shared" si="7"/>
        <v>276</v>
      </c>
    </row>
    <row r="35" spans="1:43" ht="13.5" customHeight="1">
      <c r="A35" s="182" t="s">
        <v>228</v>
      </c>
      <c r="B35" s="182" t="s">
        <v>280</v>
      </c>
      <c r="C35" s="184" t="s">
        <v>281</v>
      </c>
      <c r="D35" s="188">
        <v>6700</v>
      </c>
      <c r="E35" s="188">
        <v>6700</v>
      </c>
      <c r="F35" s="188">
        <f>'ごみ搬入量内訳'!H35</f>
        <v>1869</v>
      </c>
      <c r="G35" s="188">
        <f>'ごみ搬入量内訳'!AG35</f>
        <v>219</v>
      </c>
      <c r="H35" s="188">
        <f>'ごみ搬入量内訳'!AH35</f>
        <v>0</v>
      </c>
      <c r="I35" s="188">
        <f t="shared" si="0"/>
        <v>2088</v>
      </c>
      <c r="J35" s="188">
        <f t="shared" si="8"/>
        <v>853.8131261500715</v>
      </c>
      <c r="K35" s="188">
        <f>('ごみ搬入量内訳'!E35+'ごみ搬入量内訳'!AH35)/'ごみ処理概要'!D35/365*1000000</f>
        <v>853.8131261500715</v>
      </c>
      <c r="L35" s="188">
        <f>'ごみ搬入量内訳'!F35/'ごみ処理概要'!D35/365*1000000</f>
        <v>0</v>
      </c>
      <c r="M35" s="188">
        <f>'資源化量内訳'!BP35</f>
        <v>0</v>
      </c>
      <c r="N35" s="188">
        <f>'ごみ処理量内訳'!E35</f>
        <v>1550</v>
      </c>
      <c r="O35" s="188">
        <f>'ごみ処理量内訳'!L35</f>
        <v>98</v>
      </c>
      <c r="P35" s="188">
        <f t="shared" si="1"/>
        <v>107</v>
      </c>
      <c r="Q35" s="188">
        <f>'ごみ処理量内訳'!G35</f>
        <v>0</v>
      </c>
      <c r="R35" s="188">
        <f>'ごみ処理量内訳'!H35</f>
        <v>107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2"/>
        <v>333</v>
      </c>
      <c r="W35" s="188">
        <f>'資源化量内訳'!M35</f>
        <v>317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16</v>
      </c>
      <c r="AC35" s="188">
        <f>'資源化量内訳'!S35</f>
        <v>0</v>
      </c>
      <c r="AD35" s="188">
        <f t="shared" si="3"/>
        <v>2088</v>
      </c>
      <c r="AE35" s="189">
        <f t="shared" si="4"/>
        <v>95.3065134099617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103</v>
      </c>
      <c r="AI35" s="188">
        <f>'資源化量内訳'!AZ35</f>
        <v>0</v>
      </c>
      <c r="AJ35" s="188">
        <f>'資源化量内訳'!BH35</f>
        <v>0</v>
      </c>
      <c r="AK35" s="188" t="s">
        <v>316</v>
      </c>
      <c r="AL35" s="188">
        <f t="shared" si="5"/>
        <v>103</v>
      </c>
      <c r="AM35" s="189">
        <f t="shared" si="6"/>
        <v>20.88122605363985</v>
      </c>
      <c r="AN35" s="188">
        <f>'ごみ処理量内訳'!AC35</f>
        <v>98</v>
      </c>
      <c r="AO35" s="188">
        <f>'ごみ処理量内訳'!AD35</f>
        <v>210</v>
      </c>
      <c r="AP35" s="188">
        <f>'ごみ処理量内訳'!AE35</f>
        <v>0</v>
      </c>
      <c r="AQ35" s="188">
        <f t="shared" si="7"/>
        <v>308</v>
      </c>
    </row>
    <row r="36" spans="1:43" ht="13.5" customHeight="1">
      <c r="A36" s="182" t="s">
        <v>228</v>
      </c>
      <c r="B36" s="182" t="s">
        <v>282</v>
      </c>
      <c r="C36" s="184" t="s">
        <v>283</v>
      </c>
      <c r="D36" s="188">
        <v>25577</v>
      </c>
      <c r="E36" s="188">
        <v>25577</v>
      </c>
      <c r="F36" s="188">
        <f>'ごみ搬入量内訳'!H36</f>
        <v>8105</v>
      </c>
      <c r="G36" s="188">
        <f>'ごみ搬入量内訳'!AG36</f>
        <v>94</v>
      </c>
      <c r="H36" s="188">
        <f>'ごみ搬入量内訳'!AH36</f>
        <v>19</v>
      </c>
      <c r="I36" s="188">
        <f t="shared" si="0"/>
        <v>8218</v>
      </c>
      <c r="J36" s="188">
        <f t="shared" si="8"/>
        <v>880.2857447374863</v>
      </c>
      <c r="K36" s="188">
        <f>('ごみ搬入量内訳'!E36+'ごみ搬入量内訳'!AH36)/'ごみ処理概要'!D36/365*1000000</f>
        <v>711.2554569307506</v>
      </c>
      <c r="L36" s="188">
        <f>'ごみ搬入量内訳'!F36/'ごみ処理概要'!D36/365*1000000</f>
        <v>169.0302878067356</v>
      </c>
      <c r="M36" s="188">
        <f>'資源化量内訳'!BP36</f>
        <v>1529</v>
      </c>
      <c r="N36" s="188">
        <f>'ごみ処理量内訳'!E36</f>
        <v>4848</v>
      </c>
      <c r="O36" s="188">
        <f>'ごみ処理量内訳'!L36</f>
        <v>1194</v>
      </c>
      <c r="P36" s="188">
        <f t="shared" si="1"/>
        <v>352</v>
      </c>
      <c r="Q36" s="188">
        <f>'ごみ処理量内訳'!G36</f>
        <v>0</v>
      </c>
      <c r="R36" s="188">
        <f>'ごみ処理量内訳'!H36</f>
        <v>352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2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3"/>
        <v>6394</v>
      </c>
      <c r="AE36" s="189">
        <f t="shared" si="4"/>
        <v>81.32624335314357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352</v>
      </c>
      <c r="AI36" s="188">
        <f>'資源化量内訳'!AZ36</f>
        <v>0</v>
      </c>
      <c r="AJ36" s="188">
        <f>'資源化量内訳'!BH36</f>
        <v>0</v>
      </c>
      <c r="AK36" s="188" t="s">
        <v>316</v>
      </c>
      <c r="AL36" s="188">
        <f t="shared" si="5"/>
        <v>352</v>
      </c>
      <c r="AM36" s="189">
        <f t="shared" si="6"/>
        <v>23.741007194244602</v>
      </c>
      <c r="AN36" s="188">
        <f>'ごみ処理量内訳'!AC36</f>
        <v>1194</v>
      </c>
      <c r="AO36" s="188">
        <f>'ごみ処理量内訳'!AD36</f>
        <v>853</v>
      </c>
      <c r="AP36" s="188">
        <f>'ごみ処理量内訳'!AE36</f>
        <v>0</v>
      </c>
      <c r="AQ36" s="188">
        <f t="shared" si="7"/>
        <v>2047</v>
      </c>
    </row>
    <row r="37" spans="1:43" ht="13.5" customHeight="1">
      <c r="A37" s="182" t="s">
        <v>228</v>
      </c>
      <c r="B37" s="182" t="s">
        <v>284</v>
      </c>
      <c r="C37" s="184" t="s">
        <v>285</v>
      </c>
      <c r="D37" s="188">
        <v>23367</v>
      </c>
      <c r="E37" s="188">
        <v>23367</v>
      </c>
      <c r="F37" s="188">
        <f>'ごみ搬入量内訳'!H37</f>
        <v>8052</v>
      </c>
      <c r="G37" s="188">
        <f>'ごみ搬入量内訳'!AG37</f>
        <v>34</v>
      </c>
      <c r="H37" s="188">
        <f>'ごみ搬入量内訳'!AH37</f>
        <v>56</v>
      </c>
      <c r="I37" s="188">
        <f t="shared" si="0"/>
        <v>8142</v>
      </c>
      <c r="J37" s="188">
        <f t="shared" si="8"/>
        <v>954.6304324503999</v>
      </c>
      <c r="K37" s="188">
        <f>('ごみ搬入量内訳'!E37+'ごみ搬入量内訳'!AH37)/'ごみ処理概要'!D37/365*1000000</f>
        <v>668.3116513101546</v>
      </c>
      <c r="L37" s="188">
        <f>'ごみ搬入量内訳'!F37/'ごみ処理概要'!D37/365*1000000</f>
        <v>286.31878114024516</v>
      </c>
      <c r="M37" s="188">
        <f>'資源化量内訳'!BP37</f>
        <v>1194</v>
      </c>
      <c r="N37" s="188">
        <f>'ごみ処理量内訳'!E37</f>
        <v>6659</v>
      </c>
      <c r="O37" s="188">
        <f>'ごみ処理量内訳'!L37</f>
        <v>0</v>
      </c>
      <c r="P37" s="188">
        <f t="shared" si="1"/>
        <v>769</v>
      </c>
      <c r="Q37" s="188">
        <f>'ごみ処理量内訳'!G37</f>
        <v>769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2"/>
        <v>333</v>
      </c>
      <c r="W37" s="188">
        <f>'資源化量内訳'!M37</f>
        <v>296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37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3"/>
        <v>7761</v>
      </c>
      <c r="AE37" s="189">
        <f t="shared" si="4"/>
        <v>100</v>
      </c>
      <c r="AF37" s="188">
        <f>'資源化量内訳'!AB37</f>
        <v>0</v>
      </c>
      <c r="AG37" s="188">
        <f>'資源化量内訳'!AJ37</f>
        <v>213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316</v>
      </c>
      <c r="AL37" s="188">
        <f t="shared" si="5"/>
        <v>213</v>
      </c>
      <c r="AM37" s="189">
        <f t="shared" si="6"/>
        <v>19.430485762144052</v>
      </c>
      <c r="AN37" s="188">
        <f>'ごみ処理量内訳'!AC37</f>
        <v>0</v>
      </c>
      <c r="AO37" s="188">
        <f>'ごみ処理量内訳'!AD37</f>
        <v>1495</v>
      </c>
      <c r="AP37" s="188">
        <f>'ごみ処理量内訳'!AE37</f>
        <v>85</v>
      </c>
      <c r="AQ37" s="188">
        <f t="shared" si="7"/>
        <v>1580</v>
      </c>
    </row>
    <row r="38" spans="1:43" ht="13.5" customHeight="1">
      <c r="A38" s="182" t="s">
        <v>228</v>
      </c>
      <c r="B38" s="182" t="s">
        <v>286</v>
      </c>
      <c r="C38" s="184" t="s">
        <v>287</v>
      </c>
      <c r="D38" s="188">
        <v>33127</v>
      </c>
      <c r="E38" s="188">
        <v>33127</v>
      </c>
      <c r="F38" s="188">
        <f>'ごみ搬入量内訳'!H38</f>
        <v>9994</v>
      </c>
      <c r="G38" s="188">
        <f>'ごみ搬入量内訳'!AG38</f>
        <v>1178</v>
      </c>
      <c r="H38" s="188">
        <f>'ごみ搬入量内訳'!AH38</f>
        <v>0</v>
      </c>
      <c r="I38" s="188">
        <f t="shared" si="0"/>
        <v>11172</v>
      </c>
      <c r="J38" s="188">
        <f t="shared" si="8"/>
        <v>923.965924414592</v>
      </c>
      <c r="K38" s="188">
        <f>('ごみ搬入量内訳'!E38+'ごみ搬入量内訳'!AH38)/'ごみ処理概要'!D38/365*1000000</f>
        <v>826.5409459899242</v>
      </c>
      <c r="L38" s="188">
        <f>'ごみ搬入量内訳'!F38/'ごみ処理概要'!D38/365*1000000</f>
        <v>97.42497842466787</v>
      </c>
      <c r="M38" s="188">
        <f>'資源化量内訳'!BP38</f>
        <v>797</v>
      </c>
      <c r="N38" s="188">
        <f>'ごみ処理量内訳'!E38</f>
        <v>7751</v>
      </c>
      <c r="O38" s="188">
        <f>'ごみ処理量内訳'!L38</f>
        <v>1017</v>
      </c>
      <c r="P38" s="188">
        <f t="shared" si="1"/>
        <v>453</v>
      </c>
      <c r="Q38" s="188">
        <f>'ごみ処理量内訳'!G38</f>
        <v>0</v>
      </c>
      <c r="R38" s="188">
        <f>'ごみ処理量内訳'!H38</f>
        <v>453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2"/>
        <v>1951</v>
      </c>
      <c r="W38" s="188">
        <f>'資源化量内訳'!M38</f>
        <v>1622</v>
      </c>
      <c r="X38" s="188">
        <f>'資源化量内訳'!N38</f>
        <v>63</v>
      </c>
      <c r="Y38" s="188">
        <f>'資源化量内訳'!O38</f>
        <v>105</v>
      </c>
      <c r="Z38" s="188">
        <f>'資源化量内訳'!P38</f>
        <v>26</v>
      </c>
      <c r="AA38" s="188">
        <f>'資源化量内訳'!Q38</f>
        <v>0</v>
      </c>
      <c r="AB38" s="188">
        <f>'資源化量内訳'!R38</f>
        <v>88</v>
      </c>
      <c r="AC38" s="188">
        <f>'資源化量内訳'!S38</f>
        <v>47</v>
      </c>
      <c r="AD38" s="188">
        <f t="shared" si="3"/>
        <v>11172</v>
      </c>
      <c r="AE38" s="189">
        <f t="shared" si="4"/>
        <v>90.8968850698174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44</v>
      </c>
      <c r="AI38" s="188">
        <f>'資源化量内訳'!AZ38</f>
        <v>0</v>
      </c>
      <c r="AJ38" s="188">
        <f>'資源化量内訳'!BH38</f>
        <v>0</v>
      </c>
      <c r="AK38" s="188" t="s">
        <v>316</v>
      </c>
      <c r="AL38" s="188">
        <f t="shared" si="5"/>
        <v>44</v>
      </c>
      <c r="AM38" s="189">
        <f t="shared" si="6"/>
        <v>23.326927897067424</v>
      </c>
      <c r="AN38" s="188">
        <f>'ごみ処理量内訳'!AC38</f>
        <v>1017</v>
      </c>
      <c r="AO38" s="188">
        <f>'ごみ処理量内訳'!AD38</f>
        <v>1246</v>
      </c>
      <c r="AP38" s="188">
        <f>'ごみ処理量内訳'!AE38</f>
        <v>251</v>
      </c>
      <c r="AQ38" s="188">
        <f t="shared" si="7"/>
        <v>2514</v>
      </c>
    </row>
    <row r="39" spans="1:43" ht="13.5" customHeight="1">
      <c r="A39" s="182" t="s">
        <v>228</v>
      </c>
      <c r="B39" s="182" t="s">
        <v>288</v>
      </c>
      <c r="C39" s="184" t="s">
        <v>289</v>
      </c>
      <c r="D39" s="188">
        <v>20181</v>
      </c>
      <c r="E39" s="188">
        <v>20181</v>
      </c>
      <c r="F39" s="188">
        <f>'ごみ搬入量内訳'!H39</f>
        <v>6443</v>
      </c>
      <c r="G39" s="188">
        <f>'ごみ搬入量内訳'!AG39</f>
        <v>254</v>
      </c>
      <c r="H39" s="188">
        <f>'ごみ搬入量内訳'!AH39</f>
        <v>0</v>
      </c>
      <c r="I39" s="188">
        <f t="shared" si="0"/>
        <v>6697</v>
      </c>
      <c r="J39" s="188">
        <f t="shared" si="8"/>
        <v>909.1692783053096</v>
      </c>
      <c r="K39" s="188">
        <f>('ごみ搬入量内訳'!E39+'ごみ搬入量内訳'!AH39)/'ごみ処理概要'!D39/365*1000000</f>
        <v>625.1641819614678</v>
      </c>
      <c r="L39" s="188">
        <f>'ごみ搬入量内訳'!F39/'ごみ処理概要'!D39/365*1000000</f>
        <v>284.0050963438416</v>
      </c>
      <c r="M39" s="188">
        <f>'資源化量内訳'!BP39</f>
        <v>724</v>
      </c>
      <c r="N39" s="188">
        <f>'ごみ処理量内訳'!E39</f>
        <v>5614</v>
      </c>
      <c r="O39" s="188">
        <f>'ごみ処理量内訳'!L39</f>
        <v>0</v>
      </c>
      <c r="P39" s="188">
        <f t="shared" si="1"/>
        <v>1083</v>
      </c>
      <c r="Q39" s="188">
        <f>'ごみ処理量内訳'!G39</f>
        <v>1083</v>
      </c>
      <c r="R39" s="188">
        <f>'ごみ処理量内訳'!H39</f>
        <v>0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2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3"/>
        <v>6697</v>
      </c>
      <c r="AE39" s="189">
        <f t="shared" si="4"/>
        <v>100</v>
      </c>
      <c r="AF39" s="188">
        <f>'資源化量内訳'!AB39</f>
        <v>0</v>
      </c>
      <c r="AG39" s="188">
        <f>'資源化量内訳'!AJ39</f>
        <v>240</v>
      </c>
      <c r="AH39" s="188">
        <f>'資源化量内訳'!AR39</f>
        <v>0</v>
      </c>
      <c r="AI39" s="188">
        <f>'資源化量内訳'!AZ39</f>
        <v>0</v>
      </c>
      <c r="AJ39" s="188">
        <f>'資源化量内訳'!BH39</f>
        <v>0</v>
      </c>
      <c r="AK39" s="188" t="s">
        <v>316</v>
      </c>
      <c r="AL39" s="188">
        <f t="shared" si="5"/>
        <v>240</v>
      </c>
      <c r="AM39" s="189">
        <f t="shared" si="6"/>
        <v>12.990163050801778</v>
      </c>
      <c r="AN39" s="188">
        <f>'ごみ処理量内訳'!AC39</f>
        <v>0</v>
      </c>
      <c r="AO39" s="188">
        <f>'ごみ処理量内訳'!AD39</f>
        <v>879</v>
      </c>
      <c r="AP39" s="188">
        <f>'ごみ処理量内訳'!AE39</f>
        <v>642</v>
      </c>
      <c r="AQ39" s="188">
        <f t="shared" si="7"/>
        <v>1521</v>
      </c>
    </row>
    <row r="40" spans="1:43" ht="13.5" customHeight="1">
      <c r="A40" s="182" t="s">
        <v>228</v>
      </c>
      <c r="B40" s="182" t="s">
        <v>290</v>
      </c>
      <c r="C40" s="184" t="s">
        <v>291</v>
      </c>
      <c r="D40" s="188">
        <v>10774</v>
      </c>
      <c r="E40" s="188">
        <v>10774</v>
      </c>
      <c r="F40" s="188">
        <f>'ごみ搬入量内訳'!H40</f>
        <v>2245</v>
      </c>
      <c r="G40" s="188">
        <f>'ごみ搬入量内訳'!AG40</f>
        <v>1654</v>
      </c>
      <c r="H40" s="188">
        <f>'ごみ搬入量内訳'!AH40</f>
        <v>0</v>
      </c>
      <c r="I40" s="188">
        <f t="shared" si="0"/>
        <v>3899</v>
      </c>
      <c r="J40" s="188">
        <f t="shared" si="8"/>
        <v>991.4787247839165</v>
      </c>
      <c r="K40" s="188">
        <f>('ごみ搬入量内訳'!E40+'ごみ搬入量内訳'!AH40)/'ごみ処理概要'!D40/365*1000000</f>
        <v>570.8822100897391</v>
      </c>
      <c r="L40" s="188">
        <f>'ごみ搬入量内訳'!F40/'ごみ処理概要'!D40/365*1000000</f>
        <v>420.5965146941775</v>
      </c>
      <c r="M40" s="188">
        <f>'資源化量内訳'!BP40</f>
        <v>202</v>
      </c>
      <c r="N40" s="188">
        <f>'ごみ処理量内訳'!E40</f>
        <v>2742</v>
      </c>
      <c r="O40" s="188">
        <f>'ごみ処理量内訳'!L40</f>
        <v>493</v>
      </c>
      <c r="P40" s="188">
        <f t="shared" si="1"/>
        <v>492</v>
      </c>
      <c r="Q40" s="188">
        <f>'ごみ処理量内訳'!G40</f>
        <v>186</v>
      </c>
      <c r="R40" s="188">
        <f>'ごみ処理量内訳'!H40</f>
        <v>200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106</v>
      </c>
      <c r="V40" s="188">
        <f t="shared" si="2"/>
        <v>172</v>
      </c>
      <c r="W40" s="188">
        <f>'資源化量内訳'!M40</f>
        <v>0</v>
      </c>
      <c r="X40" s="188">
        <f>'資源化量内訳'!N40</f>
        <v>172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3"/>
        <v>3899</v>
      </c>
      <c r="AE40" s="189">
        <f t="shared" si="4"/>
        <v>87.35573223903566</v>
      </c>
      <c r="AF40" s="188">
        <f>'資源化量内訳'!AB40</f>
        <v>47</v>
      </c>
      <c r="AG40" s="188">
        <f>'資源化量内訳'!AJ40</f>
        <v>137</v>
      </c>
      <c r="AH40" s="188">
        <f>'資源化量内訳'!AR40</f>
        <v>157</v>
      </c>
      <c r="AI40" s="188">
        <f>'資源化量内訳'!AZ40</f>
        <v>0</v>
      </c>
      <c r="AJ40" s="188">
        <f>'資源化量内訳'!BH40</f>
        <v>0</v>
      </c>
      <c r="AK40" s="188" t="s">
        <v>316</v>
      </c>
      <c r="AL40" s="188">
        <f t="shared" si="5"/>
        <v>341</v>
      </c>
      <c r="AM40" s="189">
        <f t="shared" si="6"/>
        <v>17.434772006827604</v>
      </c>
      <c r="AN40" s="188">
        <f>'ごみ処理量内訳'!AC40</f>
        <v>493</v>
      </c>
      <c r="AO40" s="188">
        <f>'ごみ処理量内訳'!AD40</f>
        <v>485</v>
      </c>
      <c r="AP40" s="188">
        <f>'ごみ処理量内訳'!AE40</f>
        <v>100</v>
      </c>
      <c r="AQ40" s="188">
        <f t="shared" si="7"/>
        <v>1078</v>
      </c>
    </row>
    <row r="41" spans="1:43" ht="13.5" customHeight="1">
      <c r="A41" s="182" t="s">
        <v>228</v>
      </c>
      <c r="B41" s="182" t="s">
        <v>292</v>
      </c>
      <c r="C41" s="184" t="s">
        <v>293</v>
      </c>
      <c r="D41" s="188">
        <v>21200</v>
      </c>
      <c r="E41" s="188">
        <v>21200</v>
      </c>
      <c r="F41" s="188">
        <f>'ごみ搬入量内訳'!H41</f>
        <v>5892</v>
      </c>
      <c r="G41" s="188">
        <f>'ごみ搬入量内訳'!AG41</f>
        <v>242</v>
      </c>
      <c r="H41" s="188">
        <f>'ごみ搬入量内訳'!AH41</f>
        <v>0</v>
      </c>
      <c r="I41" s="188">
        <f t="shared" si="0"/>
        <v>6134</v>
      </c>
      <c r="J41" s="188">
        <f t="shared" si="8"/>
        <v>792.7112949082449</v>
      </c>
      <c r="K41" s="188">
        <f>('ごみ搬入量内訳'!E41+'ごみ搬入量内訳'!AH41)/'ごみ処理概要'!D41/365*1000000</f>
        <v>792.7112949082449</v>
      </c>
      <c r="L41" s="188">
        <f>'ごみ搬入量内訳'!F41/'ごみ処理概要'!D41/365*1000000</f>
        <v>0</v>
      </c>
      <c r="M41" s="188">
        <f>'資源化量内訳'!BP41</f>
        <v>583</v>
      </c>
      <c r="N41" s="188">
        <f>'ごみ処理量内訳'!E41</f>
        <v>4500</v>
      </c>
      <c r="O41" s="188">
        <f>'ごみ処理量内訳'!L41</f>
        <v>0</v>
      </c>
      <c r="P41" s="188">
        <f t="shared" si="1"/>
        <v>1634</v>
      </c>
      <c r="Q41" s="188">
        <f>'ごみ処理量内訳'!G41</f>
        <v>667</v>
      </c>
      <c r="R41" s="188">
        <f>'ごみ処理量内訳'!H41</f>
        <v>967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2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3"/>
        <v>6134</v>
      </c>
      <c r="AE41" s="189">
        <f t="shared" si="4"/>
        <v>100</v>
      </c>
      <c r="AF41" s="188">
        <f>'資源化量内訳'!AB41</f>
        <v>0</v>
      </c>
      <c r="AG41" s="188">
        <f>'資源化量内訳'!AJ41</f>
        <v>252</v>
      </c>
      <c r="AH41" s="188">
        <f>'資源化量内訳'!AR41</f>
        <v>670</v>
      </c>
      <c r="AI41" s="188">
        <f>'資源化量内訳'!AZ41</f>
        <v>0</v>
      </c>
      <c r="AJ41" s="188">
        <f>'資源化量内訳'!BH41</f>
        <v>0</v>
      </c>
      <c r="AK41" s="188" t="s">
        <v>316</v>
      </c>
      <c r="AL41" s="188">
        <f t="shared" si="5"/>
        <v>922</v>
      </c>
      <c r="AM41" s="189">
        <f t="shared" si="6"/>
        <v>22.405835938663092</v>
      </c>
      <c r="AN41" s="188">
        <f>'ごみ処理量内訳'!AC41</f>
        <v>0</v>
      </c>
      <c r="AO41" s="188">
        <f>'ごみ処理量内訳'!AD41</f>
        <v>622</v>
      </c>
      <c r="AP41" s="188">
        <f>'ごみ処理量内訳'!AE41</f>
        <v>282</v>
      </c>
      <c r="AQ41" s="188">
        <f t="shared" si="7"/>
        <v>904</v>
      </c>
    </row>
    <row r="42" spans="1:43" ht="13.5" customHeight="1">
      <c r="A42" s="182" t="s">
        <v>228</v>
      </c>
      <c r="B42" s="182" t="s">
        <v>294</v>
      </c>
      <c r="C42" s="184" t="s">
        <v>295</v>
      </c>
      <c r="D42" s="188">
        <v>8103</v>
      </c>
      <c r="E42" s="188">
        <v>8103</v>
      </c>
      <c r="F42" s="188">
        <f>'ごみ搬入量内訳'!H42</f>
        <v>1563</v>
      </c>
      <c r="G42" s="188">
        <f>'ごみ搬入量内訳'!AG42</f>
        <v>391</v>
      </c>
      <c r="H42" s="188">
        <f>'ごみ搬入量内訳'!AH42</f>
        <v>0</v>
      </c>
      <c r="I42" s="188">
        <f t="shared" si="0"/>
        <v>1954</v>
      </c>
      <c r="J42" s="188">
        <f t="shared" si="8"/>
        <v>660.671931079137</v>
      </c>
      <c r="K42" s="188">
        <f>('ごみ搬入量内訳'!E42+'ごみ搬入量内訳'!AH42)/'ごみ処理概要'!D42/365*1000000</f>
        <v>654.5859051019494</v>
      </c>
      <c r="L42" s="188">
        <f>'ごみ搬入量内訳'!F42/'ごみ処理概要'!D42/365*1000000</f>
        <v>6.086025977187546</v>
      </c>
      <c r="M42" s="188">
        <f>'資源化量内訳'!BP42</f>
        <v>22</v>
      </c>
      <c r="N42" s="188">
        <f>'ごみ処理量内訳'!E42</f>
        <v>1269</v>
      </c>
      <c r="O42" s="188">
        <f>'ごみ処理量内訳'!L42</f>
        <v>495</v>
      </c>
      <c r="P42" s="188">
        <f t="shared" si="1"/>
        <v>21</v>
      </c>
      <c r="Q42" s="188">
        <f>'ごみ処理量内訳'!G42</f>
        <v>0</v>
      </c>
      <c r="R42" s="188">
        <f>'ごみ処理量内訳'!H42</f>
        <v>21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2"/>
        <v>148</v>
      </c>
      <c r="W42" s="188">
        <f>'資源化量内訳'!M42</f>
        <v>69</v>
      </c>
      <c r="X42" s="188">
        <f>'資源化量内訳'!N42</f>
        <v>33</v>
      </c>
      <c r="Y42" s="188">
        <f>'資源化量内訳'!O42</f>
        <v>23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19</v>
      </c>
      <c r="AC42" s="188">
        <f>'資源化量内訳'!S42</f>
        <v>4</v>
      </c>
      <c r="AD42" s="188">
        <f t="shared" si="3"/>
        <v>1933</v>
      </c>
      <c r="AE42" s="189">
        <f t="shared" si="4"/>
        <v>74.39213657527159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21</v>
      </c>
      <c r="AI42" s="188">
        <f>'資源化量内訳'!AZ42</f>
        <v>0</v>
      </c>
      <c r="AJ42" s="188">
        <f>'資源化量内訳'!BH42</f>
        <v>0</v>
      </c>
      <c r="AK42" s="188" t="s">
        <v>316</v>
      </c>
      <c r="AL42" s="188">
        <f t="shared" si="5"/>
        <v>21</v>
      </c>
      <c r="AM42" s="189">
        <f t="shared" si="6"/>
        <v>9.769820971867007</v>
      </c>
      <c r="AN42" s="188">
        <f>'ごみ処理量内訳'!AC42</f>
        <v>495</v>
      </c>
      <c r="AO42" s="188">
        <f>'ごみ処理量内訳'!AD42</f>
        <v>127</v>
      </c>
      <c r="AP42" s="188">
        <f>'ごみ処理量内訳'!AE42</f>
        <v>0</v>
      </c>
      <c r="AQ42" s="188">
        <f t="shared" si="7"/>
        <v>622</v>
      </c>
    </row>
    <row r="43" spans="1:43" ht="13.5" customHeight="1">
      <c r="A43" s="182" t="s">
        <v>228</v>
      </c>
      <c r="B43" s="182" t="s">
        <v>296</v>
      </c>
      <c r="C43" s="184" t="s">
        <v>297</v>
      </c>
      <c r="D43" s="188">
        <v>1171</v>
      </c>
      <c r="E43" s="188">
        <v>1171</v>
      </c>
      <c r="F43" s="188">
        <f>'ごみ搬入量内訳'!H43</f>
        <v>248</v>
      </c>
      <c r="G43" s="188">
        <f>'ごみ搬入量内訳'!AG43</f>
        <v>6</v>
      </c>
      <c r="H43" s="188">
        <f>'ごみ搬入量内訳'!AH43</f>
        <v>0</v>
      </c>
      <c r="I43" s="188">
        <f t="shared" si="0"/>
        <v>254</v>
      </c>
      <c r="J43" s="188">
        <f t="shared" si="8"/>
        <v>594.2702057719079</v>
      </c>
      <c r="K43" s="188">
        <f>('ごみ搬入量内訳'!E43+'ごみ搬入量内訳'!AH43)/'ごみ処理概要'!D43/365*1000000</f>
        <v>594.2702057719079</v>
      </c>
      <c r="L43" s="188">
        <f>'ごみ搬入量内訳'!F43/'ごみ処理概要'!D43/365*1000000</f>
        <v>0</v>
      </c>
      <c r="M43" s="188">
        <f>'資源化量内訳'!BP43</f>
        <v>0</v>
      </c>
      <c r="N43" s="188">
        <f>'ごみ処理量内訳'!E43</f>
        <v>131</v>
      </c>
      <c r="O43" s="188">
        <f>'ごみ処理量内訳'!L43</f>
        <v>0</v>
      </c>
      <c r="P43" s="188">
        <f t="shared" si="1"/>
        <v>123</v>
      </c>
      <c r="Q43" s="188">
        <f>'ごみ処理量内訳'!G43</f>
        <v>55</v>
      </c>
      <c r="R43" s="188">
        <f>'ごみ処理量内訳'!H43</f>
        <v>68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2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3"/>
        <v>254</v>
      </c>
      <c r="AE43" s="189">
        <f t="shared" si="4"/>
        <v>100</v>
      </c>
      <c r="AF43" s="188">
        <f>'資源化量内訳'!AB43</f>
        <v>0</v>
      </c>
      <c r="AG43" s="188">
        <f>'資源化量内訳'!AJ43</f>
        <v>20</v>
      </c>
      <c r="AH43" s="188">
        <f>'資源化量内訳'!AR43</f>
        <v>47</v>
      </c>
      <c r="AI43" s="188">
        <f>'資源化量内訳'!AZ43</f>
        <v>0</v>
      </c>
      <c r="AJ43" s="188">
        <f>'資源化量内訳'!BH43</f>
        <v>0</v>
      </c>
      <c r="AK43" s="188" t="s">
        <v>316</v>
      </c>
      <c r="AL43" s="188">
        <f t="shared" si="5"/>
        <v>67</v>
      </c>
      <c r="AM43" s="189">
        <f t="shared" si="6"/>
        <v>26.37795275590551</v>
      </c>
      <c r="AN43" s="188">
        <f>'ごみ処理量内訳'!AC43</f>
        <v>0</v>
      </c>
      <c r="AO43" s="188">
        <f>'ごみ処理量内訳'!AD43</f>
        <v>20</v>
      </c>
      <c r="AP43" s="188">
        <f>'ごみ処理量内訳'!AE43</f>
        <v>23</v>
      </c>
      <c r="AQ43" s="188">
        <f t="shared" si="7"/>
        <v>43</v>
      </c>
    </row>
    <row r="44" spans="1:43" ht="13.5" customHeight="1">
      <c r="A44" s="182" t="s">
        <v>228</v>
      </c>
      <c r="B44" s="182" t="s">
        <v>298</v>
      </c>
      <c r="C44" s="184" t="s">
        <v>299</v>
      </c>
      <c r="D44" s="188">
        <v>3822</v>
      </c>
      <c r="E44" s="188">
        <v>3822</v>
      </c>
      <c r="F44" s="188">
        <f>'ごみ搬入量内訳'!H44</f>
        <v>1231</v>
      </c>
      <c r="G44" s="188">
        <f>'ごみ搬入量内訳'!AG44</f>
        <v>0</v>
      </c>
      <c r="H44" s="188">
        <f>'ごみ搬入量内訳'!AH44</f>
        <v>116</v>
      </c>
      <c r="I44" s="188">
        <f aca="true" t="shared" si="9" ref="I44:I50">SUM(F44:H44)</f>
        <v>1347</v>
      </c>
      <c r="J44" s="188">
        <f t="shared" si="8"/>
        <v>965.5706328896152</v>
      </c>
      <c r="K44" s="188">
        <f>('ごみ搬入量内訳'!E44+'ごみ搬入量内訳'!AH44)/'ごみ処理概要'!D44/365*1000000</f>
        <v>965.5706328896152</v>
      </c>
      <c r="L44" s="188">
        <f>'ごみ搬入量内訳'!F44/'ごみ処理概要'!D44/365*1000000</f>
        <v>0</v>
      </c>
      <c r="M44" s="188">
        <f>'資源化量内訳'!BP44</f>
        <v>0</v>
      </c>
      <c r="N44" s="188">
        <f>'ごみ処理量内訳'!E44</f>
        <v>325</v>
      </c>
      <c r="O44" s="188">
        <f>'ごみ処理量内訳'!L44</f>
        <v>594</v>
      </c>
      <c r="P44" s="188">
        <f aca="true" t="shared" si="10" ref="P44:P50">SUM(Q44:U44)</f>
        <v>0</v>
      </c>
      <c r="Q44" s="188">
        <f>'ごみ処理量内訳'!G44</f>
        <v>0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aca="true" t="shared" si="11" ref="V44:V50">SUM(W44:AC44)</f>
        <v>136</v>
      </c>
      <c r="W44" s="188">
        <f>'資源化量内訳'!M44</f>
        <v>118</v>
      </c>
      <c r="X44" s="188">
        <f>'資源化量内訳'!N44</f>
        <v>12</v>
      </c>
      <c r="Y44" s="188">
        <f>'資源化量内訳'!O44</f>
        <v>0</v>
      </c>
      <c r="Z44" s="188">
        <f>'資源化量内訳'!P44</f>
        <v>3</v>
      </c>
      <c r="AA44" s="188">
        <f>'資源化量内訳'!Q44</f>
        <v>0</v>
      </c>
      <c r="AB44" s="188">
        <f>'資源化量内訳'!R44</f>
        <v>3</v>
      </c>
      <c r="AC44" s="188">
        <f>'資源化量内訳'!S44</f>
        <v>0</v>
      </c>
      <c r="AD44" s="188">
        <f aca="true" t="shared" si="12" ref="AD44:AD50">N44+O44+P44+V44</f>
        <v>1055</v>
      </c>
      <c r="AE44" s="189">
        <f aca="true" t="shared" si="13" ref="AE44:AE53">(N44+P44+V44)/AD44*100</f>
        <v>43.69668246445498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316</v>
      </c>
      <c r="AL44" s="188">
        <f aca="true" t="shared" si="14" ref="AL44:AL50">SUM(AF44:AJ44)</f>
        <v>0</v>
      </c>
      <c r="AM44" s="189">
        <f aca="true" t="shared" si="15" ref="AM44:AM50">(V44+AL44+M44)/(M44+AD44)*100</f>
        <v>12.890995260663507</v>
      </c>
      <c r="AN44" s="188">
        <f>'ごみ処理量内訳'!AC44</f>
        <v>594</v>
      </c>
      <c r="AO44" s="188">
        <f>'ごみ処理量内訳'!AD44</f>
        <v>45</v>
      </c>
      <c r="AP44" s="188">
        <f>'ごみ処理量内訳'!AE44</f>
        <v>0</v>
      </c>
      <c r="AQ44" s="188">
        <f aca="true" t="shared" si="16" ref="AQ44:AQ50">SUM(AN44:AP44)</f>
        <v>639</v>
      </c>
    </row>
    <row r="45" spans="1:43" ht="13.5" customHeight="1">
      <c r="A45" s="182" t="s">
        <v>228</v>
      </c>
      <c r="B45" s="182" t="s">
        <v>300</v>
      </c>
      <c r="C45" s="184" t="s">
        <v>301</v>
      </c>
      <c r="D45" s="188">
        <v>2064</v>
      </c>
      <c r="E45" s="188">
        <v>2064</v>
      </c>
      <c r="F45" s="188">
        <f>'ごみ搬入量内訳'!H45</f>
        <v>710</v>
      </c>
      <c r="G45" s="188">
        <f>'ごみ搬入量内訳'!AG45</f>
        <v>10</v>
      </c>
      <c r="H45" s="188">
        <f>'ごみ搬入量内訳'!AH45</f>
        <v>0</v>
      </c>
      <c r="I45" s="188">
        <f t="shared" si="9"/>
        <v>720</v>
      </c>
      <c r="J45" s="188">
        <f t="shared" si="8"/>
        <v>955.7183816502071</v>
      </c>
      <c r="K45" s="188">
        <f>('ごみ搬入量内訳'!E45+'ごみ搬入量内訳'!AH45)/'ごみ処理概要'!D45/365*1000000</f>
        <v>955.7183816502071</v>
      </c>
      <c r="L45" s="188">
        <f>'ごみ搬入量内訳'!F45/'ごみ処理概要'!D45/365*1000000</f>
        <v>0</v>
      </c>
      <c r="M45" s="188">
        <f>'資源化量内訳'!BP45</f>
        <v>0</v>
      </c>
      <c r="N45" s="188">
        <f>'ごみ処理量内訳'!E45</f>
        <v>486</v>
      </c>
      <c r="O45" s="188">
        <f>'ごみ処理量内訳'!L45</f>
        <v>0</v>
      </c>
      <c r="P45" s="188">
        <f t="shared" si="10"/>
        <v>234</v>
      </c>
      <c r="Q45" s="188">
        <f>'ごみ処理量内訳'!G45</f>
        <v>115</v>
      </c>
      <c r="R45" s="188">
        <f>'ごみ処理量内訳'!H45</f>
        <v>119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1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2"/>
        <v>720</v>
      </c>
      <c r="AE45" s="189">
        <f t="shared" si="13"/>
        <v>100</v>
      </c>
      <c r="AF45" s="188">
        <f>'資源化量内訳'!AB45</f>
        <v>0</v>
      </c>
      <c r="AG45" s="188">
        <f>'資源化量内訳'!AJ45</f>
        <v>44</v>
      </c>
      <c r="AH45" s="188">
        <f>'資源化量内訳'!AR45</f>
        <v>83</v>
      </c>
      <c r="AI45" s="188">
        <f>'資源化量内訳'!AZ45</f>
        <v>0</v>
      </c>
      <c r="AJ45" s="188">
        <f>'資源化量内訳'!BH45</f>
        <v>0</v>
      </c>
      <c r="AK45" s="188" t="s">
        <v>316</v>
      </c>
      <c r="AL45" s="188">
        <f t="shared" si="14"/>
        <v>127</v>
      </c>
      <c r="AM45" s="189">
        <f t="shared" si="15"/>
        <v>17.63888888888889</v>
      </c>
      <c r="AN45" s="188">
        <f>'ごみ処理量内訳'!AC45</f>
        <v>0</v>
      </c>
      <c r="AO45" s="188">
        <f>'ごみ処理量内訳'!AD45</f>
        <v>68</v>
      </c>
      <c r="AP45" s="188">
        <f>'ごみ処理量内訳'!AE45</f>
        <v>46</v>
      </c>
      <c r="AQ45" s="188">
        <f t="shared" si="16"/>
        <v>114</v>
      </c>
    </row>
    <row r="46" spans="1:43" ht="13.5" customHeight="1">
      <c r="A46" s="182" t="s">
        <v>228</v>
      </c>
      <c r="B46" s="182" t="s">
        <v>302</v>
      </c>
      <c r="C46" s="184" t="s">
        <v>303</v>
      </c>
      <c r="D46" s="188">
        <v>647</v>
      </c>
      <c r="E46" s="188">
        <v>647</v>
      </c>
      <c r="F46" s="188">
        <f>'ごみ搬入量内訳'!H46</f>
        <v>39</v>
      </c>
      <c r="G46" s="188">
        <f>'ごみ搬入量内訳'!AG46</f>
        <v>0</v>
      </c>
      <c r="H46" s="188">
        <f>'ごみ搬入量内訳'!AH46</f>
        <v>0</v>
      </c>
      <c r="I46" s="188">
        <f t="shared" si="9"/>
        <v>39</v>
      </c>
      <c r="J46" s="188">
        <f t="shared" si="8"/>
        <v>165.1457729033897</v>
      </c>
      <c r="K46" s="188">
        <f>('ごみ搬入量内訳'!E46+'ごみ搬入量内訳'!AH46)/'ごみ処理概要'!D46/365*1000000</f>
        <v>165.1457729033897</v>
      </c>
      <c r="L46" s="188">
        <f>'ごみ搬入量内訳'!F46/'ごみ処理概要'!D46/365*1000000</f>
        <v>0</v>
      </c>
      <c r="M46" s="188">
        <f>'資源化量内訳'!BP46</f>
        <v>0</v>
      </c>
      <c r="N46" s="188">
        <f>'ごみ処理量内訳'!E46</f>
        <v>0</v>
      </c>
      <c r="O46" s="188">
        <f>'ごみ処理量内訳'!L46</f>
        <v>24</v>
      </c>
      <c r="P46" s="188">
        <f t="shared" si="10"/>
        <v>0</v>
      </c>
      <c r="Q46" s="188">
        <f>'ごみ処理量内訳'!G46</f>
        <v>0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1"/>
        <v>15</v>
      </c>
      <c r="W46" s="188">
        <f>'資源化量内訳'!M46</f>
        <v>0</v>
      </c>
      <c r="X46" s="188">
        <f>'資源化量内訳'!N46</f>
        <v>6</v>
      </c>
      <c r="Y46" s="188">
        <f>'資源化量内訳'!O46</f>
        <v>9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2"/>
        <v>39</v>
      </c>
      <c r="AE46" s="189">
        <f t="shared" si="13"/>
        <v>38.46153846153847</v>
      </c>
      <c r="AF46" s="188">
        <f>'資源化量内訳'!AB46</f>
        <v>0</v>
      </c>
      <c r="AG46" s="188">
        <f>'資源化量内訳'!AJ46</f>
        <v>0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316</v>
      </c>
      <c r="AL46" s="188">
        <f t="shared" si="14"/>
        <v>0</v>
      </c>
      <c r="AM46" s="189">
        <f t="shared" si="15"/>
        <v>38.46153846153847</v>
      </c>
      <c r="AN46" s="188">
        <f>'ごみ処理量内訳'!AC46</f>
        <v>24</v>
      </c>
      <c r="AO46" s="188">
        <f>'ごみ処理量内訳'!AD46</f>
        <v>0</v>
      </c>
      <c r="AP46" s="188">
        <f>'ごみ処理量内訳'!AE46</f>
        <v>0</v>
      </c>
      <c r="AQ46" s="188">
        <f t="shared" si="16"/>
        <v>24</v>
      </c>
    </row>
    <row r="47" spans="1:43" ht="13.5" customHeight="1">
      <c r="A47" s="182" t="s">
        <v>228</v>
      </c>
      <c r="B47" s="182" t="s">
        <v>304</v>
      </c>
      <c r="C47" s="184" t="s">
        <v>305</v>
      </c>
      <c r="D47" s="188">
        <v>650</v>
      </c>
      <c r="E47" s="188">
        <v>650</v>
      </c>
      <c r="F47" s="188">
        <f>'ごみ搬入量内訳'!H47</f>
        <v>213</v>
      </c>
      <c r="G47" s="188">
        <f>'ごみ搬入量内訳'!AG47</f>
        <v>10</v>
      </c>
      <c r="H47" s="188">
        <f>'ごみ搬入量内訳'!AH47</f>
        <v>3</v>
      </c>
      <c r="I47" s="188">
        <f t="shared" si="9"/>
        <v>226</v>
      </c>
      <c r="J47" s="188">
        <f t="shared" si="8"/>
        <v>952.581664910432</v>
      </c>
      <c r="K47" s="188">
        <f>('ごみ搬入量内訳'!E47+'ごみ搬入量内訳'!AH47)/'ごみ処理概要'!D47/365*1000000</f>
        <v>910.4320337197049</v>
      </c>
      <c r="L47" s="188">
        <f>'ごみ搬入量内訳'!F47/'ごみ処理概要'!D47/365*1000000</f>
        <v>42.149631190727085</v>
      </c>
      <c r="M47" s="188">
        <f>'資源化量内訳'!BP47</f>
        <v>0</v>
      </c>
      <c r="N47" s="188">
        <f>'ごみ処理量内訳'!E47</f>
        <v>170</v>
      </c>
      <c r="O47" s="188">
        <f>'ごみ処理量内訳'!L47</f>
        <v>35</v>
      </c>
      <c r="P47" s="188">
        <f t="shared" si="10"/>
        <v>8</v>
      </c>
      <c r="Q47" s="188">
        <f>'ごみ処理量内訳'!G47</f>
        <v>0</v>
      </c>
      <c r="R47" s="188">
        <f>'ごみ処理量内訳'!H47</f>
        <v>8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11"/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2"/>
        <v>213</v>
      </c>
      <c r="AE47" s="189">
        <f t="shared" si="13"/>
        <v>83.56807511737088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8</v>
      </c>
      <c r="AI47" s="188">
        <f>'資源化量内訳'!AZ47</f>
        <v>0</v>
      </c>
      <c r="AJ47" s="188">
        <f>'資源化量内訳'!BH47</f>
        <v>0</v>
      </c>
      <c r="AK47" s="188" t="s">
        <v>316</v>
      </c>
      <c r="AL47" s="188">
        <f t="shared" si="14"/>
        <v>8</v>
      </c>
      <c r="AM47" s="189">
        <f t="shared" si="15"/>
        <v>3.755868544600939</v>
      </c>
      <c r="AN47" s="188">
        <f>'ごみ処理量内訳'!AC47</f>
        <v>35</v>
      </c>
      <c r="AO47" s="188">
        <f>'ごみ処理量内訳'!AD47</f>
        <v>11</v>
      </c>
      <c r="AP47" s="188">
        <f>'ごみ処理量内訳'!AE47</f>
        <v>0</v>
      </c>
      <c r="AQ47" s="188">
        <f t="shared" si="16"/>
        <v>46</v>
      </c>
    </row>
    <row r="48" spans="1:43" ht="13.5" customHeight="1">
      <c r="A48" s="182" t="s">
        <v>228</v>
      </c>
      <c r="B48" s="182" t="s">
        <v>306</v>
      </c>
      <c r="C48" s="184" t="s">
        <v>307</v>
      </c>
      <c r="D48" s="188">
        <v>4616</v>
      </c>
      <c r="E48" s="188">
        <v>4616</v>
      </c>
      <c r="F48" s="188">
        <f>'ごみ搬入量内訳'!H48</f>
        <v>1457</v>
      </c>
      <c r="G48" s="188">
        <f>'ごみ搬入量内訳'!AG48</f>
        <v>267</v>
      </c>
      <c r="H48" s="188">
        <f>'ごみ搬入量内訳'!AH48</f>
        <v>0</v>
      </c>
      <c r="I48" s="188">
        <f t="shared" si="9"/>
        <v>1724</v>
      </c>
      <c r="J48" s="188">
        <f t="shared" si="8"/>
        <v>1023.2425630920443</v>
      </c>
      <c r="K48" s="188">
        <f>('ごみ搬入量内訳'!E48+'ごみ搬入量内訳'!AH48)/'ごみ処理概要'!D48/365*1000000</f>
        <v>716.3884997982004</v>
      </c>
      <c r="L48" s="188">
        <f>'ごみ搬入量内訳'!F48/'ごみ処理概要'!D48/365*1000000</f>
        <v>306.8540632938439</v>
      </c>
      <c r="M48" s="188">
        <f>'資源化量内訳'!BP48</f>
        <v>0</v>
      </c>
      <c r="N48" s="188">
        <f>'ごみ処理量内訳'!E48</f>
        <v>1443</v>
      </c>
      <c r="O48" s="188">
        <f>'ごみ処理量内訳'!L48</f>
        <v>0</v>
      </c>
      <c r="P48" s="188">
        <f t="shared" si="10"/>
        <v>281</v>
      </c>
      <c r="Q48" s="188">
        <f>'ごみ処理量内訳'!G48</f>
        <v>0</v>
      </c>
      <c r="R48" s="188">
        <f>'ごみ処理量内訳'!H48</f>
        <v>281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1"/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2"/>
        <v>1724</v>
      </c>
      <c r="AE48" s="189">
        <f t="shared" si="13"/>
        <v>100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127</v>
      </c>
      <c r="AI48" s="188">
        <f>'資源化量内訳'!AZ48</f>
        <v>0</v>
      </c>
      <c r="AJ48" s="188">
        <f>'資源化量内訳'!BH48</f>
        <v>0</v>
      </c>
      <c r="AK48" s="188" t="s">
        <v>316</v>
      </c>
      <c r="AL48" s="188">
        <f t="shared" si="14"/>
        <v>127</v>
      </c>
      <c r="AM48" s="189">
        <f t="shared" si="15"/>
        <v>7.366589327146171</v>
      </c>
      <c r="AN48" s="188">
        <f>'ごみ処理量内訳'!AC48</f>
        <v>0</v>
      </c>
      <c r="AO48" s="188">
        <f>'ごみ処理量内訳'!AD48</f>
        <v>218</v>
      </c>
      <c r="AP48" s="188">
        <f>'ごみ処理量内訳'!AE48</f>
        <v>103</v>
      </c>
      <c r="AQ48" s="188">
        <f t="shared" si="16"/>
        <v>321</v>
      </c>
    </row>
    <row r="49" spans="1:43" ht="13.5" customHeight="1">
      <c r="A49" s="182" t="s">
        <v>228</v>
      </c>
      <c r="B49" s="182" t="s">
        <v>308</v>
      </c>
      <c r="C49" s="184" t="s">
        <v>309</v>
      </c>
      <c r="D49" s="188">
        <v>1349</v>
      </c>
      <c r="E49" s="188">
        <v>1349</v>
      </c>
      <c r="F49" s="188">
        <f>'ごみ搬入量内訳'!H49</f>
        <v>521</v>
      </c>
      <c r="G49" s="188">
        <f>'ごみ搬入量内訳'!AG49</f>
        <v>0</v>
      </c>
      <c r="H49" s="188">
        <f>'ごみ搬入量内訳'!AH49</f>
        <v>0</v>
      </c>
      <c r="I49" s="188">
        <f t="shared" si="9"/>
        <v>521</v>
      </c>
      <c r="J49" s="188">
        <f t="shared" si="8"/>
        <v>1058.1150928643237</v>
      </c>
      <c r="K49" s="188">
        <f>('ごみ搬入量内訳'!E49+'ごみ搬入量内訳'!AH49)/'ごみ処理概要'!D49/365*1000000</f>
        <v>838.7745361861146</v>
      </c>
      <c r="L49" s="188">
        <f>'ごみ搬入量内訳'!F49/'ごみ処理概要'!D49/365*1000000</f>
        <v>219.3405566782091</v>
      </c>
      <c r="M49" s="188">
        <f>'資源化量内訳'!BP49</f>
        <v>0</v>
      </c>
      <c r="N49" s="188">
        <f>'ごみ処理量内訳'!E49</f>
        <v>353</v>
      </c>
      <c r="O49" s="188">
        <f>'ごみ処理量内訳'!L49</f>
        <v>9</v>
      </c>
      <c r="P49" s="188">
        <f t="shared" si="10"/>
        <v>67</v>
      </c>
      <c r="Q49" s="188">
        <f>'ごみ処理量内訳'!G49</f>
        <v>67</v>
      </c>
      <c r="R49" s="188">
        <f>'ごみ処理量内訳'!H49</f>
        <v>0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1"/>
        <v>93</v>
      </c>
      <c r="W49" s="188">
        <f>'資源化量内訳'!M49</f>
        <v>55</v>
      </c>
      <c r="X49" s="188">
        <f>'資源化量内訳'!N49</f>
        <v>18</v>
      </c>
      <c r="Y49" s="188">
        <f>'資源化量内訳'!O49</f>
        <v>20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2"/>
        <v>522</v>
      </c>
      <c r="AE49" s="189">
        <f t="shared" si="13"/>
        <v>98.27586206896551</v>
      </c>
      <c r="AF49" s="188">
        <f>'資源化量内訳'!AB49</f>
        <v>0</v>
      </c>
      <c r="AG49" s="188">
        <f>'資源化量内訳'!AJ49</f>
        <v>67</v>
      </c>
      <c r="AH49" s="188">
        <f>'資源化量内訳'!AR49</f>
        <v>0</v>
      </c>
      <c r="AI49" s="188">
        <f>'資源化量内訳'!AZ49</f>
        <v>0</v>
      </c>
      <c r="AJ49" s="188">
        <f>'資源化量内訳'!BH49</f>
        <v>0</v>
      </c>
      <c r="AK49" s="188" t="s">
        <v>316</v>
      </c>
      <c r="AL49" s="188">
        <f t="shared" si="14"/>
        <v>67</v>
      </c>
      <c r="AM49" s="189">
        <f t="shared" si="15"/>
        <v>30.65134099616858</v>
      </c>
      <c r="AN49" s="188">
        <f>'ごみ処理量内訳'!AC49</f>
        <v>9</v>
      </c>
      <c r="AO49" s="188">
        <f>'ごみ処理量内訳'!AD49</f>
        <v>48</v>
      </c>
      <c r="AP49" s="188">
        <f>'ごみ処理量内訳'!AE49</f>
        <v>0</v>
      </c>
      <c r="AQ49" s="188">
        <f t="shared" si="16"/>
        <v>57</v>
      </c>
    </row>
    <row r="50" spans="1:43" ht="13.5" customHeight="1">
      <c r="A50" s="182" t="s">
        <v>228</v>
      </c>
      <c r="B50" s="182" t="s">
        <v>310</v>
      </c>
      <c r="C50" s="184" t="s">
        <v>311</v>
      </c>
      <c r="D50" s="188">
        <v>857</v>
      </c>
      <c r="E50" s="188">
        <v>857</v>
      </c>
      <c r="F50" s="188">
        <f>'ごみ搬入量内訳'!H50</f>
        <v>312</v>
      </c>
      <c r="G50" s="188">
        <f>'ごみ搬入量内訳'!AG50</f>
        <v>0</v>
      </c>
      <c r="H50" s="188">
        <f>'ごみ搬入量内訳'!AH50</f>
        <v>0</v>
      </c>
      <c r="I50" s="188">
        <f t="shared" si="9"/>
        <v>312</v>
      </c>
      <c r="J50" s="188">
        <f t="shared" si="8"/>
        <v>997.4265117245569</v>
      </c>
      <c r="K50" s="188">
        <f>('ごみ搬入量内訳'!E50+'ごみ搬入量内訳'!AH50)/'ごみ処理概要'!D50/365*1000000</f>
        <v>789.6293217819408</v>
      </c>
      <c r="L50" s="188">
        <f>'ごみ搬入量内訳'!F50/'ごみ処理概要'!D50/365*1000000</f>
        <v>207.797189942616</v>
      </c>
      <c r="M50" s="188">
        <f>'資源化量内訳'!BP50</f>
        <v>0</v>
      </c>
      <c r="N50" s="188">
        <f>'ごみ処理量内訳'!E50</f>
        <v>219</v>
      </c>
      <c r="O50" s="188">
        <f>'ごみ処理量内訳'!L50</f>
        <v>7</v>
      </c>
      <c r="P50" s="188">
        <f t="shared" si="10"/>
        <v>34</v>
      </c>
      <c r="Q50" s="188">
        <f>'ごみ処理量内訳'!G50</f>
        <v>34</v>
      </c>
      <c r="R50" s="188">
        <f>'ごみ処理量内訳'!H50</f>
        <v>0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1"/>
        <v>52</v>
      </c>
      <c r="W50" s="188">
        <f>'資源化量内訳'!M50</f>
        <v>35</v>
      </c>
      <c r="X50" s="188">
        <f>'資源化量内訳'!N50</f>
        <v>9</v>
      </c>
      <c r="Y50" s="188">
        <f>'資源化量内訳'!O50</f>
        <v>8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312</v>
      </c>
      <c r="AE50" s="189">
        <f t="shared" si="13"/>
        <v>97.75641025641025</v>
      </c>
      <c r="AF50" s="188">
        <f>'資源化量内訳'!AB50</f>
        <v>0</v>
      </c>
      <c r="AG50" s="188">
        <f>'資源化量内訳'!AJ50</f>
        <v>34</v>
      </c>
      <c r="AH50" s="188">
        <f>'資源化量内訳'!AR50</f>
        <v>0</v>
      </c>
      <c r="AI50" s="188">
        <f>'資源化量内訳'!AZ50</f>
        <v>0</v>
      </c>
      <c r="AJ50" s="188">
        <f>'資源化量内訳'!BH50</f>
        <v>0</v>
      </c>
      <c r="AK50" s="188" t="s">
        <v>316</v>
      </c>
      <c r="AL50" s="188">
        <f t="shared" si="14"/>
        <v>34</v>
      </c>
      <c r="AM50" s="189">
        <f t="shared" si="15"/>
        <v>27.564102564102566</v>
      </c>
      <c r="AN50" s="188">
        <f>'ごみ処理量内訳'!AC50</f>
        <v>7</v>
      </c>
      <c r="AO50" s="188">
        <f>'ごみ処理量内訳'!AD50</f>
        <v>30</v>
      </c>
      <c r="AP50" s="188">
        <f>'ごみ処理量内訳'!AE50</f>
        <v>0</v>
      </c>
      <c r="AQ50" s="188">
        <f t="shared" si="16"/>
        <v>37</v>
      </c>
    </row>
    <row r="51" spans="1:43" ht="13.5" customHeight="1">
      <c r="A51" s="182" t="s">
        <v>228</v>
      </c>
      <c r="B51" s="182" t="s">
        <v>312</v>
      </c>
      <c r="C51" s="184" t="s">
        <v>223</v>
      </c>
      <c r="D51" s="188">
        <v>2368</v>
      </c>
      <c r="E51" s="188">
        <v>2368</v>
      </c>
      <c r="F51" s="188">
        <f>'ごみ搬入量内訳'!H51</f>
        <v>540</v>
      </c>
      <c r="G51" s="188">
        <f>'ごみ搬入量内訳'!AG51</f>
        <v>90</v>
      </c>
      <c r="H51" s="188">
        <f>'ごみ搬入量内訳'!AH51</f>
        <v>0</v>
      </c>
      <c r="I51" s="188">
        <f>SUM(F51:H51)</f>
        <v>630</v>
      </c>
      <c r="J51" s="188">
        <f t="shared" si="8"/>
        <v>728.8967049241022</v>
      </c>
      <c r="K51" s="188">
        <f>('ごみ搬入量内訳'!E51+'ごみ搬入量内訳'!AH51)/'ごみ処理概要'!D51/365*1000000</f>
        <v>624.768604220659</v>
      </c>
      <c r="L51" s="188">
        <f>'ごみ搬入量内訳'!F51/'ごみ処理概要'!D51/365*1000000</f>
        <v>104.12810070344317</v>
      </c>
      <c r="M51" s="188">
        <f>'資源化量内訳'!BP51</f>
        <v>0</v>
      </c>
      <c r="N51" s="188">
        <f>'ごみ処理量内訳'!E51</f>
        <v>473</v>
      </c>
      <c r="O51" s="188">
        <f>'ごみ処理量内訳'!L51</f>
        <v>41</v>
      </c>
      <c r="P51" s="188">
        <f>SUM(Q51:U51)</f>
        <v>107</v>
      </c>
      <c r="Q51" s="188">
        <f>'ごみ処理量内訳'!G51</f>
        <v>28</v>
      </c>
      <c r="R51" s="188">
        <f>'ごみ処理量内訳'!H51</f>
        <v>47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32</v>
      </c>
      <c r="V51" s="188">
        <f>SUM(W51:AC51)</f>
        <v>9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9</v>
      </c>
      <c r="AD51" s="188">
        <f>N51+O51+P51+V51</f>
        <v>630</v>
      </c>
      <c r="AE51" s="189">
        <f>(N51+P51+V51)/AD51*100</f>
        <v>93.4920634920635</v>
      </c>
      <c r="AF51" s="188">
        <f>'資源化量内訳'!AB51</f>
        <v>2</v>
      </c>
      <c r="AG51" s="188">
        <f>'資源化量内訳'!AJ51</f>
        <v>15</v>
      </c>
      <c r="AH51" s="188">
        <f>'資源化量内訳'!AR51</f>
        <v>36</v>
      </c>
      <c r="AI51" s="188">
        <f>'資源化量内訳'!AZ51</f>
        <v>0</v>
      </c>
      <c r="AJ51" s="188">
        <f>'資源化量内訳'!BH51</f>
        <v>0</v>
      </c>
      <c r="AK51" s="188" t="s">
        <v>316</v>
      </c>
      <c r="AL51" s="188">
        <f>SUM(AF51:AJ51)</f>
        <v>53</v>
      </c>
      <c r="AM51" s="189">
        <f>(V51+AL51+M51)/(M51+AD51)*100</f>
        <v>9.841269841269842</v>
      </c>
      <c r="AN51" s="188">
        <f>'ごみ処理量内訳'!AC51</f>
        <v>41</v>
      </c>
      <c r="AO51" s="188">
        <f>'ごみ処理量内訳'!AD51</f>
        <v>86</v>
      </c>
      <c r="AP51" s="188">
        <f>'ごみ処理量内訳'!AE51</f>
        <v>27</v>
      </c>
      <c r="AQ51" s="188">
        <f>SUM(AN51:AP51)</f>
        <v>154</v>
      </c>
    </row>
    <row r="52" spans="1:43" ht="13.5" customHeight="1">
      <c r="A52" s="182" t="s">
        <v>228</v>
      </c>
      <c r="B52" s="182" t="s">
        <v>313</v>
      </c>
      <c r="C52" s="184" t="s">
        <v>314</v>
      </c>
      <c r="D52" s="188">
        <v>2929</v>
      </c>
      <c r="E52" s="188">
        <v>2929</v>
      </c>
      <c r="F52" s="188">
        <f>'ごみ搬入量内訳'!H52</f>
        <v>647</v>
      </c>
      <c r="G52" s="188">
        <f>'ごみ搬入量内訳'!AG52</f>
        <v>82</v>
      </c>
      <c r="H52" s="188">
        <f>'ごみ搬入量内訳'!AH52</f>
        <v>0</v>
      </c>
      <c r="I52" s="188">
        <f>SUM(F52:H52)</f>
        <v>729</v>
      </c>
      <c r="J52" s="188">
        <f t="shared" si="8"/>
        <v>681.8915240602945</v>
      </c>
      <c r="K52" s="188">
        <f>('ごみ搬入量内訳'!E52+'ごみ搬入量内訳'!AH52)/'ごみ処理概要'!D52/365*1000000</f>
        <v>605.1904198450077</v>
      </c>
      <c r="L52" s="188">
        <f>'ごみ搬入量内訳'!F52/'ごみ処理概要'!D52/365*1000000</f>
        <v>76.70110421528689</v>
      </c>
      <c r="M52" s="188">
        <f>'資源化量内訳'!BP52</f>
        <v>0</v>
      </c>
      <c r="N52" s="188">
        <f>'ごみ処理量内訳'!E52</f>
        <v>555</v>
      </c>
      <c r="O52" s="188">
        <f>'ごみ処理量内訳'!L52</f>
        <v>26</v>
      </c>
      <c r="P52" s="188">
        <f>SUM(Q52:U52)</f>
        <v>136</v>
      </c>
      <c r="Q52" s="188">
        <f>'ごみ処理量内訳'!G52</f>
        <v>37</v>
      </c>
      <c r="R52" s="188">
        <f>'ごみ処理量内訳'!H52</f>
        <v>51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48</v>
      </c>
      <c r="V52" s="188">
        <f>SUM(W52:AC52)</f>
        <v>11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11</v>
      </c>
      <c r="AD52" s="188">
        <f>N52+O52+P52+V52</f>
        <v>728</v>
      </c>
      <c r="AE52" s="189">
        <f>(N52+P52+V52)/AD52*100</f>
        <v>96.42857142857143</v>
      </c>
      <c r="AF52" s="188">
        <f>'資源化量内訳'!AB52</f>
        <v>6</v>
      </c>
      <c r="AG52" s="188">
        <f>'資源化量内訳'!AJ52</f>
        <v>17</v>
      </c>
      <c r="AH52" s="188">
        <f>'資源化量内訳'!AR52</f>
        <v>40</v>
      </c>
      <c r="AI52" s="188">
        <f>'資源化量内訳'!AZ52</f>
        <v>0</v>
      </c>
      <c r="AJ52" s="188">
        <f>'資源化量内訳'!BH52</f>
        <v>0</v>
      </c>
      <c r="AK52" s="188" t="s">
        <v>316</v>
      </c>
      <c r="AL52" s="188">
        <f>SUM(AF52:AJ52)</f>
        <v>63</v>
      </c>
      <c r="AM52" s="189">
        <f>(V52+AL52+M52)/(M52+AD52)*100</f>
        <v>10.164835164835164</v>
      </c>
      <c r="AN52" s="188">
        <f>'ごみ処理量内訳'!AC52</f>
        <v>26</v>
      </c>
      <c r="AO52" s="188">
        <f>'ごみ処理量内訳'!AD52</f>
        <v>101</v>
      </c>
      <c r="AP52" s="188">
        <f>'ごみ処理量内訳'!AE52</f>
        <v>37</v>
      </c>
      <c r="AQ52" s="188">
        <f>SUM(AN52:AP52)</f>
        <v>164</v>
      </c>
    </row>
    <row r="53" spans="1:43" ht="13.5">
      <c r="A53" s="201" t="s">
        <v>20</v>
      </c>
      <c r="B53" s="202"/>
      <c r="C53" s="202"/>
      <c r="D53" s="188">
        <f>SUM(D7:D52)</f>
        <v>1448733</v>
      </c>
      <c r="E53" s="188">
        <f>SUM(E7:E52)</f>
        <v>1448733</v>
      </c>
      <c r="F53" s="188">
        <f>'ごみ搬入量内訳'!H53</f>
        <v>453391</v>
      </c>
      <c r="G53" s="188">
        <f>'ごみ搬入量内訳'!AG53</f>
        <v>66322</v>
      </c>
      <c r="H53" s="188">
        <f>'ごみ搬入量内訳'!AH53</f>
        <v>344</v>
      </c>
      <c r="I53" s="188">
        <f>SUM(F53:H53)</f>
        <v>520057</v>
      </c>
      <c r="J53" s="188">
        <f t="shared" si="8"/>
        <v>983.4895033316263</v>
      </c>
      <c r="K53" s="188">
        <f>('ごみ搬入量内訳'!E53+'ごみ搬入量内訳'!AH53)/'ごみ処理概要'!D53/365*1000000</f>
        <v>701.1114454293737</v>
      </c>
      <c r="L53" s="188">
        <f>'ごみ搬入量内訳'!F53/'ごみ処理概要'!D53/365*1000000</f>
        <v>282.37805790225264</v>
      </c>
      <c r="M53" s="188">
        <f>'資源化量内訳'!BP53</f>
        <v>33781</v>
      </c>
      <c r="N53" s="188">
        <f>'ごみ処理量内訳'!E53</f>
        <v>433041</v>
      </c>
      <c r="O53" s="188">
        <f>'ごみ処理量内訳'!L53</f>
        <v>8105</v>
      </c>
      <c r="P53" s="188">
        <f>SUM(Q53:U53)</f>
        <v>68549</v>
      </c>
      <c r="Q53" s="188">
        <f>'ごみ処理量内訳'!G53</f>
        <v>35698</v>
      </c>
      <c r="R53" s="188">
        <f>'ごみ処理量内訳'!H53</f>
        <v>30455</v>
      </c>
      <c r="S53" s="188">
        <f>'ごみ処理量内訳'!I53</f>
        <v>0</v>
      </c>
      <c r="T53" s="188">
        <f>'ごみ処理量内訳'!J53</f>
        <v>2210</v>
      </c>
      <c r="U53" s="188">
        <f>'ごみ処理量内訳'!K53</f>
        <v>186</v>
      </c>
      <c r="V53" s="188">
        <f>SUM(W53:AC53)</f>
        <v>15674</v>
      </c>
      <c r="W53" s="188">
        <f>'資源化量内訳'!M53</f>
        <v>12348</v>
      </c>
      <c r="X53" s="188">
        <f>'資源化量内訳'!N53</f>
        <v>1165</v>
      </c>
      <c r="Y53" s="188">
        <f>'資源化量内訳'!O53</f>
        <v>1346</v>
      </c>
      <c r="Z53" s="188">
        <f>'資源化量内訳'!P53</f>
        <v>273</v>
      </c>
      <c r="AA53" s="188">
        <f>'資源化量内訳'!Q53</f>
        <v>33</v>
      </c>
      <c r="AB53" s="188">
        <f>'資源化量内訳'!R53</f>
        <v>224</v>
      </c>
      <c r="AC53" s="188">
        <f>'資源化量内訳'!S53</f>
        <v>285</v>
      </c>
      <c r="AD53" s="188">
        <f>N53+O53+P53+V53</f>
        <v>525369</v>
      </c>
      <c r="AE53" s="189">
        <f t="shared" si="13"/>
        <v>98.45727479162265</v>
      </c>
      <c r="AF53" s="188">
        <f>'資源化量内訳'!AB53</f>
        <v>660</v>
      </c>
      <c r="AG53" s="188">
        <f>'資源化量内訳'!AJ53</f>
        <v>9677</v>
      </c>
      <c r="AH53" s="188">
        <f>'資源化量内訳'!AR53</f>
        <v>22817</v>
      </c>
      <c r="AI53" s="188">
        <f>'資源化量内訳'!AZ53</f>
        <v>0</v>
      </c>
      <c r="AJ53" s="188">
        <f>'資源化量内訳'!BH53</f>
        <v>2140</v>
      </c>
      <c r="AK53" s="188" t="s">
        <v>316</v>
      </c>
      <c r="AL53" s="188">
        <f>SUM(AF53:AJ53)</f>
        <v>35294</v>
      </c>
      <c r="AM53" s="189">
        <f>(V53+AL53+M53)/(M53+AD53)*100</f>
        <v>15.156755790038451</v>
      </c>
      <c r="AN53" s="188">
        <f>'ごみ処理量内訳'!AC53</f>
        <v>8105</v>
      </c>
      <c r="AO53" s="188">
        <f>'ごみ処理量内訳'!AD53</f>
        <v>63109</v>
      </c>
      <c r="AP53" s="188">
        <f>'ごみ処理量内訳'!AE53</f>
        <v>9001</v>
      </c>
      <c r="AQ53" s="188">
        <f>SUM(AN53:AP53)</f>
        <v>80215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107</v>
      </c>
      <c r="B2" s="200" t="s">
        <v>151</v>
      </c>
      <c r="C2" s="203" t="s">
        <v>154</v>
      </c>
      <c r="D2" s="208" t="s">
        <v>149</v>
      </c>
      <c r="E2" s="209"/>
      <c r="F2" s="221"/>
      <c r="G2" s="26" t="s">
        <v>150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108</v>
      </c>
    </row>
    <row r="3" spans="1:34" s="27" customFormat="1" ht="22.5" customHeight="1">
      <c r="A3" s="195"/>
      <c r="B3" s="195"/>
      <c r="C3" s="193"/>
      <c r="D3" s="35"/>
      <c r="E3" s="44"/>
      <c r="F3" s="45" t="s">
        <v>109</v>
      </c>
      <c r="G3" s="10" t="s">
        <v>122</v>
      </c>
      <c r="H3" s="14" t="s">
        <v>161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162</v>
      </c>
      <c r="AH3" s="193"/>
    </row>
    <row r="4" spans="1:34" s="27" customFormat="1" ht="22.5" customHeight="1">
      <c r="A4" s="195"/>
      <c r="B4" s="195"/>
      <c r="C4" s="193"/>
      <c r="D4" s="10" t="s">
        <v>122</v>
      </c>
      <c r="E4" s="203" t="s">
        <v>163</v>
      </c>
      <c r="F4" s="203" t="s">
        <v>164</v>
      </c>
      <c r="G4" s="13"/>
      <c r="H4" s="10" t="s">
        <v>122</v>
      </c>
      <c r="I4" s="205" t="s">
        <v>165</v>
      </c>
      <c r="J4" s="185"/>
      <c r="K4" s="185"/>
      <c r="L4" s="186"/>
      <c r="M4" s="205" t="s">
        <v>110</v>
      </c>
      <c r="N4" s="185"/>
      <c r="O4" s="185"/>
      <c r="P4" s="186"/>
      <c r="Q4" s="205" t="s">
        <v>111</v>
      </c>
      <c r="R4" s="185"/>
      <c r="S4" s="185"/>
      <c r="T4" s="186"/>
      <c r="U4" s="205" t="s">
        <v>112</v>
      </c>
      <c r="V4" s="185"/>
      <c r="W4" s="185"/>
      <c r="X4" s="186"/>
      <c r="Y4" s="205" t="s">
        <v>113</v>
      </c>
      <c r="Z4" s="185"/>
      <c r="AA4" s="185"/>
      <c r="AB4" s="186"/>
      <c r="AC4" s="205" t="s">
        <v>114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122</v>
      </c>
      <c r="J5" s="6" t="s">
        <v>166</v>
      </c>
      <c r="K5" s="6" t="s">
        <v>167</v>
      </c>
      <c r="L5" s="6" t="s">
        <v>168</v>
      </c>
      <c r="M5" s="10" t="s">
        <v>122</v>
      </c>
      <c r="N5" s="6" t="s">
        <v>166</v>
      </c>
      <c r="O5" s="6" t="s">
        <v>167</v>
      </c>
      <c r="P5" s="6" t="s">
        <v>168</v>
      </c>
      <c r="Q5" s="10" t="s">
        <v>122</v>
      </c>
      <c r="R5" s="6" t="s">
        <v>166</v>
      </c>
      <c r="S5" s="6" t="s">
        <v>167</v>
      </c>
      <c r="T5" s="6" t="s">
        <v>168</v>
      </c>
      <c r="U5" s="10" t="s">
        <v>122</v>
      </c>
      <c r="V5" s="6" t="s">
        <v>166</v>
      </c>
      <c r="W5" s="6" t="s">
        <v>167</v>
      </c>
      <c r="X5" s="6" t="s">
        <v>168</v>
      </c>
      <c r="Y5" s="10" t="s">
        <v>122</v>
      </c>
      <c r="Z5" s="6" t="s">
        <v>166</v>
      </c>
      <c r="AA5" s="6" t="s">
        <v>167</v>
      </c>
      <c r="AB5" s="6" t="s">
        <v>168</v>
      </c>
      <c r="AC5" s="10" t="s">
        <v>122</v>
      </c>
      <c r="AD5" s="6" t="s">
        <v>166</v>
      </c>
      <c r="AE5" s="6" t="s">
        <v>167</v>
      </c>
      <c r="AF5" s="6" t="s">
        <v>168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160</v>
      </c>
      <c r="E6" s="22" t="s">
        <v>115</v>
      </c>
      <c r="F6" s="22" t="s">
        <v>115</v>
      </c>
      <c r="G6" s="22" t="s">
        <v>115</v>
      </c>
      <c r="H6" s="21" t="s">
        <v>115</v>
      </c>
      <c r="I6" s="21" t="s">
        <v>115</v>
      </c>
      <c r="J6" s="23" t="s">
        <v>115</v>
      </c>
      <c r="K6" s="23" t="s">
        <v>115</v>
      </c>
      <c r="L6" s="23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1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23" t="s">
        <v>115</v>
      </c>
      <c r="W6" s="23" t="s">
        <v>115</v>
      </c>
      <c r="X6" s="23" t="s">
        <v>115</v>
      </c>
      <c r="Y6" s="21" t="s">
        <v>115</v>
      </c>
      <c r="Z6" s="23" t="s">
        <v>115</v>
      </c>
      <c r="AA6" s="23" t="s">
        <v>115</v>
      </c>
      <c r="AB6" s="23" t="s">
        <v>115</v>
      </c>
      <c r="AC6" s="21" t="s">
        <v>115</v>
      </c>
      <c r="AD6" s="23" t="s">
        <v>115</v>
      </c>
      <c r="AE6" s="23" t="s">
        <v>115</v>
      </c>
      <c r="AF6" s="23" t="s">
        <v>115</v>
      </c>
      <c r="AG6" s="22" t="s">
        <v>115</v>
      </c>
      <c r="AH6" s="22" t="s">
        <v>115</v>
      </c>
    </row>
    <row r="7" spans="1:34" ht="13.5">
      <c r="A7" s="182" t="s">
        <v>228</v>
      </c>
      <c r="B7" s="182" t="s">
        <v>229</v>
      </c>
      <c r="C7" s="184" t="s">
        <v>230</v>
      </c>
      <c r="D7" s="188">
        <f aca="true" t="shared" si="0" ref="D7:D50">E7+F7</f>
        <v>127452</v>
      </c>
      <c r="E7" s="188">
        <v>79300</v>
      </c>
      <c r="F7" s="188">
        <v>48152</v>
      </c>
      <c r="G7" s="188">
        <f aca="true" t="shared" si="1" ref="G7:G43">H7+AG7</f>
        <v>127452</v>
      </c>
      <c r="H7" s="188">
        <f aca="true" t="shared" si="2" ref="H7:H43">I7+M7+Q7+U7+Y7+AC7</f>
        <v>114413</v>
      </c>
      <c r="I7" s="188">
        <f aca="true" t="shared" si="3" ref="I7:I43">SUM(J7:L7)</f>
        <v>0</v>
      </c>
      <c r="J7" s="188">
        <v>0</v>
      </c>
      <c r="K7" s="188">
        <v>0</v>
      </c>
      <c r="L7" s="188">
        <v>0</v>
      </c>
      <c r="M7" s="188">
        <f aca="true" t="shared" si="4" ref="M7:M43">SUM(N7:P7)</f>
        <v>93798</v>
      </c>
      <c r="N7" s="188">
        <v>48325</v>
      </c>
      <c r="O7" s="188">
        <v>4501</v>
      </c>
      <c r="P7" s="188">
        <v>40972</v>
      </c>
      <c r="Q7" s="188">
        <f aca="true" t="shared" si="5" ref="Q7:Q43">SUM(R7:T7)</f>
        <v>5233</v>
      </c>
      <c r="R7" s="188">
        <v>2628</v>
      </c>
      <c r="S7" s="188">
        <v>467</v>
      </c>
      <c r="T7" s="188">
        <v>2138</v>
      </c>
      <c r="U7" s="188">
        <f aca="true" t="shared" si="6" ref="U7:U43">SUM(V7:X7)</f>
        <v>9597</v>
      </c>
      <c r="V7" s="188">
        <v>9235</v>
      </c>
      <c r="W7" s="188">
        <v>257</v>
      </c>
      <c r="X7" s="188">
        <v>105</v>
      </c>
      <c r="Y7" s="188">
        <f aca="true" t="shared" si="7" ref="Y7:Y43">SUM(Z7:AB7)</f>
        <v>2125</v>
      </c>
      <c r="Z7" s="188">
        <v>1939</v>
      </c>
      <c r="AA7" s="188">
        <v>0</v>
      </c>
      <c r="AB7" s="188">
        <v>186</v>
      </c>
      <c r="AC7" s="188">
        <f aca="true" t="shared" si="8" ref="AC7:AC43">SUM(AD7:AF7)</f>
        <v>3660</v>
      </c>
      <c r="AD7" s="188">
        <v>3414</v>
      </c>
      <c r="AE7" s="188">
        <v>246</v>
      </c>
      <c r="AF7" s="188">
        <v>0</v>
      </c>
      <c r="AG7" s="188">
        <v>13039</v>
      </c>
      <c r="AH7" s="188">
        <v>0</v>
      </c>
    </row>
    <row r="8" spans="1:34" ht="13.5">
      <c r="A8" s="182" t="s">
        <v>228</v>
      </c>
      <c r="B8" s="182" t="s">
        <v>231</v>
      </c>
      <c r="C8" s="184" t="s">
        <v>232</v>
      </c>
      <c r="D8" s="188">
        <f t="shared" si="0"/>
        <v>27208</v>
      </c>
      <c r="E8" s="188">
        <v>19187</v>
      </c>
      <c r="F8" s="188">
        <v>8021</v>
      </c>
      <c r="G8" s="188">
        <f t="shared" si="1"/>
        <v>27208</v>
      </c>
      <c r="H8" s="188">
        <f t="shared" si="2"/>
        <v>25563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23745</v>
      </c>
      <c r="N8" s="188">
        <v>16949</v>
      </c>
      <c r="O8" s="188">
        <v>0</v>
      </c>
      <c r="P8" s="188">
        <v>6796</v>
      </c>
      <c r="Q8" s="188">
        <f t="shared" si="5"/>
        <v>76</v>
      </c>
      <c r="R8" s="188">
        <v>76</v>
      </c>
      <c r="S8" s="188">
        <v>0</v>
      </c>
      <c r="T8" s="188">
        <v>0</v>
      </c>
      <c r="U8" s="188">
        <f t="shared" si="6"/>
        <v>976</v>
      </c>
      <c r="V8" s="188">
        <v>976</v>
      </c>
      <c r="W8" s="188">
        <v>0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766</v>
      </c>
      <c r="AD8" s="188">
        <v>632</v>
      </c>
      <c r="AE8" s="188">
        <v>0</v>
      </c>
      <c r="AF8" s="188">
        <v>134</v>
      </c>
      <c r="AG8" s="188">
        <v>1645</v>
      </c>
      <c r="AH8" s="188">
        <v>0</v>
      </c>
    </row>
    <row r="9" spans="1:34" ht="13.5">
      <c r="A9" s="182" t="s">
        <v>228</v>
      </c>
      <c r="B9" s="182" t="s">
        <v>233</v>
      </c>
      <c r="C9" s="184" t="s">
        <v>234</v>
      </c>
      <c r="D9" s="188">
        <f t="shared" si="0"/>
        <v>40284</v>
      </c>
      <c r="E9" s="188">
        <v>24045</v>
      </c>
      <c r="F9" s="188">
        <v>16239</v>
      </c>
      <c r="G9" s="188">
        <f t="shared" si="1"/>
        <v>40284</v>
      </c>
      <c r="H9" s="188">
        <f t="shared" si="2"/>
        <v>38462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34169</v>
      </c>
      <c r="N9" s="188">
        <v>16274</v>
      </c>
      <c r="O9" s="188">
        <v>3242</v>
      </c>
      <c r="P9" s="188">
        <v>14653</v>
      </c>
      <c r="Q9" s="188">
        <f t="shared" si="5"/>
        <v>1537</v>
      </c>
      <c r="R9" s="188">
        <v>48</v>
      </c>
      <c r="S9" s="188">
        <v>1489</v>
      </c>
      <c r="T9" s="188">
        <v>0</v>
      </c>
      <c r="U9" s="188">
        <f t="shared" si="6"/>
        <v>280</v>
      </c>
      <c r="V9" s="188">
        <v>280</v>
      </c>
      <c r="W9" s="188">
        <v>0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2476</v>
      </c>
      <c r="AD9" s="188">
        <v>53</v>
      </c>
      <c r="AE9" s="188">
        <v>2423</v>
      </c>
      <c r="AF9" s="188">
        <v>0</v>
      </c>
      <c r="AG9" s="188">
        <v>1822</v>
      </c>
      <c r="AH9" s="188">
        <v>0</v>
      </c>
    </row>
    <row r="10" spans="1:34" ht="13.5">
      <c r="A10" s="182" t="s">
        <v>228</v>
      </c>
      <c r="B10" s="182" t="s">
        <v>235</v>
      </c>
      <c r="C10" s="184" t="s">
        <v>236</v>
      </c>
      <c r="D10" s="188">
        <f t="shared" si="0"/>
        <v>31093</v>
      </c>
      <c r="E10" s="188">
        <v>20895</v>
      </c>
      <c r="F10" s="188">
        <v>10198</v>
      </c>
      <c r="G10" s="188">
        <f t="shared" si="1"/>
        <v>31093</v>
      </c>
      <c r="H10" s="188">
        <f t="shared" si="2"/>
        <v>17615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14881</v>
      </c>
      <c r="N10" s="188">
        <v>0</v>
      </c>
      <c r="O10" s="188">
        <v>14881</v>
      </c>
      <c r="P10" s="188">
        <v>0</v>
      </c>
      <c r="Q10" s="188">
        <f t="shared" si="5"/>
        <v>1592</v>
      </c>
      <c r="R10" s="188">
        <v>0</v>
      </c>
      <c r="S10" s="188">
        <v>1592</v>
      </c>
      <c r="T10" s="188">
        <v>0</v>
      </c>
      <c r="U10" s="188">
        <f t="shared" si="6"/>
        <v>743</v>
      </c>
      <c r="V10" s="188">
        <v>0</v>
      </c>
      <c r="W10" s="188">
        <v>743</v>
      </c>
      <c r="X10" s="188">
        <v>0</v>
      </c>
      <c r="Y10" s="188">
        <f t="shared" si="7"/>
        <v>1</v>
      </c>
      <c r="Z10" s="188">
        <v>0</v>
      </c>
      <c r="AA10" s="188">
        <v>1</v>
      </c>
      <c r="AB10" s="188">
        <v>0</v>
      </c>
      <c r="AC10" s="188">
        <f t="shared" si="8"/>
        <v>398</v>
      </c>
      <c r="AD10" s="188">
        <v>0</v>
      </c>
      <c r="AE10" s="188">
        <v>398</v>
      </c>
      <c r="AF10" s="188">
        <v>0</v>
      </c>
      <c r="AG10" s="188">
        <v>13478</v>
      </c>
      <c r="AH10" s="188">
        <v>0</v>
      </c>
    </row>
    <row r="11" spans="1:34" ht="13.5">
      <c r="A11" s="182" t="s">
        <v>228</v>
      </c>
      <c r="B11" s="182" t="s">
        <v>237</v>
      </c>
      <c r="C11" s="184" t="s">
        <v>238</v>
      </c>
      <c r="D11" s="188">
        <f t="shared" si="0"/>
        <v>46933</v>
      </c>
      <c r="E11" s="188">
        <v>34384</v>
      </c>
      <c r="F11" s="188">
        <v>12549</v>
      </c>
      <c r="G11" s="188">
        <f t="shared" si="1"/>
        <v>46933</v>
      </c>
      <c r="H11" s="188">
        <f t="shared" si="2"/>
        <v>41610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33996</v>
      </c>
      <c r="N11" s="188">
        <v>23799</v>
      </c>
      <c r="O11" s="188">
        <v>0</v>
      </c>
      <c r="P11" s="188">
        <v>10197</v>
      </c>
      <c r="Q11" s="188">
        <f t="shared" si="5"/>
        <v>713</v>
      </c>
      <c r="R11" s="188">
        <v>713</v>
      </c>
      <c r="S11" s="188">
        <v>0</v>
      </c>
      <c r="T11" s="188">
        <v>0</v>
      </c>
      <c r="U11" s="188">
        <f t="shared" si="6"/>
        <v>5161</v>
      </c>
      <c r="V11" s="188">
        <v>5161</v>
      </c>
      <c r="W11" s="188">
        <v>0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1740</v>
      </c>
      <c r="AD11" s="188">
        <v>1740</v>
      </c>
      <c r="AE11" s="188">
        <v>0</v>
      </c>
      <c r="AF11" s="188">
        <v>0</v>
      </c>
      <c r="AG11" s="188">
        <v>5323</v>
      </c>
      <c r="AH11" s="188">
        <v>0</v>
      </c>
    </row>
    <row r="12" spans="1:34" ht="13.5">
      <c r="A12" s="182" t="s">
        <v>228</v>
      </c>
      <c r="B12" s="182" t="s">
        <v>239</v>
      </c>
      <c r="C12" s="184" t="s">
        <v>240</v>
      </c>
      <c r="D12" s="188">
        <f t="shared" si="0"/>
        <v>26608</v>
      </c>
      <c r="E12" s="188">
        <v>17426</v>
      </c>
      <c r="F12" s="188">
        <v>9182</v>
      </c>
      <c r="G12" s="188">
        <f t="shared" si="1"/>
        <v>26608</v>
      </c>
      <c r="H12" s="188">
        <f t="shared" si="2"/>
        <v>25802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20420</v>
      </c>
      <c r="N12" s="188">
        <v>11830</v>
      </c>
      <c r="O12" s="188">
        <v>0</v>
      </c>
      <c r="P12" s="188">
        <v>8590</v>
      </c>
      <c r="Q12" s="188">
        <f t="shared" si="5"/>
        <v>1642</v>
      </c>
      <c r="R12" s="188">
        <v>1219</v>
      </c>
      <c r="S12" s="188">
        <v>0</v>
      </c>
      <c r="T12" s="188">
        <v>423</v>
      </c>
      <c r="U12" s="188">
        <f t="shared" si="6"/>
        <v>2820</v>
      </c>
      <c r="V12" s="188">
        <v>2820</v>
      </c>
      <c r="W12" s="188">
        <v>0</v>
      </c>
      <c r="X12" s="188">
        <v>0</v>
      </c>
      <c r="Y12" s="188">
        <f t="shared" si="7"/>
        <v>807</v>
      </c>
      <c r="Z12" s="188">
        <v>807</v>
      </c>
      <c r="AA12" s="188">
        <v>0</v>
      </c>
      <c r="AB12" s="188">
        <v>0</v>
      </c>
      <c r="AC12" s="188">
        <f t="shared" si="8"/>
        <v>113</v>
      </c>
      <c r="AD12" s="188">
        <v>113</v>
      </c>
      <c r="AE12" s="188">
        <v>0</v>
      </c>
      <c r="AF12" s="188">
        <v>0</v>
      </c>
      <c r="AG12" s="188">
        <v>806</v>
      </c>
      <c r="AH12" s="188">
        <v>0</v>
      </c>
    </row>
    <row r="13" spans="1:34" ht="13.5">
      <c r="A13" s="182" t="s">
        <v>228</v>
      </c>
      <c r="B13" s="182" t="s">
        <v>241</v>
      </c>
      <c r="C13" s="184" t="s">
        <v>242</v>
      </c>
      <c r="D13" s="188">
        <f t="shared" si="0"/>
        <v>12454</v>
      </c>
      <c r="E13" s="188">
        <v>9751</v>
      </c>
      <c r="F13" s="188">
        <v>2703</v>
      </c>
      <c r="G13" s="188">
        <f t="shared" si="1"/>
        <v>12454</v>
      </c>
      <c r="H13" s="188">
        <f t="shared" si="2"/>
        <v>8446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7843</v>
      </c>
      <c r="N13" s="188">
        <v>158</v>
      </c>
      <c r="O13" s="188">
        <v>5063</v>
      </c>
      <c r="P13" s="188">
        <v>2622</v>
      </c>
      <c r="Q13" s="188">
        <f t="shared" si="5"/>
        <v>239</v>
      </c>
      <c r="R13" s="188">
        <v>23</v>
      </c>
      <c r="S13" s="188">
        <v>135</v>
      </c>
      <c r="T13" s="188">
        <v>81</v>
      </c>
      <c r="U13" s="188">
        <f t="shared" si="6"/>
        <v>238</v>
      </c>
      <c r="V13" s="188">
        <v>17</v>
      </c>
      <c r="W13" s="188">
        <v>221</v>
      </c>
      <c r="X13" s="188">
        <v>0</v>
      </c>
      <c r="Y13" s="188">
        <f t="shared" si="7"/>
        <v>99</v>
      </c>
      <c r="Z13" s="188">
        <v>14</v>
      </c>
      <c r="AA13" s="188">
        <v>85</v>
      </c>
      <c r="AB13" s="188">
        <v>0</v>
      </c>
      <c r="AC13" s="188">
        <f t="shared" si="8"/>
        <v>27</v>
      </c>
      <c r="AD13" s="188">
        <v>27</v>
      </c>
      <c r="AE13" s="188">
        <v>0</v>
      </c>
      <c r="AF13" s="188">
        <v>0</v>
      </c>
      <c r="AG13" s="188">
        <v>4008</v>
      </c>
      <c r="AH13" s="188">
        <v>0</v>
      </c>
    </row>
    <row r="14" spans="1:34" ht="13.5">
      <c r="A14" s="182" t="s">
        <v>228</v>
      </c>
      <c r="B14" s="182" t="s">
        <v>243</v>
      </c>
      <c r="C14" s="184" t="s">
        <v>244</v>
      </c>
      <c r="D14" s="188">
        <f t="shared" si="0"/>
        <v>11850</v>
      </c>
      <c r="E14" s="188">
        <v>10428</v>
      </c>
      <c r="F14" s="188">
        <v>1422</v>
      </c>
      <c r="G14" s="188">
        <f t="shared" si="1"/>
        <v>11850</v>
      </c>
      <c r="H14" s="188">
        <f t="shared" si="2"/>
        <v>8732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7692</v>
      </c>
      <c r="N14" s="188">
        <v>7692</v>
      </c>
      <c r="O14" s="188">
        <v>0</v>
      </c>
      <c r="P14" s="188">
        <v>0</v>
      </c>
      <c r="Q14" s="188">
        <f t="shared" si="5"/>
        <v>384</v>
      </c>
      <c r="R14" s="188">
        <v>384</v>
      </c>
      <c r="S14" s="188">
        <v>0</v>
      </c>
      <c r="T14" s="188">
        <v>0</v>
      </c>
      <c r="U14" s="188">
        <f t="shared" si="6"/>
        <v>656</v>
      </c>
      <c r="V14" s="188">
        <v>656</v>
      </c>
      <c r="W14" s="188">
        <v>0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3118</v>
      </c>
      <c r="AH14" s="188">
        <v>0</v>
      </c>
    </row>
    <row r="15" spans="1:34" ht="13.5">
      <c r="A15" s="182" t="s">
        <v>228</v>
      </c>
      <c r="B15" s="182" t="s">
        <v>245</v>
      </c>
      <c r="C15" s="184" t="s">
        <v>246</v>
      </c>
      <c r="D15" s="188">
        <f t="shared" si="0"/>
        <v>39562</v>
      </c>
      <c r="E15" s="188">
        <v>30678</v>
      </c>
      <c r="F15" s="188">
        <v>8884</v>
      </c>
      <c r="G15" s="188">
        <f t="shared" si="1"/>
        <v>39562</v>
      </c>
      <c r="H15" s="188">
        <f t="shared" si="2"/>
        <v>35908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29962</v>
      </c>
      <c r="N15" s="188">
        <v>0</v>
      </c>
      <c r="O15" s="188">
        <v>23201</v>
      </c>
      <c r="P15" s="188">
        <v>6761</v>
      </c>
      <c r="Q15" s="188">
        <f t="shared" si="5"/>
        <v>1881</v>
      </c>
      <c r="R15" s="188">
        <v>0</v>
      </c>
      <c r="S15" s="188">
        <v>1881</v>
      </c>
      <c r="T15" s="188">
        <v>0</v>
      </c>
      <c r="U15" s="188">
        <f t="shared" si="6"/>
        <v>3359</v>
      </c>
      <c r="V15" s="188">
        <v>0</v>
      </c>
      <c r="W15" s="188">
        <v>3359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706</v>
      </c>
      <c r="AD15" s="188">
        <v>0</v>
      </c>
      <c r="AE15" s="188">
        <v>706</v>
      </c>
      <c r="AF15" s="188">
        <v>0</v>
      </c>
      <c r="AG15" s="188">
        <v>3654</v>
      </c>
      <c r="AH15" s="188">
        <v>150</v>
      </c>
    </row>
    <row r="16" spans="1:34" ht="13.5">
      <c r="A16" s="182" t="s">
        <v>228</v>
      </c>
      <c r="B16" s="182" t="s">
        <v>247</v>
      </c>
      <c r="C16" s="184" t="s">
        <v>248</v>
      </c>
      <c r="D16" s="188">
        <f t="shared" si="0"/>
        <v>23618</v>
      </c>
      <c r="E16" s="188">
        <v>17659</v>
      </c>
      <c r="F16" s="188">
        <v>5959</v>
      </c>
      <c r="G16" s="188">
        <f t="shared" si="1"/>
        <v>23618</v>
      </c>
      <c r="H16" s="188">
        <f t="shared" si="2"/>
        <v>22872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20180</v>
      </c>
      <c r="N16" s="188">
        <v>14860</v>
      </c>
      <c r="O16" s="188">
        <v>0</v>
      </c>
      <c r="P16" s="188">
        <v>5320</v>
      </c>
      <c r="Q16" s="188">
        <f t="shared" si="5"/>
        <v>22</v>
      </c>
      <c r="R16" s="188">
        <v>9</v>
      </c>
      <c r="S16" s="188">
        <v>0</v>
      </c>
      <c r="T16" s="188">
        <v>13</v>
      </c>
      <c r="U16" s="188">
        <f t="shared" si="6"/>
        <v>1726</v>
      </c>
      <c r="V16" s="188">
        <v>1650</v>
      </c>
      <c r="W16" s="188">
        <v>0</v>
      </c>
      <c r="X16" s="188">
        <v>76</v>
      </c>
      <c r="Y16" s="188">
        <f t="shared" si="7"/>
        <v>22</v>
      </c>
      <c r="Z16" s="188">
        <v>22</v>
      </c>
      <c r="AA16" s="188">
        <v>0</v>
      </c>
      <c r="AB16" s="188">
        <v>0</v>
      </c>
      <c r="AC16" s="188">
        <f t="shared" si="8"/>
        <v>922</v>
      </c>
      <c r="AD16" s="188">
        <v>822</v>
      </c>
      <c r="AE16" s="188">
        <v>0</v>
      </c>
      <c r="AF16" s="188">
        <v>100</v>
      </c>
      <c r="AG16" s="188">
        <v>746</v>
      </c>
      <c r="AH16" s="188">
        <v>0</v>
      </c>
    </row>
    <row r="17" spans="1:34" ht="13.5">
      <c r="A17" s="182" t="s">
        <v>228</v>
      </c>
      <c r="B17" s="182" t="s">
        <v>18</v>
      </c>
      <c r="C17" s="184" t="s">
        <v>19</v>
      </c>
      <c r="D17" s="188">
        <f t="shared" si="0"/>
        <v>13099</v>
      </c>
      <c r="E17" s="188">
        <v>9181</v>
      </c>
      <c r="F17" s="188">
        <v>3918</v>
      </c>
      <c r="G17" s="188">
        <f t="shared" si="1"/>
        <v>13099</v>
      </c>
      <c r="H17" s="188">
        <f t="shared" si="2"/>
        <v>9181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7362</v>
      </c>
      <c r="N17" s="188">
        <v>4150</v>
      </c>
      <c r="O17" s="188">
        <v>3212</v>
      </c>
      <c r="P17" s="188">
        <v>0</v>
      </c>
      <c r="Q17" s="188">
        <f t="shared" si="5"/>
        <v>357</v>
      </c>
      <c r="R17" s="188">
        <v>124</v>
      </c>
      <c r="S17" s="188">
        <v>233</v>
      </c>
      <c r="T17" s="188">
        <v>0</v>
      </c>
      <c r="U17" s="188">
        <f t="shared" si="6"/>
        <v>1155</v>
      </c>
      <c r="V17" s="188">
        <v>659</v>
      </c>
      <c r="W17" s="188">
        <v>496</v>
      </c>
      <c r="X17" s="188">
        <v>0</v>
      </c>
      <c r="Y17" s="188">
        <f t="shared" si="7"/>
        <v>7</v>
      </c>
      <c r="Z17" s="188">
        <v>7</v>
      </c>
      <c r="AA17" s="188">
        <v>0</v>
      </c>
      <c r="AB17" s="188">
        <v>0</v>
      </c>
      <c r="AC17" s="188">
        <f t="shared" si="8"/>
        <v>300</v>
      </c>
      <c r="AD17" s="188">
        <v>132</v>
      </c>
      <c r="AE17" s="188">
        <v>168</v>
      </c>
      <c r="AF17" s="188">
        <v>0</v>
      </c>
      <c r="AG17" s="188">
        <v>3918</v>
      </c>
      <c r="AH17" s="188">
        <v>0</v>
      </c>
    </row>
    <row r="18" spans="1:34" ht="13.5">
      <c r="A18" s="182" t="s">
        <v>228</v>
      </c>
      <c r="B18" s="182" t="s">
        <v>249</v>
      </c>
      <c r="C18" s="184" t="s">
        <v>250</v>
      </c>
      <c r="D18" s="188">
        <f t="shared" si="0"/>
        <v>367</v>
      </c>
      <c r="E18" s="188">
        <v>367</v>
      </c>
      <c r="F18" s="188">
        <v>0</v>
      </c>
      <c r="G18" s="188">
        <f t="shared" si="1"/>
        <v>367</v>
      </c>
      <c r="H18" s="188">
        <f t="shared" si="2"/>
        <v>367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268</v>
      </c>
      <c r="N18" s="188">
        <v>0</v>
      </c>
      <c r="O18" s="188">
        <v>268</v>
      </c>
      <c r="P18" s="188">
        <v>0</v>
      </c>
      <c r="Q18" s="188">
        <f t="shared" si="5"/>
        <v>54</v>
      </c>
      <c r="R18" s="188">
        <v>0</v>
      </c>
      <c r="S18" s="188">
        <v>54</v>
      </c>
      <c r="T18" s="188">
        <v>0</v>
      </c>
      <c r="U18" s="188">
        <f t="shared" si="6"/>
        <v>11</v>
      </c>
      <c r="V18" s="188">
        <v>0</v>
      </c>
      <c r="W18" s="188">
        <v>11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34</v>
      </c>
      <c r="AD18" s="188">
        <v>0</v>
      </c>
      <c r="AE18" s="188">
        <v>34</v>
      </c>
      <c r="AF18" s="188">
        <v>0</v>
      </c>
      <c r="AG18" s="188">
        <v>0</v>
      </c>
      <c r="AH18" s="188">
        <v>0</v>
      </c>
    </row>
    <row r="19" spans="1:34" ht="13.5">
      <c r="A19" s="182" t="s">
        <v>228</v>
      </c>
      <c r="B19" s="182" t="s">
        <v>251</v>
      </c>
      <c r="C19" s="184" t="s">
        <v>131</v>
      </c>
      <c r="D19" s="188">
        <f t="shared" si="0"/>
        <v>2227</v>
      </c>
      <c r="E19" s="188">
        <v>1351</v>
      </c>
      <c r="F19" s="188">
        <v>876</v>
      </c>
      <c r="G19" s="188">
        <f t="shared" si="1"/>
        <v>2227</v>
      </c>
      <c r="H19" s="188">
        <f t="shared" si="2"/>
        <v>1351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1075</v>
      </c>
      <c r="N19" s="188">
        <v>0</v>
      </c>
      <c r="O19" s="188">
        <v>1075</v>
      </c>
      <c r="P19" s="188">
        <v>0</v>
      </c>
      <c r="Q19" s="188">
        <f t="shared" si="5"/>
        <v>140</v>
      </c>
      <c r="R19" s="188">
        <v>0</v>
      </c>
      <c r="S19" s="188">
        <v>140</v>
      </c>
      <c r="T19" s="188">
        <v>0</v>
      </c>
      <c r="U19" s="188">
        <f t="shared" si="6"/>
        <v>52</v>
      </c>
      <c r="V19" s="188">
        <v>0</v>
      </c>
      <c r="W19" s="188">
        <v>52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84</v>
      </c>
      <c r="AD19" s="188">
        <v>0</v>
      </c>
      <c r="AE19" s="188">
        <v>84</v>
      </c>
      <c r="AF19" s="188">
        <v>0</v>
      </c>
      <c r="AG19" s="188">
        <v>876</v>
      </c>
      <c r="AH19" s="188">
        <v>0</v>
      </c>
    </row>
    <row r="20" spans="1:34" ht="13.5">
      <c r="A20" s="182" t="s">
        <v>228</v>
      </c>
      <c r="B20" s="182" t="s">
        <v>252</v>
      </c>
      <c r="C20" s="184" t="s">
        <v>253</v>
      </c>
      <c r="D20" s="188">
        <f t="shared" si="0"/>
        <v>707</v>
      </c>
      <c r="E20" s="188">
        <v>707</v>
      </c>
      <c r="F20" s="188">
        <v>0</v>
      </c>
      <c r="G20" s="188">
        <f t="shared" si="1"/>
        <v>707</v>
      </c>
      <c r="H20" s="188">
        <f t="shared" si="2"/>
        <v>707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562</v>
      </c>
      <c r="N20" s="188">
        <v>0</v>
      </c>
      <c r="O20" s="188">
        <v>562</v>
      </c>
      <c r="P20" s="188">
        <v>0</v>
      </c>
      <c r="Q20" s="188">
        <f t="shared" si="5"/>
        <v>131</v>
      </c>
      <c r="R20" s="188">
        <v>0</v>
      </c>
      <c r="S20" s="188">
        <v>131</v>
      </c>
      <c r="T20" s="188">
        <v>0</v>
      </c>
      <c r="U20" s="188">
        <f t="shared" si="6"/>
        <v>14</v>
      </c>
      <c r="V20" s="188">
        <v>0</v>
      </c>
      <c r="W20" s="188">
        <v>14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</row>
    <row r="21" spans="1:34" ht="13.5">
      <c r="A21" s="182" t="s">
        <v>228</v>
      </c>
      <c r="B21" s="182" t="s">
        <v>254</v>
      </c>
      <c r="C21" s="184" t="s">
        <v>255</v>
      </c>
      <c r="D21" s="188">
        <f t="shared" si="0"/>
        <v>7144</v>
      </c>
      <c r="E21" s="188">
        <v>6190</v>
      </c>
      <c r="F21" s="188">
        <v>954</v>
      </c>
      <c r="G21" s="188">
        <f t="shared" si="1"/>
        <v>7144</v>
      </c>
      <c r="H21" s="188">
        <f t="shared" si="2"/>
        <v>6874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5762</v>
      </c>
      <c r="N21" s="188">
        <v>5078</v>
      </c>
      <c r="O21" s="188">
        <v>0</v>
      </c>
      <c r="P21" s="188">
        <v>684</v>
      </c>
      <c r="Q21" s="188">
        <f t="shared" si="5"/>
        <v>0</v>
      </c>
      <c r="R21" s="188">
        <v>0</v>
      </c>
      <c r="S21" s="188">
        <v>0</v>
      </c>
      <c r="T21" s="188">
        <v>0</v>
      </c>
      <c r="U21" s="188">
        <f t="shared" si="6"/>
        <v>617</v>
      </c>
      <c r="V21" s="188">
        <v>617</v>
      </c>
      <c r="W21" s="188">
        <v>0</v>
      </c>
      <c r="X21" s="188">
        <v>0</v>
      </c>
      <c r="Y21" s="188">
        <f t="shared" si="7"/>
        <v>9</v>
      </c>
      <c r="Z21" s="188">
        <v>9</v>
      </c>
      <c r="AA21" s="188">
        <v>0</v>
      </c>
      <c r="AB21" s="188">
        <v>0</v>
      </c>
      <c r="AC21" s="188">
        <f t="shared" si="8"/>
        <v>486</v>
      </c>
      <c r="AD21" s="188">
        <v>486</v>
      </c>
      <c r="AE21" s="188">
        <v>0</v>
      </c>
      <c r="AF21" s="188">
        <v>0</v>
      </c>
      <c r="AG21" s="188">
        <v>270</v>
      </c>
      <c r="AH21" s="188">
        <v>0</v>
      </c>
    </row>
    <row r="22" spans="1:34" ht="13.5">
      <c r="A22" s="182" t="s">
        <v>228</v>
      </c>
      <c r="B22" s="182" t="s">
        <v>256</v>
      </c>
      <c r="C22" s="184" t="s">
        <v>257</v>
      </c>
      <c r="D22" s="188">
        <f t="shared" si="0"/>
        <v>9330</v>
      </c>
      <c r="E22" s="188">
        <v>7489</v>
      </c>
      <c r="F22" s="188">
        <v>1841</v>
      </c>
      <c r="G22" s="188">
        <f t="shared" si="1"/>
        <v>9330</v>
      </c>
      <c r="H22" s="188">
        <f t="shared" si="2"/>
        <v>9162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8471</v>
      </c>
      <c r="N22" s="188">
        <v>6630</v>
      </c>
      <c r="O22" s="188">
        <v>0</v>
      </c>
      <c r="P22" s="188">
        <v>1841</v>
      </c>
      <c r="Q22" s="188">
        <f t="shared" si="5"/>
        <v>570</v>
      </c>
      <c r="R22" s="188">
        <v>570</v>
      </c>
      <c r="S22" s="188">
        <v>0</v>
      </c>
      <c r="T22" s="188">
        <v>0</v>
      </c>
      <c r="U22" s="188">
        <f t="shared" si="6"/>
        <v>121</v>
      </c>
      <c r="V22" s="188">
        <v>121</v>
      </c>
      <c r="W22" s="188">
        <v>0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168</v>
      </c>
      <c r="AH22" s="188">
        <v>0</v>
      </c>
    </row>
    <row r="23" spans="1:34" ht="13.5">
      <c r="A23" s="182" t="s">
        <v>228</v>
      </c>
      <c r="B23" s="182" t="s">
        <v>258</v>
      </c>
      <c r="C23" s="184" t="s">
        <v>259</v>
      </c>
      <c r="D23" s="188">
        <f t="shared" si="0"/>
        <v>7590</v>
      </c>
      <c r="E23" s="188">
        <v>5672</v>
      </c>
      <c r="F23" s="188">
        <v>1918</v>
      </c>
      <c r="G23" s="188">
        <f t="shared" si="1"/>
        <v>7590</v>
      </c>
      <c r="H23" s="188">
        <f t="shared" si="2"/>
        <v>5468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4109</v>
      </c>
      <c r="N23" s="188">
        <v>4109</v>
      </c>
      <c r="O23" s="188">
        <v>0</v>
      </c>
      <c r="P23" s="188">
        <v>0</v>
      </c>
      <c r="Q23" s="188">
        <f t="shared" si="5"/>
        <v>417</v>
      </c>
      <c r="R23" s="188">
        <v>417</v>
      </c>
      <c r="S23" s="188">
        <v>0</v>
      </c>
      <c r="T23" s="188">
        <v>0</v>
      </c>
      <c r="U23" s="188">
        <f t="shared" si="6"/>
        <v>326</v>
      </c>
      <c r="V23" s="188">
        <v>326</v>
      </c>
      <c r="W23" s="188">
        <v>0</v>
      </c>
      <c r="X23" s="188">
        <v>0</v>
      </c>
      <c r="Y23" s="188">
        <f t="shared" si="7"/>
        <v>531</v>
      </c>
      <c r="Z23" s="188">
        <v>531</v>
      </c>
      <c r="AA23" s="188">
        <v>0</v>
      </c>
      <c r="AB23" s="188">
        <v>0</v>
      </c>
      <c r="AC23" s="188">
        <f t="shared" si="8"/>
        <v>85</v>
      </c>
      <c r="AD23" s="188">
        <v>85</v>
      </c>
      <c r="AE23" s="188">
        <v>0</v>
      </c>
      <c r="AF23" s="188">
        <v>0</v>
      </c>
      <c r="AG23" s="188">
        <v>2122</v>
      </c>
      <c r="AH23" s="188">
        <v>0</v>
      </c>
    </row>
    <row r="24" spans="1:34" ht="13.5">
      <c r="A24" s="182" t="s">
        <v>228</v>
      </c>
      <c r="B24" s="182" t="s">
        <v>260</v>
      </c>
      <c r="C24" s="184" t="s">
        <v>261</v>
      </c>
      <c r="D24" s="188">
        <f t="shared" si="0"/>
        <v>2851</v>
      </c>
      <c r="E24" s="188">
        <v>2851</v>
      </c>
      <c r="F24" s="188">
        <v>0</v>
      </c>
      <c r="G24" s="188">
        <f t="shared" si="1"/>
        <v>2851</v>
      </c>
      <c r="H24" s="188">
        <f t="shared" si="2"/>
        <v>2851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2380</v>
      </c>
      <c r="N24" s="188">
        <v>2380</v>
      </c>
      <c r="O24" s="188">
        <v>0</v>
      </c>
      <c r="P24" s="188">
        <v>0</v>
      </c>
      <c r="Q24" s="188">
        <f t="shared" si="5"/>
        <v>0</v>
      </c>
      <c r="R24" s="188">
        <v>0</v>
      </c>
      <c r="S24" s="188">
        <v>0</v>
      </c>
      <c r="T24" s="188">
        <v>0</v>
      </c>
      <c r="U24" s="188">
        <f t="shared" si="6"/>
        <v>196</v>
      </c>
      <c r="V24" s="188">
        <v>196</v>
      </c>
      <c r="W24" s="188">
        <v>0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275</v>
      </c>
      <c r="AD24" s="188">
        <v>0</v>
      </c>
      <c r="AE24" s="188">
        <v>275</v>
      </c>
      <c r="AF24" s="188">
        <v>0</v>
      </c>
      <c r="AG24" s="188">
        <v>0</v>
      </c>
      <c r="AH24" s="188">
        <v>0</v>
      </c>
    </row>
    <row r="25" spans="1:34" ht="13.5">
      <c r="A25" s="182" t="s">
        <v>228</v>
      </c>
      <c r="B25" s="182" t="s">
        <v>262</v>
      </c>
      <c r="C25" s="184" t="s">
        <v>315</v>
      </c>
      <c r="D25" s="188">
        <f t="shared" si="0"/>
        <v>2626</v>
      </c>
      <c r="E25" s="188">
        <v>2542</v>
      </c>
      <c r="F25" s="188">
        <v>84</v>
      </c>
      <c r="G25" s="188">
        <f t="shared" si="1"/>
        <v>2626</v>
      </c>
      <c r="H25" s="188">
        <f t="shared" si="2"/>
        <v>2532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2133</v>
      </c>
      <c r="N25" s="188">
        <v>2133</v>
      </c>
      <c r="O25" s="188">
        <v>0</v>
      </c>
      <c r="P25" s="188">
        <v>0</v>
      </c>
      <c r="Q25" s="188">
        <f t="shared" si="5"/>
        <v>235</v>
      </c>
      <c r="R25" s="188">
        <v>235</v>
      </c>
      <c r="S25" s="188">
        <v>0</v>
      </c>
      <c r="T25" s="188">
        <v>0</v>
      </c>
      <c r="U25" s="188">
        <f t="shared" si="6"/>
        <v>105</v>
      </c>
      <c r="V25" s="188">
        <v>105</v>
      </c>
      <c r="W25" s="188">
        <v>0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59</v>
      </c>
      <c r="AD25" s="188">
        <v>59</v>
      </c>
      <c r="AE25" s="188">
        <v>0</v>
      </c>
      <c r="AF25" s="188">
        <v>0</v>
      </c>
      <c r="AG25" s="188">
        <v>94</v>
      </c>
      <c r="AH25" s="188">
        <v>0</v>
      </c>
    </row>
    <row r="26" spans="1:34" s="27" customFormat="1" ht="13.5">
      <c r="A26" s="182" t="s">
        <v>228</v>
      </c>
      <c r="B26" s="182" t="s">
        <v>263</v>
      </c>
      <c r="C26" s="184" t="s">
        <v>264</v>
      </c>
      <c r="D26" s="188">
        <f t="shared" si="0"/>
        <v>2561</v>
      </c>
      <c r="E26" s="188">
        <v>2512</v>
      </c>
      <c r="F26" s="188">
        <v>49</v>
      </c>
      <c r="G26" s="188">
        <f t="shared" si="1"/>
        <v>2561</v>
      </c>
      <c r="H26" s="188">
        <f t="shared" si="2"/>
        <v>2401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1846</v>
      </c>
      <c r="N26" s="188">
        <v>1846</v>
      </c>
      <c r="O26" s="188">
        <v>0</v>
      </c>
      <c r="P26" s="188">
        <v>0</v>
      </c>
      <c r="Q26" s="188">
        <f t="shared" si="5"/>
        <v>346</v>
      </c>
      <c r="R26" s="188">
        <v>346</v>
      </c>
      <c r="S26" s="188">
        <v>0</v>
      </c>
      <c r="T26" s="188">
        <v>0</v>
      </c>
      <c r="U26" s="188">
        <f t="shared" si="6"/>
        <v>209</v>
      </c>
      <c r="V26" s="188">
        <v>209</v>
      </c>
      <c r="W26" s="188">
        <v>0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0</v>
      </c>
      <c r="AD26" s="188">
        <v>0</v>
      </c>
      <c r="AE26" s="188">
        <v>0</v>
      </c>
      <c r="AF26" s="188">
        <v>0</v>
      </c>
      <c r="AG26" s="188">
        <v>160</v>
      </c>
      <c r="AH26" s="188">
        <v>0</v>
      </c>
    </row>
    <row r="27" spans="1:34" ht="13.5">
      <c r="A27" s="182" t="s">
        <v>228</v>
      </c>
      <c r="B27" s="182" t="s">
        <v>265</v>
      </c>
      <c r="C27" s="184" t="s">
        <v>266</v>
      </c>
      <c r="D27" s="188">
        <f t="shared" si="0"/>
        <v>14096</v>
      </c>
      <c r="E27" s="188">
        <v>8940</v>
      </c>
      <c r="F27" s="188">
        <v>5156</v>
      </c>
      <c r="G27" s="188">
        <f t="shared" si="1"/>
        <v>14096</v>
      </c>
      <c r="H27" s="188">
        <f t="shared" si="2"/>
        <v>8940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7093</v>
      </c>
      <c r="N27" s="188">
        <v>7093</v>
      </c>
      <c r="O27" s="188">
        <v>0</v>
      </c>
      <c r="P27" s="188">
        <v>0</v>
      </c>
      <c r="Q27" s="188">
        <f t="shared" si="5"/>
        <v>569</v>
      </c>
      <c r="R27" s="188">
        <v>569</v>
      </c>
      <c r="S27" s="188">
        <v>0</v>
      </c>
      <c r="T27" s="188">
        <v>0</v>
      </c>
      <c r="U27" s="188">
        <f t="shared" si="6"/>
        <v>838</v>
      </c>
      <c r="V27" s="188">
        <v>838</v>
      </c>
      <c r="W27" s="188">
        <v>0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440</v>
      </c>
      <c r="AD27" s="188">
        <v>440</v>
      </c>
      <c r="AE27" s="188">
        <v>0</v>
      </c>
      <c r="AF27" s="188">
        <v>0</v>
      </c>
      <c r="AG27" s="188">
        <v>5156</v>
      </c>
      <c r="AH27" s="188">
        <v>0</v>
      </c>
    </row>
    <row r="28" spans="1:34" ht="13.5">
      <c r="A28" s="182" t="s">
        <v>228</v>
      </c>
      <c r="B28" s="182" t="s">
        <v>267</v>
      </c>
      <c r="C28" s="184" t="s">
        <v>268</v>
      </c>
      <c r="D28" s="188">
        <f t="shared" si="0"/>
        <v>4028</v>
      </c>
      <c r="E28" s="188">
        <v>3603</v>
      </c>
      <c r="F28" s="188">
        <v>425</v>
      </c>
      <c r="G28" s="188">
        <f t="shared" si="1"/>
        <v>4028</v>
      </c>
      <c r="H28" s="188">
        <f t="shared" si="2"/>
        <v>3438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1500</v>
      </c>
      <c r="N28" s="188">
        <v>0</v>
      </c>
      <c r="O28" s="188">
        <v>1500</v>
      </c>
      <c r="P28" s="188">
        <v>0</v>
      </c>
      <c r="Q28" s="188">
        <f t="shared" si="5"/>
        <v>0</v>
      </c>
      <c r="R28" s="188">
        <v>0</v>
      </c>
      <c r="S28" s="188">
        <v>0</v>
      </c>
      <c r="T28" s="188">
        <v>0</v>
      </c>
      <c r="U28" s="188">
        <f t="shared" si="6"/>
        <v>765</v>
      </c>
      <c r="V28" s="188">
        <v>0</v>
      </c>
      <c r="W28" s="188">
        <v>765</v>
      </c>
      <c r="X28" s="188">
        <v>0</v>
      </c>
      <c r="Y28" s="188">
        <f t="shared" si="7"/>
        <v>2</v>
      </c>
      <c r="Z28" s="188">
        <v>2</v>
      </c>
      <c r="AA28" s="188">
        <v>0</v>
      </c>
      <c r="AB28" s="188">
        <v>0</v>
      </c>
      <c r="AC28" s="188">
        <f t="shared" si="8"/>
        <v>1171</v>
      </c>
      <c r="AD28" s="188">
        <v>1171</v>
      </c>
      <c r="AE28" s="188">
        <v>0</v>
      </c>
      <c r="AF28" s="188">
        <v>0</v>
      </c>
      <c r="AG28" s="188">
        <v>590</v>
      </c>
      <c r="AH28" s="188">
        <v>0</v>
      </c>
    </row>
    <row r="29" spans="1:34" ht="13.5">
      <c r="A29" s="182" t="s">
        <v>228</v>
      </c>
      <c r="B29" s="182" t="s">
        <v>269</v>
      </c>
      <c r="C29" s="184" t="s">
        <v>270</v>
      </c>
      <c r="D29" s="188">
        <f t="shared" si="0"/>
        <v>1565</v>
      </c>
      <c r="E29" s="188">
        <v>1296</v>
      </c>
      <c r="F29" s="188">
        <v>269</v>
      </c>
      <c r="G29" s="188">
        <f t="shared" si="1"/>
        <v>1565</v>
      </c>
      <c r="H29" s="188">
        <f t="shared" si="2"/>
        <v>1204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927</v>
      </c>
      <c r="N29" s="188">
        <v>0</v>
      </c>
      <c r="O29" s="188">
        <v>927</v>
      </c>
      <c r="P29" s="188">
        <v>0</v>
      </c>
      <c r="Q29" s="188">
        <f t="shared" si="5"/>
        <v>0</v>
      </c>
      <c r="R29" s="188">
        <v>0</v>
      </c>
      <c r="S29" s="188">
        <v>0</v>
      </c>
      <c r="T29" s="188">
        <v>0</v>
      </c>
      <c r="U29" s="188">
        <f t="shared" si="6"/>
        <v>115</v>
      </c>
      <c r="V29" s="188">
        <v>0</v>
      </c>
      <c r="W29" s="188">
        <v>115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162</v>
      </c>
      <c r="AD29" s="188">
        <v>0</v>
      </c>
      <c r="AE29" s="188">
        <v>162</v>
      </c>
      <c r="AF29" s="188">
        <v>0</v>
      </c>
      <c r="AG29" s="188">
        <v>361</v>
      </c>
      <c r="AH29" s="188">
        <v>0</v>
      </c>
    </row>
    <row r="30" spans="1:34" ht="13.5">
      <c r="A30" s="182" t="s">
        <v>228</v>
      </c>
      <c r="B30" s="182" t="s">
        <v>271</v>
      </c>
      <c r="C30" s="184" t="s">
        <v>227</v>
      </c>
      <c r="D30" s="188">
        <f t="shared" si="0"/>
        <v>5038</v>
      </c>
      <c r="E30" s="188">
        <v>4374</v>
      </c>
      <c r="F30" s="188">
        <v>664</v>
      </c>
      <c r="G30" s="188">
        <f t="shared" si="1"/>
        <v>5038</v>
      </c>
      <c r="H30" s="188">
        <f t="shared" si="2"/>
        <v>4864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3502</v>
      </c>
      <c r="N30" s="188">
        <v>2063</v>
      </c>
      <c r="O30" s="188">
        <v>775</v>
      </c>
      <c r="P30" s="188">
        <v>664</v>
      </c>
      <c r="Q30" s="188">
        <f t="shared" si="5"/>
        <v>0</v>
      </c>
      <c r="R30" s="188">
        <v>0</v>
      </c>
      <c r="S30" s="188">
        <v>0</v>
      </c>
      <c r="T30" s="188">
        <v>0</v>
      </c>
      <c r="U30" s="188">
        <f t="shared" si="6"/>
        <v>1095</v>
      </c>
      <c r="V30" s="188">
        <v>135</v>
      </c>
      <c r="W30" s="188">
        <v>960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267</v>
      </c>
      <c r="AD30" s="188">
        <v>0</v>
      </c>
      <c r="AE30" s="188">
        <v>267</v>
      </c>
      <c r="AF30" s="188">
        <v>0</v>
      </c>
      <c r="AG30" s="188">
        <v>174</v>
      </c>
      <c r="AH30" s="188">
        <v>0</v>
      </c>
    </row>
    <row r="31" spans="1:34" ht="13.5">
      <c r="A31" s="182" t="s">
        <v>228</v>
      </c>
      <c r="B31" s="182" t="s">
        <v>272</v>
      </c>
      <c r="C31" s="184" t="s">
        <v>273</v>
      </c>
      <c r="D31" s="188">
        <f t="shared" si="0"/>
        <v>1898</v>
      </c>
      <c r="E31" s="188">
        <v>1898</v>
      </c>
      <c r="F31" s="188">
        <v>0</v>
      </c>
      <c r="G31" s="188">
        <f t="shared" si="1"/>
        <v>1898</v>
      </c>
      <c r="H31" s="188">
        <f t="shared" si="2"/>
        <v>1686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956</v>
      </c>
      <c r="N31" s="188">
        <v>956</v>
      </c>
      <c r="O31" s="188">
        <v>0</v>
      </c>
      <c r="P31" s="188">
        <v>0</v>
      </c>
      <c r="Q31" s="188">
        <f t="shared" si="5"/>
        <v>424</v>
      </c>
      <c r="R31" s="188">
        <v>0</v>
      </c>
      <c r="S31" s="188">
        <v>424</v>
      </c>
      <c r="T31" s="188">
        <v>0</v>
      </c>
      <c r="U31" s="188">
        <f t="shared" si="6"/>
        <v>158</v>
      </c>
      <c r="V31" s="188">
        <v>0</v>
      </c>
      <c r="W31" s="188">
        <v>158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148</v>
      </c>
      <c r="AD31" s="188">
        <v>4</v>
      </c>
      <c r="AE31" s="188">
        <v>144</v>
      </c>
      <c r="AF31" s="188">
        <v>0</v>
      </c>
      <c r="AG31" s="188">
        <v>212</v>
      </c>
      <c r="AH31" s="188">
        <v>0</v>
      </c>
    </row>
    <row r="32" spans="1:34" ht="13.5">
      <c r="A32" s="182" t="s">
        <v>228</v>
      </c>
      <c r="B32" s="182" t="s">
        <v>274</v>
      </c>
      <c r="C32" s="184" t="s">
        <v>275</v>
      </c>
      <c r="D32" s="188">
        <f t="shared" si="0"/>
        <v>567</v>
      </c>
      <c r="E32" s="188">
        <v>546</v>
      </c>
      <c r="F32" s="188">
        <v>21</v>
      </c>
      <c r="G32" s="188">
        <f t="shared" si="1"/>
        <v>567</v>
      </c>
      <c r="H32" s="188">
        <f t="shared" si="2"/>
        <v>546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387</v>
      </c>
      <c r="N32" s="188">
        <v>387</v>
      </c>
      <c r="O32" s="188">
        <v>0</v>
      </c>
      <c r="P32" s="188">
        <v>0</v>
      </c>
      <c r="Q32" s="188">
        <f t="shared" si="5"/>
        <v>127</v>
      </c>
      <c r="R32" s="188">
        <v>0</v>
      </c>
      <c r="S32" s="188">
        <v>127</v>
      </c>
      <c r="T32" s="188">
        <v>0</v>
      </c>
      <c r="U32" s="188">
        <f t="shared" si="6"/>
        <v>0</v>
      </c>
      <c r="V32" s="188">
        <v>0</v>
      </c>
      <c r="W32" s="188">
        <v>0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32</v>
      </c>
      <c r="AD32" s="188">
        <v>4</v>
      </c>
      <c r="AE32" s="188">
        <v>28</v>
      </c>
      <c r="AF32" s="188">
        <v>0</v>
      </c>
      <c r="AG32" s="188">
        <v>21</v>
      </c>
      <c r="AH32" s="188">
        <v>0</v>
      </c>
    </row>
    <row r="33" spans="1:34" ht="13.5">
      <c r="A33" s="182" t="s">
        <v>228</v>
      </c>
      <c r="B33" s="182" t="s">
        <v>276</v>
      </c>
      <c r="C33" s="184" t="s">
        <v>277</v>
      </c>
      <c r="D33" s="188">
        <f t="shared" si="0"/>
        <v>492</v>
      </c>
      <c r="E33" s="188">
        <v>492</v>
      </c>
      <c r="F33" s="188">
        <v>0</v>
      </c>
      <c r="G33" s="188">
        <f t="shared" si="1"/>
        <v>492</v>
      </c>
      <c r="H33" s="188">
        <f t="shared" si="2"/>
        <v>469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388</v>
      </c>
      <c r="N33" s="188">
        <v>388</v>
      </c>
      <c r="O33" s="188">
        <v>0</v>
      </c>
      <c r="P33" s="188">
        <v>0</v>
      </c>
      <c r="Q33" s="188">
        <f t="shared" si="5"/>
        <v>0</v>
      </c>
      <c r="R33" s="188">
        <v>0</v>
      </c>
      <c r="S33" s="188">
        <v>0</v>
      </c>
      <c r="T33" s="188">
        <v>0</v>
      </c>
      <c r="U33" s="188">
        <f t="shared" si="6"/>
        <v>73</v>
      </c>
      <c r="V33" s="188">
        <v>0</v>
      </c>
      <c r="W33" s="188">
        <v>73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8</v>
      </c>
      <c r="AD33" s="188">
        <v>4</v>
      </c>
      <c r="AE33" s="188">
        <v>4</v>
      </c>
      <c r="AF33" s="188">
        <v>0</v>
      </c>
      <c r="AG33" s="188">
        <v>23</v>
      </c>
      <c r="AH33" s="188">
        <v>0</v>
      </c>
    </row>
    <row r="34" spans="1:34" ht="13.5">
      <c r="A34" s="182" t="s">
        <v>228</v>
      </c>
      <c r="B34" s="182" t="s">
        <v>278</v>
      </c>
      <c r="C34" s="184" t="s">
        <v>279</v>
      </c>
      <c r="D34" s="188">
        <f t="shared" si="0"/>
        <v>1853</v>
      </c>
      <c r="E34" s="188">
        <v>1853</v>
      </c>
      <c r="F34" s="188">
        <v>0</v>
      </c>
      <c r="G34" s="188">
        <f t="shared" si="1"/>
        <v>1853</v>
      </c>
      <c r="H34" s="188">
        <f t="shared" si="2"/>
        <v>1846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1381</v>
      </c>
      <c r="N34" s="188">
        <v>1381</v>
      </c>
      <c r="O34" s="188">
        <v>0</v>
      </c>
      <c r="P34" s="188">
        <v>0</v>
      </c>
      <c r="Q34" s="188">
        <f t="shared" si="5"/>
        <v>164</v>
      </c>
      <c r="R34" s="188">
        <v>164</v>
      </c>
      <c r="S34" s="188">
        <v>0</v>
      </c>
      <c r="T34" s="188">
        <v>0</v>
      </c>
      <c r="U34" s="188">
        <f t="shared" si="6"/>
        <v>267</v>
      </c>
      <c r="V34" s="188">
        <v>267</v>
      </c>
      <c r="W34" s="188">
        <v>0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34</v>
      </c>
      <c r="AD34" s="188">
        <v>34</v>
      </c>
      <c r="AE34" s="188">
        <v>0</v>
      </c>
      <c r="AF34" s="188">
        <v>0</v>
      </c>
      <c r="AG34" s="188">
        <v>7</v>
      </c>
      <c r="AH34" s="188">
        <v>0</v>
      </c>
    </row>
    <row r="35" spans="1:34" ht="13.5">
      <c r="A35" s="182" t="s">
        <v>228</v>
      </c>
      <c r="B35" s="182" t="s">
        <v>280</v>
      </c>
      <c r="C35" s="184" t="s">
        <v>281</v>
      </c>
      <c r="D35" s="188">
        <f t="shared" si="0"/>
        <v>2088</v>
      </c>
      <c r="E35" s="188">
        <v>2088</v>
      </c>
      <c r="F35" s="188">
        <v>0</v>
      </c>
      <c r="G35" s="188">
        <f t="shared" si="1"/>
        <v>2088</v>
      </c>
      <c r="H35" s="188">
        <f t="shared" si="2"/>
        <v>1869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1314</v>
      </c>
      <c r="N35" s="188">
        <v>1314</v>
      </c>
      <c r="O35" s="188">
        <v>0</v>
      </c>
      <c r="P35" s="188">
        <v>0</v>
      </c>
      <c r="Q35" s="188">
        <f t="shared" si="5"/>
        <v>0</v>
      </c>
      <c r="R35" s="188">
        <v>0</v>
      </c>
      <c r="S35" s="188">
        <v>0</v>
      </c>
      <c r="T35" s="188">
        <v>0</v>
      </c>
      <c r="U35" s="188">
        <f t="shared" si="6"/>
        <v>440</v>
      </c>
      <c r="V35" s="188">
        <v>440</v>
      </c>
      <c r="W35" s="188">
        <v>0</v>
      </c>
      <c r="X35" s="188">
        <v>0</v>
      </c>
      <c r="Y35" s="188">
        <f t="shared" si="7"/>
        <v>67</v>
      </c>
      <c r="Z35" s="188">
        <v>67</v>
      </c>
      <c r="AA35" s="188">
        <v>0</v>
      </c>
      <c r="AB35" s="188">
        <v>0</v>
      </c>
      <c r="AC35" s="188">
        <f t="shared" si="8"/>
        <v>48</v>
      </c>
      <c r="AD35" s="188">
        <v>48</v>
      </c>
      <c r="AE35" s="188">
        <v>0</v>
      </c>
      <c r="AF35" s="188">
        <v>0</v>
      </c>
      <c r="AG35" s="188">
        <v>219</v>
      </c>
      <c r="AH35" s="188">
        <v>0</v>
      </c>
    </row>
    <row r="36" spans="1:34" ht="13.5">
      <c r="A36" s="182" t="s">
        <v>228</v>
      </c>
      <c r="B36" s="182" t="s">
        <v>282</v>
      </c>
      <c r="C36" s="184" t="s">
        <v>283</v>
      </c>
      <c r="D36" s="188">
        <f t="shared" si="0"/>
        <v>8199</v>
      </c>
      <c r="E36" s="188">
        <v>6621</v>
      </c>
      <c r="F36" s="188">
        <v>1578</v>
      </c>
      <c r="G36" s="188">
        <f t="shared" si="1"/>
        <v>8199</v>
      </c>
      <c r="H36" s="188">
        <f t="shared" si="2"/>
        <v>8105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6426</v>
      </c>
      <c r="N36" s="188">
        <v>4848</v>
      </c>
      <c r="O36" s="188">
        <v>0</v>
      </c>
      <c r="P36" s="188">
        <v>1578</v>
      </c>
      <c r="Q36" s="188">
        <f t="shared" si="5"/>
        <v>1327</v>
      </c>
      <c r="R36" s="188">
        <v>1327</v>
      </c>
      <c r="S36" s="188">
        <v>0</v>
      </c>
      <c r="T36" s="188">
        <v>0</v>
      </c>
      <c r="U36" s="188">
        <f t="shared" si="6"/>
        <v>352</v>
      </c>
      <c r="V36" s="188">
        <v>352</v>
      </c>
      <c r="W36" s="188">
        <v>0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0</v>
      </c>
      <c r="AD36" s="188">
        <v>0</v>
      </c>
      <c r="AE36" s="188">
        <v>0</v>
      </c>
      <c r="AF36" s="188">
        <v>0</v>
      </c>
      <c r="AG36" s="188">
        <v>94</v>
      </c>
      <c r="AH36" s="188">
        <v>19</v>
      </c>
    </row>
    <row r="37" spans="1:34" ht="13.5">
      <c r="A37" s="182" t="s">
        <v>228</v>
      </c>
      <c r="B37" s="182" t="s">
        <v>284</v>
      </c>
      <c r="C37" s="184" t="s">
        <v>285</v>
      </c>
      <c r="D37" s="188">
        <f t="shared" si="0"/>
        <v>8086</v>
      </c>
      <c r="E37" s="188">
        <v>5644</v>
      </c>
      <c r="F37" s="188">
        <v>2442</v>
      </c>
      <c r="G37" s="188">
        <f t="shared" si="1"/>
        <v>8086</v>
      </c>
      <c r="H37" s="188">
        <f t="shared" si="2"/>
        <v>8052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7283</v>
      </c>
      <c r="N37" s="188">
        <v>4993</v>
      </c>
      <c r="O37" s="188">
        <v>0</v>
      </c>
      <c r="P37" s="188">
        <v>2290</v>
      </c>
      <c r="Q37" s="188">
        <f t="shared" si="5"/>
        <v>474</v>
      </c>
      <c r="R37" s="188">
        <v>333</v>
      </c>
      <c r="S37" s="188">
        <v>0</v>
      </c>
      <c r="T37" s="188">
        <v>141</v>
      </c>
      <c r="U37" s="188">
        <f t="shared" si="6"/>
        <v>232</v>
      </c>
      <c r="V37" s="188">
        <v>232</v>
      </c>
      <c r="W37" s="188">
        <v>0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63</v>
      </c>
      <c r="AD37" s="188">
        <v>62</v>
      </c>
      <c r="AE37" s="188">
        <v>0</v>
      </c>
      <c r="AF37" s="188">
        <v>1</v>
      </c>
      <c r="AG37" s="188">
        <v>34</v>
      </c>
      <c r="AH37" s="188">
        <v>56</v>
      </c>
    </row>
    <row r="38" spans="1:34" ht="13.5">
      <c r="A38" s="182" t="s">
        <v>228</v>
      </c>
      <c r="B38" s="182" t="s">
        <v>286</v>
      </c>
      <c r="C38" s="184" t="s">
        <v>287</v>
      </c>
      <c r="D38" s="188">
        <f t="shared" si="0"/>
        <v>11172</v>
      </c>
      <c r="E38" s="188">
        <v>9994</v>
      </c>
      <c r="F38" s="188">
        <v>1178</v>
      </c>
      <c r="G38" s="188">
        <f t="shared" si="1"/>
        <v>11172</v>
      </c>
      <c r="H38" s="188">
        <f t="shared" si="2"/>
        <v>9994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5865</v>
      </c>
      <c r="N38" s="188">
        <v>0</v>
      </c>
      <c r="O38" s="188">
        <v>5865</v>
      </c>
      <c r="P38" s="188">
        <v>0</v>
      </c>
      <c r="Q38" s="188">
        <f t="shared" si="5"/>
        <v>378</v>
      </c>
      <c r="R38" s="188">
        <v>0</v>
      </c>
      <c r="S38" s="188">
        <v>378</v>
      </c>
      <c r="T38" s="188">
        <v>0</v>
      </c>
      <c r="U38" s="188">
        <f t="shared" si="6"/>
        <v>1493</v>
      </c>
      <c r="V38" s="188">
        <v>0</v>
      </c>
      <c r="W38" s="188">
        <v>1493</v>
      </c>
      <c r="X38" s="188">
        <v>0</v>
      </c>
      <c r="Y38" s="188">
        <f t="shared" si="7"/>
        <v>1851</v>
      </c>
      <c r="Z38" s="188">
        <v>0</v>
      </c>
      <c r="AA38" s="188">
        <v>1851</v>
      </c>
      <c r="AB38" s="188">
        <v>0</v>
      </c>
      <c r="AC38" s="188">
        <f t="shared" si="8"/>
        <v>407</v>
      </c>
      <c r="AD38" s="188">
        <v>0</v>
      </c>
      <c r="AE38" s="188">
        <v>407</v>
      </c>
      <c r="AF38" s="188">
        <v>0</v>
      </c>
      <c r="AG38" s="188">
        <v>1178</v>
      </c>
      <c r="AH38" s="188">
        <v>0</v>
      </c>
    </row>
    <row r="39" spans="1:34" ht="13.5">
      <c r="A39" s="182" t="s">
        <v>228</v>
      </c>
      <c r="B39" s="182" t="s">
        <v>288</v>
      </c>
      <c r="C39" s="184" t="s">
        <v>289</v>
      </c>
      <c r="D39" s="188">
        <f t="shared" si="0"/>
        <v>6697</v>
      </c>
      <c r="E39" s="188">
        <v>4605</v>
      </c>
      <c r="F39" s="188">
        <v>2092</v>
      </c>
      <c r="G39" s="188">
        <f t="shared" si="1"/>
        <v>6697</v>
      </c>
      <c r="H39" s="188">
        <f t="shared" si="2"/>
        <v>6443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5360</v>
      </c>
      <c r="N39" s="188">
        <v>0</v>
      </c>
      <c r="O39" s="188">
        <v>3635</v>
      </c>
      <c r="P39" s="188">
        <v>1725</v>
      </c>
      <c r="Q39" s="188">
        <f t="shared" si="5"/>
        <v>843</v>
      </c>
      <c r="R39" s="188">
        <v>0</v>
      </c>
      <c r="S39" s="188">
        <v>754</v>
      </c>
      <c r="T39" s="188">
        <v>89</v>
      </c>
      <c r="U39" s="188">
        <f t="shared" si="6"/>
        <v>240</v>
      </c>
      <c r="V39" s="188">
        <v>0</v>
      </c>
      <c r="W39" s="188">
        <v>216</v>
      </c>
      <c r="X39" s="188">
        <v>24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0</v>
      </c>
      <c r="AD39" s="188">
        <v>0</v>
      </c>
      <c r="AE39" s="188">
        <v>0</v>
      </c>
      <c r="AF39" s="188">
        <v>0</v>
      </c>
      <c r="AG39" s="188">
        <v>254</v>
      </c>
      <c r="AH39" s="188">
        <v>0</v>
      </c>
    </row>
    <row r="40" spans="1:34" ht="13.5">
      <c r="A40" s="182" t="s">
        <v>228</v>
      </c>
      <c r="B40" s="182" t="s">
        <v>290</v>
      </c>
      <c r="C40" s="184" t="s">
        <v>291</v>
      </c>
      <c r="D40" s="188">
        <f t="shared" si="0"/>
        <v>3899</v>
      </c>
      <c r="E40" s="188">
        <v>2245</v>
      </c>
      <c r="F40" s="188">
        <v>1654</v>
      </c>
      <c r="G40" s="188">
        <f t="shared" si="1"/>
        <v>3899</v>
      </c>
      <c r="H40" s="188">
        <f t="shared" si="2"/>
        <v>2245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1843</v>
      </c>
      <c r="N40" s="188">
        <v>0</v>
      </c>
      <c r="O40" s="188">
        <v>1843</v>
      </c>
      <c r="P40" s="188">
        <v>0</v>
      </c>
      <c r="Q40" s="188">
        <f t="shared" si="5"/>
        <v>95</v>
      </c>
      <c r="R40" s="188">
        <v>0</v>
      </c>
      <c r="S40" s="188">
        <v>95</v>
      </c>
      <c r="T40" s="188">
        <v>0</v>
      </c>
      <c r="U40" s="188">
        <f t="shared" si="6"/>
        <v>196</v>
      </c>
      <c r="V40" s="188">
        <v>0</v>
      </c>
      <c r="W40" s="188">
        <v>196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111</v>
      </c>
      <c r="AD40" s="188">
        <v>0</v>
      </c>
      <c r="AE40" s="188">
        <v>111</v>
      </c>
      <c r="AF40" s="188">
        <v>0</v>
      </c>
      <c r="AG40" s="188">
        <v>1654</v>
      </c>
      <c r="AH40" s="188">
        <v>0</v>
      </c>
    </row>
    <row r="41" spans="1:34" ht="13.5">
      <c r="A41" s="182" t="s">
        <v>228</v>
      </c>
      <c r="B41" s="182" t="s">
        <v>292</v>
      </c>
      <c r="C41" s="184" t="s">
        <v>293</v>
      </c>
      <c r="D41" s="188">
        <f t="shared" si="0"/>
        <v>6134</v>
      </c>
      <c r="E41" s="188">
        <v>6134</v>
      </c>
      <c r="F41" s="188">
        <v>0</v>
      </c>
      <c r="G41" s="188">
        <f t="shared" si="1"/>
        <v>6134</v>
      </c>
      <c r="H41" s="188">
        <f t="shared" si="2"/>
        <v>5892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4421</v>
      </c>
      <c r="N41" s="188">
        <v>4421</v>
      </c>
      <c r="O41" s="188">
        <v>0</v>
      </c>
      <c r="P41" s="188">
        <v>0</v>
      </c>
      <c r="Q41" s="188">
        <f t="shared" si="5"/>
        <v>373</v>
      </c>
      <c r="R41" s="188">
        <v>373</v>
      </c>
      <c r="S41" s="188">
        <v>0</v>
      </c>
      <c r="T41" s="188">
        <v>0</v>
      </c>
      <c r="U41" s="188">
        <f t="shared" si="6"/>
        <v>966</v>
      </c>
      <c r="V41" s="188">
        <v>966</v>
      </c>
      <c r="W41" s="188">
        <v>0</v>
      </c>
      <c r="X41" s="188">
        <v>0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132</v>
      </c>
      <c r="AD41" s="188">
        <v>132</v>
      </c>
      <c r="AE41" s="188">
        <v>0</v>
      </c>
      <c r="AF41" s="188">
        <v>0</v>
      </c>
      <c r="AG41" s="188">
        <v>242</v>
      </c>
      <c r="AH41" s="188">
        <v>0</v>
      </c>
    </row>
    <row r="42" spans="1:34" ht="13.5">
      <c r="A42" s="182" t="s">
        <v>228</v>
      </c>
      <c r="B42" s="182" t="s">
        <v>294</v>
      </c>
      <c r="C42" s="184" t="s">
        <v>295</v>
      </c>
      <c r="D42" s="188">
        <f t="shared" si="0"/>
        <v>1954</v>
      </c>
      <c r="E42" s="188">
        <v>1936</v>
      </c>
      <c r="F42" s="188">
        <v>18</v>
      </c>
      <c r="G42" s="188">
        <f t="shared" si="1"/>
        <v>1954</v>
      </c>
      <c r="H42" s="188">
        <f t="shared" si="2"/>
        <v>1563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1239</v>
      </c>
      <c r="N42" s="188">
        <v>1239</v>
      </c>
      <c r="O42" s="188">
        <v>0</v>
      </c>
      <c r="P42" s="188">
        <v>0</v>
      </c>
      <c r="Q42" s="188">
        <f t="shared" si="5"/>
        <v>159</v>
      </c>
      <c r="R42" s="188">
        <v>159</v>
      </c>
      <c r="S42" s="188">
        <v>0</v>
      </c>
      <c r="T42" s="188">
        <v>0</v>
      </c>
      <c r="U42" s="188">
        <f t="shared" si="6"/>
        <v>157</v>
      </c>
      <c r="V42" s="188">
        <v>157</v>
      </c>
      <c r="W42" s="188">
        <v>0</v>
      </c>
      <c r="X42" s="188">
        <v>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8</v>
      </c>
      <c r="AD42" s="188">
        <v>8</v>
      </c>
      <c r="AE42" s="188">
        <v>0</v>
      </c>
      <c r="AF42" s="188">
        <v>0</v>
      </c>
      <c r="AG42" s="188">
        <v>391</v>
      </c>
      <c r="AH42" s="188">
        <v>0</v>
      </c>
    </row>
    <row r="43" spans="1:34" ht="13.5">
      <c r="A43" s="182" t="s">
        <v>228</v>
      </c>
      <c r="B43" s="182" t="s">
        <v>296</v>
      </c>
      <c r="C43" s="184" t="s">
        <v>297</v>
      </c>
      <c r="D43" s="188">
        <f t="shared" si="0"/>
        <v>254</v>
      </c>
      <c r="E43" s="188">
        <v>254</v>
      </c>
      <c r="F43" s="188">
        <v>0</v>
      </c>
      <c r="G43" s="188">
        <f t="shared" si="1"/>
        <v>254</v>
      </c>
      <c r="H43" s="188">
        <f t="shared" si="2"/>
        <v>248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129</v>
      </c>
      <c r="N43" s="188">
        <v>0</v>
      </c>
      <c r="O43" s="188">
        <v>129</v>
      </c>
      <c r="P43" s="188">
        <v>0</v>
      </c>
      <c r="Q43" s="188">
        <f t="shared" si="5"/>
        <v>25</v>
      </c>
      <c r="R43" s="188">
        <v>0</v>
      </c>
      <c r="S43" s="188">
        <v>25</v>
      </c>
      <c r="T43" s="188">
        <v>0</v>
      </c>
      <c r="U43" s="188">
        <f t="shared" si="6"/>
        <v>68</v>
      </c>
      <c r="V43" s="188">
        <v>0</v>
      </c>
      <c r="W43" s="188">
        <v>68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26</v>
      </c>
      <c r="AD43" s="188">
        <v>0</v>
      </c>
      <c r="AE43" s="188">
        <v>26</v>
      </c>
      <c r="AF43" s="188">
        <v>0</v>
      </c>
      <c r="AG43" s="188">
        <v>6</v>
      </c>
      <c r="AH43" s="188">
        <v>0</v>
      </c>
    </row>
    <row r="44" spans="1:34" ht="13.5">
      <c r="A44" s="182" t="s">
        <v>228</v>
      </c>
      <c r="B44" s="182" t="s">
        <v>298</v>
      </c>
      <c r="C44" s="184" t="s">
        <v>299</v>
      </c>
      <c r="D44" s="188">
        <f t="shared" si="0"/>
        <v>1231</v>
      </c>
      <c r="E44" s="188">
        <v>1231</v>
      </c>
      <c r="F44" s="188">
        <v>0</v>
      </c>
      <c r="G44" s="188">
        <f aca="true" t="shared" si="9" ref="G44:G50">H44+AG44</f>
        <v>1231</v>
      </c>
      <c r="H44" s="188">
        <f aca="true" t="shared" si="10" ref="H44:H50">I44+M44+Q44+U44+Y44+AC44</f>
        <v>1231</v>
      </c>
      <c r="I44" s="188">
        <f aca="true" t="shared" si="11" ref="I44:I50">SUM(J44:L44)</f>
        <v>0</v>
      </c>
      <c r="J44" s="188">
        <v>0</v>
      </c>
      <c r="K44" s="188">
        <v>0</v>
      </c>
      <c r="L44" s="188">
        <v>0</v>
      </c>
      <c r="M44" s="188">
        <f aca="true" t="shared" si="12" ref="M44:M50">SUM(N44:P44)</f>
        <v>325</v>
      </c>
      <c r="N44" s="188">
        <v>0</v>
      </c>
      <c r="O44" s="188">
        <v>325</v>
      </c>
      <c r="P44" s="188">
        <v>0</v>
      </c>
      <c r="Q44" s="188">
        <f aca="true" t="shared" si="13" ref="Q44:Q50">SUM(R44:T44)</f>
        <v>594</v>
      </c>
      <c r="R44" s="188">
        <v>0</v>
      </c>
      <c r="S44" s="188">
        <v>594</v>
      </c>
      <c r="T44" s="188">
        <v>0</v>
      </c>
      <c r="U44" s="188">
        <f aca="true" t="shared" si="14" ref="U44:U50">SUM(V44:X44)</f>
        <v>136</v>
      </c>
      <c r="V44" s="188">
        <v>0</v>
      </c>
      <c r="W44" s="188">
        <v>136</v>
      </c>
      <c r="X44" s="188">
        <v>0</v>
      </c>
      <c r="Y44" s="188">
        <f aca="true" t="shared" si="15" ref="Y44:Y50">SUM(Z44:AB44)</f>
        <v>0</v>
      </c>
      <c r="Z44" s="188">
        <v>0</v>
      </c>
      <c r="AA44" s="188">
        <v>0</v>
      </c>
      <c r="AB44" s="188">
        <v>0</v>
      </c>
      <c r="AC44" s="188">
        <f aca="true" t="shared" si="16" ref="AC44:AC50">SUM(AD44:AF44)</f>
        <v>176</v>
      </c>
      <c r="AD44" s="188">
        <v>0</v>
      </c>
      <c r="AE44" s="188">
        <v>176</v>
      </c>
      <c r="AF44" s="188">
        <v>0</v>
      </c>
      <c r="AG44" s="188">
        <v>0</v>
      </c>
      <c r="AH44" s="188">
        <v>116</v>
      </c>
    </row>
    <row r="45" spans="1:34" ht="13.5">
      <c r="A45" s="182" t="s">
        <v>228</v>
      </c>
      <c r="B45" s="182" t="s">
        <v>300</v>
      </c>
      <c r="C45" s="184" t="s">
        <v>301</v>
      </c>
      <c r="D45" s="188">
        <f t="shared" si="0"/>
        <v>720</v>
      </c>
      <c r="E45" s="188">
        <v>720</v>
      </c>
      <c r="F45" s="188">
        <v>0</v>
      </c>
      <c r="G45" s="188">
        <f t="shared" si="9"/>
        <v>720</v>
      </c>
      <c r="H45" s="188">
        <f t="shared" si="10"/>
        <v>710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479</v>
      </c>
      <c r="N45" s="188">
        <v>479</v>
      </c>
      <c r="O45" s="188">
        <v>0</v>
      </c>
      <c r="P45" s="188">
        <v>0</v>
      </c>
      <c r="Q45" s="188">
        <f t="shared" si="13"/>
        <v>73</v>
      </c>
      <c r="R45" s="188">
        <v>73</v>
      </c>
      <c r="S45" s="188">
        <v>0</v>
      </c>
      <c r="T45" s="188">
        <v>0</v>
      </c>
      <c r="U45" s="188">
        <f t="shared" si="14"/>
        <v>119</v>
      </c>
      <c r="V45" s="188">
        <v>119</v>
      </c>
      <c r="W45" s="188">
        <v>0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39</v>
      </c>
      <c r="AD45" s="188">
        <v>39</v>
      </c>
      <c r="AE45" s="188">
        <v>0</v>
      </c>
      <c r="AF45" s="188">
        <v>0</v>
      </c>
      <c r="AG45" s="188">
        <v>10</v>
      </c>
      <c r="AH45" s="188">
        <v>0</v>
      </c>
    </row>
    <row r="46" spans="1:34" ht="13.5">
      <c r="A46" s="182" t="s">
        <v>228</v>
      </c>
      <c r="B46" s="182" t="s">
        <v>302</v>
      </c>
      <c r="C46" s="184" t="s">
        <v>303</v>
      </c>
      <c r="D46" s="188">
        <f t="shared" si="0"/>
        <v>39</v>
      </c>
      <c r="E46" s="188">
        <v>39</v>
      </c>
      <c r="F46" s="188">
        <v>0</v>
      </c>
      <c r="G46" s="188">
        <f t="shared" si="9"/>
        <v>39</v>
      </c>
      <c r="H46" s="188">
        <f t="shared" si="10"/>
        <v>39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0</v>
      </c>
      <c r="N46" s="188">
        <v>0</v>
      </c>
      <c r="O46" s="188">
        <v>0</v>
      </c>
      <c r="P46" s="188">
        <v>0</v>
      </c>
      <c r="Q46" s="188">
        <f t="shared" si="13"/>
        <v>10</v>
      </c>
      <c r="R46" s="188">
        <v>10</v>
      </c>
      <c r="S46" s="188">
        <v>0</v>
      </c>
      <c r="T46" s="188">
        <v>0</v>
      </c>
      <c r="U46" s="188">
        <f t="shared" si="14"/>
        <v>19</v>
      </c>
      <c r="V46" s="188">
        <v>19</v>
      </c>
      <c r="W46" s="188">
        <v>0</v>
      </c>
      <c r="X46" s="188">
        <v>0</v>
      </c>
      <c r="Y46" s="188">
        <f t="shared" si="15"/>
        <v>0</v>
      </c>
      <c r="Z46" s="188">
        <v>0</v>
      </c>
      <c r="AA46" s="188">
        <v>0</v>
      </c>
      <c r="AB46" s="188">
        <v>0</v>
      </c>
      <c r="AC46" s="188">
        <f t="shared" si="16"/>
        <v>10</v>
      </c>
      <c r="AD46" s="188">
        <v>10</v>
      </c>
      <c r="AE46" s="188">
        <v>0</v>
      </c>
      <c r="AF46" s="188">
        <v>0</v>
      </c>
      <c r="AG46" s="188">
        <v>0</v>
      </c>
      <c r="AH46" s="188">
        <v>0</v>
      </c>
    </row>
    <row r="47" spans="1:34" ht="13.5">
      <c r="A47" s="182" t="s">
        <v>228</v>
      </c>
      <c r="B47" s="182" t="s">
        <v>304</v>
      </c>
      <c r="C47" s="184" t="s">
        <v>305</v>
      </c>
      <c r="D47" s="188">
        <f t="shared" si="0"/>
        <v>223</v>
      </c>
      <c r="E47" s="188">
        <v>213</v>
      </c>
      <c r="F47" s="188">
        <v>10</v>
      </c>
      <c r="G47" s="188">
        <f t="shared" si="9"/>
        <v>223</v>
      </c>
      <c r="H47" s="188">
        <f t="shared" si="10"/>
        <v>213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130</v>
      </c>
      <c r="N47" s="188">
        <v>130</v>
      </c>
      <c r="O47" s="188">
        <v>0</v>
      </c>
      <c r="P47" s="188">
        <v>0</v>
      </c>
      <c r="Q47" s="188">
        <f t="shared" si="13"/>
        <v>30</v>
      </c>
      <c r="R47" s="188">
        <v>30</v>
      </c>
      <c r="S47" s="188">
        <v>0</v>
      </c>
      <c r="T47" s="188">
        <v>0</v>
      </c>
      <c r="U47" s="188">
        <f t="shared" si="14"/>
        <v>8</v>
      </c>
      <c r="V47" s="188">
        <v>8</v>
      </c>
      <c r="W47" s="188">
        <v>0</v>
      </c>
      <c r="X47" s="188">
        <v>0</v>
      </c>
      <c r="Y47" s="188">
        <f t="shared" si="15"/>
        <v>40</v>
      </c>
      <c r="Z47" s="188">
        <v>40</v>
      </c>
      <c r="AA47" s="188">
        <v>0</v>
      </c>
      <c r="AB47" s="188">
        <v>0</v>
      </c>
      <c r="AC47" s="188">
        <f t="shared" si="16"/>
        <v>5</v>
      </c>
      <c r="AD47" s="188">
        <v>5</v>
      </c>
      <c r="AE47" s="188">
        <v>0</v>
      </c>
      <c r="AF47" s="188">
        <v>0</v>
      </c>
      <c r="AG47" s="188">
        <v>10</v>
      </c>
      <c r="AH47" s="188">
        <v>3</v>
      </c>
    </row>
    <row r="48" spans="1:34" ht="13.5">
      <c r="A48" s="182" t="s">
        <v>228</v>
      </c>
      <c r="B48" s="182" t="s">
        <v>306</v>
      </c>
      <c r="C48" s="184" t="s">
        <v>307</v>
      </c>
      <c r="D48" s="188">
        <f t="shared" si="0"/>
        <v>1724</v>
      </c>
      <c r="E48" s="188">
        <v>1207</v>
      </c>
      <c r="F48" s="188">
        <v>517</v>
      </c>
      <c r="G48" s="188">
        <f t="shared" si="9"/>
        <v>1724</v>
      </c>
      <c r="H48" s="188">
        <f t="shared" si="10"/>
        <v>1457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1228</v>
      </c>
      <c r="N48" s="188">
        <v>0</v>
      </c>
      <c r="O48" s="188">
        <v>1228</v>
      </c>
      <c r="P48" s="188">
        <v>0</v>
      </c>
      <c r="Q48" s="188">
        <f t="shared" si="13"/>
        <v>144</v>
      </c>
      <c r="R48" s="188">
        <v>0</v>
      </c>
      <c r="S48" s="188">
        <v>144</v>
      </c>
      <c r="T48" s="188">
        <v>0</v>
      </c>
      <c r="U48" s="188">
        <f t="shared" si="14"/>
        <v>85</v>
      </c>
      <c r="V48" s="188">
        <v>0</v>
      </c>
      <c r="W48" s="188">
        <v>85</v>
      </c>
      <c r="X48" s="188">
        <v>0</v>
      </c>
      <c r="Y48" s="188">
        <f t="shared" si="15"/>
        <v>0</v>
      </c>
      <c r="Z48" s="188">
        <v>0</v>
      </c>
      <c r="AA48" s="188">
        <v>0</v>
      </c>
      <c r="AB48" s="188">
        <v>0</v>
      </c>
      <c r="AC48" s="188">
        <f t="shared" si="16"/>
        <v>0</v>
      </c>
      <c r="AD48" s="188">
        <v>0</v>
      </c>
      <c r="AE48" s="188">
        <v>0</v>
      </c>
      <c r="AF48" s="188">
        <v>0</v>
      </c>
      <c r="AG48" s="188">
        <v>267</v>
      </c>
      <c r="AH48" s="188">
        <v>0</v>
      </c>
    </row>
    <row r="49" spans="1:34" ht="13.5">
      <c r="A49" s="182" t="s">
        <v>228</v>
      </c>
      <c r="B49" s="182" t="s">
        <v>308</v>
      </c>
      <c r="C49" s="184" t="s">
        <v>309</v>
      </c>
      <c r="D49" s="188">
        <f t="shared" si="0"/>
        <v>521</v>
      </c>
      <c r="E49" s="188">
        <v>413</v>
      </c>
      <c r="F49" s="188">
        <v>108</v>
      </c>
      <c r="G49" s="188">
        <f t="shared" si="9"/>
        <v>521</v>
      </c>
      <c r="H49" s="188">
        <f t="shared" si="10"/>
        <v>521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353</v>
      </c>
      <c r="N49" s="188">
        <v>353</v>
      </c>
      <c r="O49" s="188">
        <v>0</v>
      </c>
      <c r="P49" s="188">
        <v>0</v>
      </c>
      <c r="Q49" s="188">
        <f t="shared" si="13"/>
        <v>9</v>
      </c>
      <c r="R49" s="188">
        <v>9</v>
      </c>
      <c r="S49" s="188">
        <v>0</v>
      </c>
      <c r="T49" s="188">
        <v>0</v>
      </c>
      <c r="U49" s="188">
        <f t="shared" si="14"/>
        <v>92</v>
      </c>
      <c r="V49" s="188">
        <v>92</v>
      </c>
      <c r="W49" s="188">
        <v>0</v>
      </c>
      <c r="X49" s="188">
        <v>0</v>
      </c>
      <c r="Y49" s="188">
        <f t="shared" si="15"/>
        <v>0</v>
      </c>
      <c r="Z49" s="188">
        <v>0</v>
      </c>
      <c r="AA49" s="188">
        <v>0</v>
      </c>
      <c r="AB49" s="188">
        <v>0</v>
      </c>
      <c r="AC49" s="188">
        <f t="shared" si="16"/>
        <v>67</v>
      </c>
      <c r="AD49" s="188">
        <v>67</v>
      </c>
      <c r="AE49" s="188">
        <v>0</v>
      </c>
      <c r="AF49" s="188">
        <v>0</v>
      </c>
      <c r="AG49" s="188">
        <v>0</v>
      </c>
      <c r="AH49" s="188">
        <v>0</v>
      </c>
    </row>
    <row r="50" spans="1:34" ht="13.5">
      <c r="A50" s="182" t="s">
        <v>228</v>
      </c>
      <c r="B50" s="182" t="s">
        <v>310</v>
      </c>
      <c r="C50" s="184" t="s">
        <v>311</v>
      </c>
      <c r="D50" s="188">
        <f t="shared" si="0"/>
        <v>312</v>
      </c>
      <c r="E50" s="188">
        <v>247</v>
      </c>
      <c r="F50" s="188">
        <v>65</v>
      </c>
      <c r="G50" s="188">
        <f t="shared" si="9"/>
        <v>312</v>
      </c>
      <c r="H50" s="188">
        <f t="shared" si="10"/>
        <v>312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219</v>
      </c>
      <c r="N50" s="188">
        <v>219</v>
      </c>
      <c r="O50" s="188">
        <v>0</v>
      </c>
      <c r="P50" s="188">
        <v>0</v>
      </c>
      <c r="Q50" s="188">
        <f t="shared" si="13"/>
        <v>7</v>
      </c>
      <c r="R50" s="188">
        <v>7</v>
      </c>
      <c r="S50" s="188">
        <v>0</v>
      </c>
      <c r="T50" s="188">
        <v>0</v>
      </c>
      <c r="U50" s="188">
        <f t="shared" si="14"/>
        <v>52</v>
      </c>
      <c r="V50" s="188">
        <v>52</v>
      </c>
      <c r="W50" s="188">
        <v>0</v>
      </c>
      <c r="X50" s="188">
        <v>0</v>
      </c>
      <c r="Y50" s="188">
        <f t="shared" si="15"/>
        <v>0</v>
      </c>
      <c r="Z50" s="188">
        <v>0</v>
      </c>
      <c r="AA50" s="188">
        <v>0</v>
      </c>
      <c r="AB50" s="188">
        <v>0</v>
      </c>
      <c r="AC50" s="188">
        <f t="shared" si="16"/>
        <v>34</v>
      </c>
      <c r="AD50" s="188">
        <v>34</v>
      </c>
      <c r="AE50" s="188">
        <v>0</v>
      </c>
      <c r="AF50" s="188">
        <v>0</v>
      </c>
      <c r="AG50" s="188">
        <v>0</v>
      </c>
      <c r="AH50" s="188">
        <v>0</v>
      </c>
    </row>
    <row r="51" spans="1:34" ht="13.5">
      <c r="A51" s="182" t="s">
        <v>228</v>
      </c>
      <c r="B51" s="182" t="s">
        <v>312</v>
      </c>
      <c r="C51" s="184" t="s">
        <v>223</v>
      </c>
      <c r="D51" s="188">
        <f>E51+F51</f>
        <v>630</v>
      </c>
      <c r="E51" s="188">
        <v>540</v>
      </c>
      <c r="F51" s="188">
        <v>90</v>
      </c>
      <c r="G51" s="188">
        <f>H51+AG51</f>
        <v>630</v>
      </c>
      <c r="H51" s="188">
        <f>I51+M51+Q51+U51+Y51+AC51</f>
        <v>540</v>
      </c>
      <c r="I51" s="188">
        <f>SUM(J51:L51)</f>
        <v>0</v>
      </c>
      <c r="J51" s="188">
        <v>0</v>
      </c>
      <c r="K51" s="188">
        <v>0</v>
      </c>
      <c r="L51" s="188">
        <v>0</v>
      </c>
      <c r="M51" s="188">
        <f>SUM(N51:P51)</f>
        <v>438</v>
      </c>
      <c r="N51" s="188">
        <v>438</v>
      </c>
      <c r="O51" s="188">
        <v>0</v>
      </c>
      <c r="P51" s="188">
        <v>0</v>
      </c>
      <c r="Q51" s="188">
        <f>SUM(R51:T51)</f>
        <v>23</v>
      </c>
      <c r="R51" s="188">
        <v>23</v>
      </c>
      <c r="S51" s="188">
        <v>0</v>
      </c>
      <c r="T51" s="188">
        <v>0</v>
      </c>
      <c r="U51" s="188">
        <f>SUM(V51:X51)</f>
        <v>47</v>
      </c>
      <c r="V51" s="188">
        <v>47</v>
      </c>
      <c r="W51" s="188">
        <v>0</v>
      </c>
      <c r="X51" s="188">
        <v>0</v>
      </c>
      <c r="Y51" s="188">
        <f>SUM(Z51:AB51)</f>
        <v>0</v>
      </c>
      <c r="Z51" s="188">
        <v>0</v>
      </c>
      <c r="AA51" s="188">
        <v>0</v>
      </c>
      <c r="AB51" s="188">
        <v>0</v>
      </c>
      <c r="AC51" s="188">
        <f>SUM(AD51:AF51)</f>
        <v>32</v>
      </c>
      <c r="AD51" s="188">
        <v>32</v>
      </c>
      <c r="AE51" s="188">
        <v>0</v>
      </c>
      <c r="AF51" s="188">
        <v>0</v>
      </c>
      <c r="AG51" s="188">
        <v>90</v>
      </c>
      <c r="AH51" s="188">
        <v>0</v>
      </c>
    </row>
    <row r="52" spans="1:34" ht="13.5">
      <c r="A52" s="182" t="s">
        <v>228</v>
      </c>
      <c r="B52" s="182" t="s">
        <v>313</v>
      </c>
      <c r="C52" s="184" t="s">
        <v>314</v>
      </c>
      <c r="D52" s="188">
        <f>E52+F52</f>
        <v>729</v>
      </c>
      <c r="E52" s="188">
        <v>647</v>
      </c>
      <c r="F52" s="188">
        <v>82</v>
      </c>
      <c r="G52" s="188">
        <f>H52+AG52</f>
        <v>729</v>
      </c>
      <c r="H52" s="188">
        <f>I52+M52+Q52+U52+Y52+AC52</f>
        <v>647</v>
      </c>
      <c r="I52" s="188">
        <f>SUM(J52:L52)</f>
        <v>0</v>
      </c>
      <c r="J52" s="188">
        <v>0</v>
      </c>
      <c r="K52" s="188">
        <v>0</v>
      </c>
      <c r="L52" s="188">
        <v>0</v>
      </c>
      <c r="M52" s="188">
        <f>SUM(N52:P52)</f>
        <v>516</v>
      </c>
      <c r="N52" s="188">
        <v>0</v>
      </c>
      <c r="O52" s="188">
        <v>516</v>
      </c>
      <c r="P52" s="188">
        <v>0</v>
      </c>
      <c r="Q52" s="188">
        <f>SUM(R52:T52)</f>
        <v>31</v>
      </c>
      <c r="R52" s="188">
        <v>0</v>
      </c>
      <c r="S52" s="188">
        <v>31</v>
      </c>
      <c r="T52" s="188">
        <v>0</v>
      </c>
      <c r="U52" s="188">
        <f>SUM(V52:X52)</f>
        <v>51</v>
      </c>
      <c r="V52" s="188">
        <v>0</v>
      </c>
      <c r="W52" s="188">
        <v>51</v>
      </c>
      <c r="X52" s="188">
        <v>0</v>
      </c>
      <c r="Y52" s="188">
        <f>SUM(Z52:AB52)</f>
        <v>0</v>
      </c>
      <c r="Z52" s="188">
        <v>0</v>
      </c>
      <c r="AA52" s="188">
        <v>0</v>
      </c>
      <c r="AB52" s="188">
        <v>0</v>
      </c>
      <c r="AC52" s="188">
        <f>SUM(AD52:AF52)</f>
        <v>49</v>
      </c>
      <c r="AD52" s="188">
        <v>0</v>
      </c>
      <c r="AE52" s="188">
        <v>49</v>
      </c>
      <c r="AF52" s="188">
        <v>0</v>
      </c>
      <c r="AG52" s="188">
        <v>82</v>
      </c>
      <c r="AH52" s="188">
        <v>0</v>
      </c>
    </row>
    <row r="53" spans="1:34" ht="13.5">
      <c r="A53" s="201" t="s">
        <v>20</v>
      </c>
      <c r="B53" s="202"/>
      <c r="C53" s="202"/>
      <c r="D53" s="188">
        <f aca="true" t="shared" si="17" ref="D53:AH53">SUM(D7:D52)</f>
        <v>519713</v>
      </c>
      <c r="E53" s="188">
        <f t="shared" si="17"/>
        <v>370395</v>
      </c>
      <c r="F53" s="188">
        <f t="shared" si="17"/>
        <v>149318</v>
      </c>
      <c r="G53" s="188">
        <f t="shared" si="17"/>
        <v>519713</v>
      </c>
      <c r="H53" s="188">
        <f t="shared" si="17"/>
        <v>453391</v>
      </c>
      <c r="I53" s="188">
        <f t="shared" si="17"/>
        <v>0</v>
      </c>
      <c r="J53" s="188">
        <f t="shared" si="17"/>
        <v>0</v>
      </c>
      <c r="K53" s="188">
        <f t="shared" si="17"/>
        <v>0</v>
      </c>
      <c r="L53" s="188">
        <f t="shared" si="17"/>
        <v>0</v>
      </c>
      <c r="M53" s="188">
        <f t="shared" si="17"/>
        <v>374356</v>
      </c>
      <c r="N53" s="188">
        <f t="shared" si="17"/>
        <v>196915</v>
      </c>
      <c r="O53" s="188">
        <f t="shared" si="17"/>
        <v>72748</v>
      </c>
      <c r="P53" s="188">
        <f t="shared" si="17"/>
        <v>104693</v>
      </c>
      <c r="Q53" s="188">
        <f t="shared" si="17"/>
        <v>21448</v>
      </c>
      <c r="R53" s="188">
        <f t="shared" si="17"/>
        <v>9869</v>
      </c>
      <c r="S53" s="188">
        <f t="shared" si="17"/>
        <v>8694</v>
      </c>
      <c r="T53" s="188">
        <f t="shared" si="17"/>
        <v>2885</v>
      </c>
      <c r="U53" s="188">
        <f t="shared" si="17"/>
        <v>36426</v>
      </c>
      <c r="V53" s="188">
        <f t="shared" si="17"/>
        <v>26752</v>
      </c>
      <c r="W53" s="188">
        <f t="shared" si="17"/>
        <v>9469</v>
      </c>
      <c r="X53" s="188">
        <f t="shared" si="17"/>
        <v>205</v>
      </c>
      <c r="Y53" s="188">
        <f t="shared" si="17"/>
        <v>5561</v>
      </c>
      <c r="Z53" s="188">
        <f t="shared" si="17"/>
        <v>3438</v>
      </c>
      <c r="AA53" s="188">
        <f t="shared" si="17"/>
        <v>1937</v>
      </c>
      <c r="AB53" s="188">
        <f t="shared" si="17"/>
        <v>186</v>
      </c>
      <c r="AC53" s="188">
        <f t="shared" si="17"/>
        <v>15600</v>
      </c>
      <c r="AD53" s="188">
        <f t="shared" si="17"/>
        <v>9657</v>
      </c>
      <c r="AE53" s="188">
        <f t="shared" si="17"/>
        <v>5708</v>
      </c>
      <c r="AF53" s="188">
        <f t="shared" si="17"/>
        <v>235</v>
      </c>
      <c r="AG53" s="188">
        <f t="shared" si="17"/>
        <v>66322</v>
      </c>
      <c r="AH53" s="188">
        <f t="shared" si="17"/>
        <v>344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107</v>
      </c>
      <c r="B2" s="200" t="s">
        <v>151</v>
      </c>
      <c r="C2" s="203" t="s">
        <v>154</v>
      </c>
      <c r="D2" s="26" t="s">
        <v>146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147</v>
      </c>
      <c r="V2" s="29"/>
      <c r="W2" s="29"/>
      <c r="X2" s="29"/>
      <c r="Y2" s="29"/>
      <c r="Z2" s="29"/>
      <c r="AA2" s="30"/>
      <c r="AB2" s="26" t="s">
        <v>148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122</v>
      </c>
      <c r="E3" s="31" t="s">
        <v>116</v>
      </c>
      <c r="F3" s="205" t="s">
        <v>155</v>
      </c>
      <c r="G3" s="206"/>
      <c r="H3" s="206"/>
      <c r="I3" s="206"/>
      <c r="J3" s="206"/>
      <c r="K3" s="207"/>
      <c r="L3" s="203" t="s">
        <v>156</v>
      </c>
      <c r="M3" s="14" t="s">
        <v>124</v>
      </c>
      <c r="N3" s="32"/>
      <c r="O3" s="32"/>
      <c r="P3" s="32"/>
      <c r="Q3" s="32"/>
      <c r="R3" s="32"/>
      <c r="S3" s="32"/>
      <c r="T3" s="33"/>
      <c r="U3" s="10" t="s">
        <v>122</v>
      </c>
      <c r="V3" s="203" t="s">
        <v>116</v>
      </c>
      <c r="W3" s="229" t="s">
        <v>117</v>
      </c>
      <c r="X3" s="230"/>
      <c r="Y3" s="230"/>
      <c r="Z3" s="230"/>
      <c r="AA3" s="231"/>
      <c r="AB3" s="10" t="s">
        <v>122</v>
      </c>
      <c r="AC3" s="203" t="s">
        <v>157</v>
      </c>
      <c r="AD3" s="203" t="s">
        <v>158</v>
      </c>
      <c r="AE3" s="14" t="s">
        <v>118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133</v>
      </c>
      <c r="H4" s="203" t="s">
        <v>134</v>
      </c>
      <c r="I4" s="203" t="s">
        <v>135</v>
      </c>
      <c r="J4" s="203" t="s">
        <v>136</v>
      </c>
      <c r="K4" s="203" t="s">
        <v>137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133</v>
      </c>
      <c r="X4" s="203" t="s">
        <v>134</v>
      </c>
      <c r="Y4" s="203" t="s">
        <v>135</v>
      </c>
      <c r="Z4" s="203" t="s">
        <v>136</v>
      </c>
      <c r="AA4" s="203" t="s">
        <v>137</v>
      </c>
      <c r="AB4" s="10"/>
      <c r="AC4" s="193"/>
      <c r="AD4" s="193"/>
      <c r="AE4" s="36"/>
      <c r="AF4" s="226" t="s">
        <v>133</v>
      </c>
      <c r="AG4" s="203" t="s">
        <v>134</v>
      </c>
      <c r="AH4" s="203" t="s">
        <v>135</v>
      </c>
      <c r="AI4" s="203" t="s">
        <v>136</v>
      </c>
      <c r="AJ4" s="203" t="s">
        <v>137</v>
      </c>
    </row>
    <row r="5" spans="1:36" s="27" customFormat="1" ht="22.5" customHeight="1">
      <c r="A5" s="222"/>
      <c r="B5" s="224"/>
      <c r="C5" s="191"/>
      <c r="D5" s="16"/>
      <c r="E5" s="39"/>
      <c r="F5" s="10" t="s">
        <v>122</v>
      </c>
      <c r="G5" s="193"/>
      <c r="H5" s="193"/>
      <c r="I5" s="193"/>
      <c r="J5" s="193"/>
      <c r="K5" s="193"/>
      <c r="L5" s="228"/>
      <c r="M5" s="10" t="s">
        <v>122</v>
      </c>
      <c r="N5" s="6" t="s">
        <v>126</v>
      </c>
      <c r="O5" s="6" t="s">
        <v>152</v>
      </c>
      <c r="P5" s="6" t="s">
        <v>127</v>
      </c>
      <c r="Q5" s="18" t="s">
        <v>159</v>
      </c>
      <c r="R5" s="6" t="s">
        <v>128</v>
      </c>
      <c r="S5" s="18" t="s">
        <v>190</v>
      </c>
      <c r="T5" s="6" t="s">
        <v>153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122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160</v>
      </c>
      <c r="E6" s="21" t="s">
        <v>115</v>
      </c>
      <c r="F6" s="21" t="s">
        <v>115</v>
      </c>
      <c r="G6" s="23" t="s">
        <v>115</v>
      </c>
      <c r="H6" s="23" t="s">
        <v>115</v>
      </c>
      <c r="I6" s="23" t="s">
        <v>115</v>
      </c>
      <c r="J6" s="23" t="s">
        <v>115</v>
      </c>
      <c r="K6" s="23" t="s">
        <v>115</v>
      </c>
      <c r="L6" s="40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3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40" t="s">
        <v>115</v>
      </c>
      <c r="W6" s="41" t="s">
        <v>115</v>
      </c>
      <c r="X6" s="23" t="s">
        <v>115</v>
      </c>
      <c r="Y6" s="23" t="s">
        <v>115</v>
      </c>
      <c r="Z6" s="23" t="s">
        <v>115</v>
      </c>
      <c r="AA6" s="23" t="s">
        <v>115</v>
      </c>
      <c r="AB6" s="21" t="s">
        <v>115</v>
      </c>
      <c r="AC6" s="40" t="s">
        <v>115</v>
      </c>
      <c r="AD6" s="40" t="s">
        <v>115</v>
      </c>
      <c r="AE6" s="21" t="s">
        <v>115</v>
      </c>
      <c r="AF6" s="22" t="s">
        <v>115</v>
      </c>
      <c r="AG6" s="22" t="s">
        <v>115</v>
      </c>
      <c r="AH6" s="22" t="s">
        <v>115</v>
      </c>
      <c r="AI6" s="22" t="s">
        <v>115</v>
      </c>
      <c r="AJ6" s="22" t="s">
        <v>115</v>
      </c>
    </row>
    <row r="7" spans="1:36" ht="13.5">
      <c r="A7" s="182" t="s">
        <v>228</v>
      </c>
      <c r="B7" s="182" t="s">
        <v>229</v>
      </c>
      <c r="C7" s="184" t="s">
        <v>230</v>
      </c>
      <c r="D7" s="188">
        <f aca="true" t="shared" si="0" ref="D7:D50">E7+F7+L7+M7</f>
        <v>134009</v>
      </c>
      <c r="E7" s="188">
        <v>108270</v>
      </c>
      <c r="F7" s="188">
        <f aca="true" t="shared" si="1" ref="F7:F43">SUM(G7:K7)</f>
        <v>23614</v>
      </c>
      <c r="G7" s="188">
        <v>12122</v>
      </c>
      <c r="H7" s="188">
        <v>11492</v>
      </c>
      <c r="I7" s="188">
        <v>0</v>
      </c>
      <c r="J7" s="188">
        <v>0</v>
      </c>
      <c r="K7" s="188">
        <v>0</v>
      </c>
      <c r="L7" s="188">
        <v>2125</v>
      </c>
      <c r="M7" s="188">
        <f aca="true" t="shared" si="2" ref="M7:M43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43">SUM(V7:AA7)</f>
        <v>114818</v>
      </c>
      <c r="V7" s="188">
        <v>108270</v>
      </c>
      <c r="W7" s="188">
        <v>6341</v>
      </c>
      <c r="X7" s="188">
        <v>207</v>
      </c>
      <c r="Y7" s="188">
        <v>0</v>
      </c>
      <c r="Z7" s="188">
        <v>0</v>
      </c>
      <c r="AA7" s="188">
        <v>0</v>
      </c>
      <c r="AB7" s="188">
        <f aca="true" t="shared" si="4" ref="AB7:AB43">SUM(AC7:AE7)</f>
        <v>18797</v>
      </c>
      <c r="AC7" s="188">
        <v>2125</v>
      </c>
      <c r="AD7" s="188">
        <v>13615</v>
      </c>
      <c r="AE7" s="188">
        <f aca="true" t="shared" si="5" ref="AE7:AE43">SUM(AF7:AJ7)</f>
        <v>3057</v>
      </c>
      <c r="AF7" s="188">
        <v>3044</v>
      </c>
      <c r="AG7" s="188">
        <v>13</v>
      </c>
      <c r="AH7" s="188">
        <v>0</v>
      </c>
      <c r="AI7" s="188">
        <v>0</v>
      </c>
      <c r="AJ7" s="188">
        <v>0</v>
      </c>
    </row>
    <row r="8" spans="1:36" ht="13.5">
      <c r="A8" s="182" t="s">
        <v>228</v>
      </c>
      <c r="B8" s="182" t="s">
        <v>231</v>
      </c>
      <c r="C8" s="184" t="s">
        <v>232</v>
      </c>
      <c r="D8" s="188">
        <f t="shared" si="0"/>
        <v>29017</v>
      </c>
      <c r="E8" s="188">
        <v>26474</v>
      </c>
      <c r="F8" s="188">
        <f t="shared" si="1"/>
        <v>2067</v>
      </c>
      <c r="G8" s="188">
        <v>1214</v>
      </c>
      <c r="H8" s="188">
        <v>853</v>
      </c>
      <c r="I8" s="188">
        <v>0</v>
      </c>
      <c r="J8" s="188">
        <v>0</v>
      </c>
      <c r="K8" s="188">
        <v>0</v>
      </c>
      <c r="L8" s="188">
        <v>104</v>
      </c>
      <c r="M8" s="188">
        <f t="shared" si="2"/>
        <v>372</v>
      </c>
      <c r="N8" s="188">
        <v>198</v>
      </c>
      <c r="O8" s="188">
        <v>27</v>
      </c>
      <c r="P8" s="188">
        <v>0</v>
      </c>
      <c r="Q8" s="188">
        <v>114</v>
      </c>
      <c r="R8" s="188">
        <v>19</v>
      </c>
      <c r="S8" s="188">
        <v>14</v>
      </c>
      <c r="T8" s="188">
        <v>0</v>
      </c>
      <c r="U8" s="188">
        <f t="shared" si="3"/>
        <v>27373</v>
      </c>
      <c r="V8" s="188">
        <v>26474</v>
      </c>
      <c r="W8" s="188">
        <v>899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3925</v>
      </c>
      <c r="AC8" s="188">
        <v>104</v>
      </c>
      <c r="AD8" s="188">
        <v>3675</v>
      </c>
      <c r="AE8" s="188">
        <f t="shared" si="5"/>
        <v>146</v>
      </c>
      <c r="AF8" s="188">
        <v>0</v>
      </c>
      <c r="AG8" s="188">
        <v>146</v>
      </c>
      <c r="AH8" s="188">
        <v>0</v>
      </c>
      <c r="AI8" s="188">
        <v>0</v>
      </c>
      <c r="AJ8" s="188">
        <v>0</v>
      </c>
    </row>
    <row r="9" spans="1:36" ht="13.5">
      <c r="A9" s="182" t="s">
        <v>228</v>
      </c>
      <c r="B9" s="182" t="s">
        <v>233</v>
      </c>
      <c r="C9" s="184" t="s">
        <v>234</v>
      </c>
      <c r="D9" s="188">
        <f t="shared" si="0"/>
        <v>40284</v>
      </c>
      <c r="E9" s="188">
        <v>35981</v>
      </c>
      <c r="F9" s="188">
        <f t="shared" si="1"/>
        <v>4135</v>
      </c>
      <c r="G9" s="188">
        <v>2476</v>
      </c>
      <c r="H9" s="188">
        <v>1659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168</v>
      </c>
      <c r="N9" s="188">
        <v>165</v>
      </c>
      <c r="O9" s="188">
        <v>3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37901</v>
      </c>
      <c r="V9" s="188">
        <v>35981</v>
      </c>
      <c r="W9" s="188">
        <v>1730</v>
      </c>
      <c r="X9" s="188">
        <v>190</v>
      </c>
      <c r="Y9" s="188">
        <v>0</v>
      </c>
      <c r="Z9" s="188">
        <v>0</v>
      </c>
      <c r="AA9" s="188">
        <v>0</v>
      </c>
      <c r="AB9" s="188">
        <f t="shared" si="4"/>
        <v>4615</v>
      </c>
      <c r="AC9" s="188">
        <v>0</v>
      </c>
      <c r="AD9" s="188">
        <v>4565</v>
      </c>
      <c r="AE9" s="188">
        <f t="shared" si="5"/>
        <v>50</v>
      </c>
      <c r="AF9" s="188">
        <v>13</v>
      </c>
      <c r="AG9" s="188">
        <v>37</v>
      </c>
      <c r="AH9" s="188">
        <v>0</v>
      </c>
      <c r="AI9" s="188">
        <v>0</v>
      </c>
      <c r="AJ9" s="188">
        <v>0</v>
      </c>
    </row>
    <row r="10" spans="1:36" ht="13.5">
      <c r="A10" s="182" t="s">
        <v>228</v>
      </c>
      <c r="B10" s="182" t="s">
        <v>235</v>
      </c>
      <c r="C10" s="184" t="s">
        <v>236</v>
      </c>
      <c r="D10" s="188">
        <f t="shared" si="0"/>
        <v>31109</v>
      </c>
      <c r="E10" s="188">
        <v>27800</v>
      </c>
      <c r="F10" s="188">
        <f t="shared" si="1"/>
        <v>3293</v>
      </c>
      <c r="G10" s="188">
        <v>2528</v>
      </c>
      <c r="H10" s="188">
        <v>765</v>
      </c>
      <c r="I10" s="188">
        <v>0</v>
      </c>
      <c r="J10" s="188">
        <v>0</v>
      </c>
      <c r="K10" s="188">
        <v>0</v>
      </c>
      <c r="L10" s="188">
        <v>0</v>
      </c>
      <c r="M10" s="188">
        <f t="shared" si="2"/>
        <v>16</v>
      </c>
      <c r="N10" s="188">
        <v>16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29418</v>
      </c>
      <c r="V10" s="188">
        <v>27800</v>
      </c>
      <c r="W10" s="188">
        <v>1618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5158</v>
      </c>
      <c r="AC10" s="188">
        <v>0</v>
      </c>
      <c r="AD10" s="188">
        <v>5158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228</v>
      </c>
      <c r="B11" s="182" t="s">
        <v>237</v>
      </c>
      <c r="C11" s="184" t="s">
        <v>238</v>
      </c>
      <c r="D11" s="188">
        <f t="shared" si="0"/>
        <v>44525</v>
      </c>
      <c r="E11" s="188">
        <v>35942</v>
      </c>
      <c r="F11" s="188">
        <f t="shared" si="1"/>
        <v>4922</v>
      </c>
      <c r="G11" s="188">
        <v>3263</v>
      </c>
      <c r="H11" s="188">
        <v>1659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3661</v>
      </c>
      <c r="N11" s="188">
        <v>3658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3</v>
      </c>
      <c r="U11" s="188">
        <f t="shared" si="3"/>
        <v>38433</v>
      </c>
      <c r="V11" s="188">
        <v>35942</v>
      </c>
      <c r="W11" s="188">
        <v>2491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5780</v>
      </c>
      <c r="AC11" s="188">
        <v>0</v>
      </c>
      <c r="AD11" s="188">
        <v>5083</v>
      </c>
      <c r="AE11" s="188">
        <f t="shared" si="5"/>
        <v>697</v>
      </c>
      <c r="AF11" s="188">
        <v>139</v>
      </c>
      <c r="AG11" s="188">
        <v>558</v>
      </c>
      <c r="AH11" s="188">
        <v>0</v>
      </c>
      <c r="AI11" s="188">
        <v>0</v>
      </c>
      <c r="AJ11" s="188">
        <v>0</v>
      </c>
    </row>
    <row r="12" spans="1:36" ht="13.5">
      <c r="A12" s="182" t="s">
        <v>228</v>
      </c>
      <c r="B12" s="182" t="s">
        <v>239</v>
      </c>
      <c r="C12" s="184" t="s">
        <v>240</v>
      </c>
      <c r="D12" s="188">
        <f t="shared" si="0"/>
        <v>26612</v>
      </c>
      <c r="E12" s="188">
        <v>21549</v>
      </c>
      <c r="F12" s="188">
        <f t="shared" si="1"/>
        <v>2747</v>
      </c>
      <c r="G12" s="188">
        <v>2155</v>
      </c>
      <c r="H12" s="188">
        <v>592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2316</v>
      </c>
      <c r="N12" s="188">
        <v>2316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22696</v>
      </c>
      <c r="V12" s="188">
        <v>21549</v>
      </c>
      <c r="W12" s="188">
        <v>1147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3669</v>
      </c>
      <c r="AC12" s="188">
        <v>0</v>
      </c>
      <c r="AD12" s="188">
        <v>3111</v>
      </c>
      <c r="AE12" s="188">
        <f t="shared" si="5"/>
        <v>558</v>
      </c>
      <c r="AF12" s="188">
        <v>558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228</v>
      </c>
      <c r="B13" s="182" t="s">
        <v>241</v>
      </c>
      <c r="C13" s="184" t="s">
        <v>242</v>
      </c>
      <c r="D13" s="188">
        <f t="shared" si="0"/>
        <v>12454</v>
      </c>
      <c r="E13" s="188">
        <v>10597</v>
      </c>
      <c r="F13" s="188">
        <f t="shared" si="1"/>
        <v>971</v>
      </c>
      <c r="G13" s="188">
        <v>679</v>
      </c>
      <c r="H13" s="188">
        <v>292</v>
      </c>
      <c r="I13" s="188">
        <v>0</v>
      </c>
      <c r="J13" s="188">
        <v>0</v>
      </c>
      <c r="K13" s="188">
        <v>0</v>
      </c>
      <c r="L13" s="188">
        <v>750</v>
      </c>
      <c r="M13" s="188">
        <f t="shared" si="2"/>
        <v>136</v>
      </c>
      <c r="N13" s="188">
        <v>0</v>
      </c>
      <c r="O13" s="188">
        <v>136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10978</v>
      </c>
      <c r="V13" s="188">
        <v>10597</v>
      </c>
      <c r="W13" s="188">
        <v>359</v>
      </c>
      <c r="X13" s="188">
        <v>22</v>
      </c>
      <c r="Y13" s="188">
        <v>0</v>
      </c>
      <c r="Z13" s="188">
        <v>0</v>
      </c>
      <c r="AA13" s="188">
        <v>0</v>
      </c>
      <c r="AB13" s="188">
        <f t="shared" si="4"/>
        <v>2973</v>
      </c>
      <c r="AC13" s="188">
        <v>750</v>
      </c>
      <c r="AD13" s="188">
        <v>2051</v>
      </c>
      <c r="AE13" s="188">
        <f t="shared" si="5"/>
        <v>172</v>
      </c>
      <c r="AF13" s="188">
        <v>79</v>
      </c>
      <c r="AG13" s="188">
        <v>93</v>
      </c>
      <c r="AH13" s="188">
        <v>0</v>
      </c>
      <c r="AI13" s="188">
        <v>0</v>
      </c>
      <c r="AJ13" s="188">
        <v>0</v>
      </c>
    </row>
    <row r="14" spans="1:36" ht="13.5">
      <c r="A14" s="182" t="s">
        <v>228</v>
      </c>
      <c r="B14" s="182" t="s">
        <v>243</v>
      </c>
      <c r="C14" s="184" t="s">
        <v>244</v>
      </c>
      <c r="D14" s="188">
        <f t="shared" si="0"/>
        <v>12332</v>
      </c>
      <c r="E14" s="188">
        <v>10102</v>
      </c>
      <c r="F14" s="188">
        <f t="shared" si="1"/>
        <v>1615</v>
      </c>
      <c r="G14" s="188">
        <v>959</v>
      </c>
      <c r="H14" s="188">
        <v>656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615</v>
      </c>
      <c r="N14" s="188">
        <v>0</v>
      </c>
      <c r="O14" s="188">
        <v>315</v>
      </c>
      <c r="P14" s="188">
        <v>300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10642</v>
      </c>
      <c r="V14" s="188">
        <v>10102</v>
      </c>
      <c r="W14" s="188">
        <v>540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1241</v>
      </c>
      <c r="AC14" s="188">
        <v>0</v>
      </c>
      <c r="AD14" s="188">
        <v>1241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228</v>
      </c>
      <c r="B15" s="182" t="s">
        <v>245</v>
      </c>
      <c r="C15" s="184" t="s">
        <v>246</v>
      </c>
      <c r="D15" s="188">
        <f t="shared" si="0"/>
        <v>41813</v>
      </c>
      <c r="E15" s="188">
        <v>35147</v>
      </c>
      <c r="F15" s="188">
        <f t="shared" si="1"/>
        <v>5046</v>
      </c>
      <c r="G15" s="188">
        <v>0</v>
      </c>
      <c r="H15" s="188">
        <v>5046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1620</v>
      </c>
      <c r="N15" s="188">
        <v>1620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35640</v>
      </c>
      <c r="V15" s="188">
        <v>35147</v>
      </c>
      <c r="W15" s="188">
        <v>0</v>
      </c>
      <c r="X15" s="188">
        <v>493</v>
      </c>
      <c r="Y15" s="188">
        <v>0</v>
      </c>
      <c r="Z15" s="188">
        <v>0</v>
      </c>
      <c r="AA15" s="188">
        <v>0</v>
      </c>
      <c r="AB15" s="188">
        <f t="shared" si="4"/>
        <v>5425</v>
      </c>
      <c r="AC15" s="188">
        <v>0</v>
      </c>
      <c r="AD15" s="188">
        <v>4855</v>
      </c>
      <c r="AE15" s="188">
        <f t="shared" si="5"/>
        <v>570</v>
      </c>
      <c r="AF15" s="188">
        <v>0</v>
      </c>
      <c r="AG15" s="188">
        <v>570</v>
      </c>
      <c r="AH15" s="188">
        <v>0</v>
      </c>
      <c r="AI15" s="188">
        <v>0</v>
      </c>
      <c r="AJ15" s="188">
        <v>0</v>
      </c>
    </row>
    <row r="16" spans="1:36" ht="13.5">
      <c r="A16" s="182" t="s">
        <v>228</v>
      </c>
      <c r="B16" s="182" t="s">
        <v>247</v>
      </c>
      <c r="C16" s="184" t="s">
        <v>248</v>
      </c>
      <c r="D16" s="188">
        <f t="shared" si="0"/>
        <v>22874</v>
      </c>
      <c r="E16" s="188">
        <v>20181</v>
      </c>
      <c r="F16" s="188">
        <f t="shared" si="1"/>
        <v>1952</v>
      </c>
      <c r="G16" s="188">
        <v>1860</v>
      </c>
      <c r="H16" s="188">
        <v>92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741</v>
      </c>
      <c r="N16" s="188">
        <v>719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22</v>
      </c>
      <c r="U16" s="188">
        <f t="shared" si="3"/>
        <v>21128</v>
      </c>
      <c r="V16" s="188">
        <v>20181</v>
      </c>
      <c r="W16" s="188">
        <v>947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4346</v>
      </c>
      <c r="AC16" s="188">
        <v>0</v>
      </c>
      <c r="AD16" s="188">
        <v>3940</v>
      </c>
      <c r="AE16" s="188">
        <f t="shared" si="5"/>
        <v>406</v>
      </c>
      <c r="AF16" s="188">
        <v>406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228</v>
      </c>
      <c r="B17" s="182" t="s">
        <v>18</v>
      </c>
      <c r="C17" s="184" t="s">
        <v>19</v>
      </c>
      <c r="D17" s="188">
        <f t="shared" si="0"/>
        <v>13124</v>
      </c>
      <c r="E17" s="188">
        <v>11239</v>
      </c>
      <c r="F17" s="188">
        <f t="shared" si="1"/>
        <v>1036</v>
      </c>
      <c r="G17" s="188">
        <v>535</v>
      </c>
      <c r="H17" s="188">
        <v>501</v>
      </c>
      <c r="I17" s="188">
        <v>0</v>
      </c>
      <c r="J17" s="188">
        <v>0</v>
      </c>
      <c r="K17" s="188">
        <v>0</v>
      </c>
      <c r="L17" s="188">
        <v>65</v>
      </c>
      <c r="M17" s="188">
        <f t="shared" si="2"/>
        <v>784</v>
      </c>
      <c r="N17" s="188">
        <v>568</v>
      </c>
      <c r="O17" s="188">
        <v>0</v>
      </c>
      <c r="P17" s="188">
        <v>154</v>
      </c>
      <c r="Q17" s="188">
        <v>21</v>
      </c>
      <c r="R17" s="188">
        <v>0</v>
      </c>
      <c r="S17" s="188">
        <v>41</v>
      </c>
      <c r="T17" s="188">
        <v>0</v>
      </c>
      <c r="U17" s="188">
        <f t="shared" si="3"/>
        <v>11478</v>
      </c>
      <c r="V17" s="188">
        <v>11239</v>
      </c>
      <c r="W17" s="188">
        <v>239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1692</v>
      </c>
      <c r="AC17" s="188">
        <v>65</v>
      </c>
      <c r="AD17" s="188">
        <v>1474</v>
      </c>
      <c r="AE17" s="188">
        <f t="shared" si="5"/>
        <v>153</v>
      </c>
      <c r="AF17" s="188">
        <v>153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228</v>
      </c>
      <c r="B18" s="182" t="s">
        <v>249</v>
      </c>
      <c r="C18" s="184" t="s">
        <v>250</v>
      </c>
      <c r="D18" s="188">
        <f t="shared" si="0"/>
        <v>367</v>
      </c>
      <c r="E18" s="188">
        <v>322</v>
      </c>
      <c r="F18" s="188">
        <f t="shared" si="1"/>
        <v>45</v>
      </c>
      <c r="G18" s="188">
        <v>34</v>
      </c>
      <c r="H18" s="188">
        <v>11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343</v>
      </c>
      <c r="V18" s="188">
        <v>322</v>
      </c>
      <c r="W18" s="188">
        <v>21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51</v>
      </c>
      <c r="AC18" s="188">
        <v>0</v>
      </c>
      <c r="AD18" s="188">
        <v>48</v>
      </c>
      <c r="AE18" s="188">
        <f t="shared" si="5"/>
        <v>3</v>
      </c>
      <c r="AF18" s="188">
        <v>3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228</v>
      </c>
      <c r="B19" s="182" t="s">
        <v>251</v>
      </c>
      <c r="C19" s="184" t="s">
        <v>131</v>
      </c>
      <c r="D19" s="188">
        <f t="shared" si="0"/>
        <v>2228</v>
      </c>
      <c r="E19" s="188">
        <v>1930</v>
      </c>
      <c r="F19" s="188">
        <f t="shared" si="1"/>
        <v>298</v>
      </c>
      <c r="G19" s="188">
        <v>239</v>
      </c>
      <c r="H19" s="188">
        <v>59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1971</v>
      </c>
      <c r="V19" s="188">
        <v>1930</v>
      </c>
      <c r="W19" s="188">
        <v>41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293</v>
      </c>
      <c r="AC19" s="188">
        <v>0</v>
      </c>
      <c r="AD19" s="188">
        <v>271</v>
      </c>
      <c r="AE19" s="188">
        <f t="shared" si="5"/>
        <v>22</v>
      </c>
      <c r="AF19" s="188">
        <v>22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228</v>
      </c>
      <c r="B20" s="182" t="s">
        <v>252</v>
      </c>
      <c r="C20" s="184" t="s">
        <v>253</v>
      </c>
      <c r="D20" s="188">
        <f t="shared" si="0"/>
        <v>772</v>
      </c>
      <c r="E20" s="188">
        <v>562</v>
      </c>
      <c r="F20" s="188">
        <f t="shared" si="1"/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210</v>
      </c>
      <c r="N20" s="188">
        <v>0</v>
      </c>
      <c r="O20" s="188">
        <v>7</v>
      </c>
      <c r="P20" s="188">
        <v>0</v>
      </c>
      <c r="Q20" s="188">
        <v>3</v>
      </c>
      <c r="R20" s="188">
        <v>14</v>
      </c>
      <c r="S20" s="188">
        <v>8</v>
      </c>
      <c r="T20" s="188">
        <v>178</v>
      </c>
      <c r="U20" s="188">
        <f t="shared" si="3"/>
        <v>562</v>
      </c>
      <c r="V20" s="188">
        <v>562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78</v>
      </c>
      <c r="AC20" s="188">
        <v>0</v>
      </c>
      <c r="AD20" s="188">
        <v>78</v>
      </c>
      <c r="AE20" s="188">
        <f t="shared" si="5"/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228</v>
      </c>
      <c r="B21" s="182" t="s">
        <v>254</v>
      </c>
      <c r="C21" s="184" t="s">
        <v>255</v>
      </c>
      <c r="D21" s="188">
        <f t="shared" si="0"/>
        <v>7143</v>
      </c>
      <c r="E21" s="188">
        <v>6031</v>
      </c>
      <c r="F21" s="188">
        <f t="shared" si="1"/>
        <v>1112</v>
      </c>
      <c r="G21" s="188">
        <v>314</v>
      </c>
      <c r="H21" s="188">
        <v>798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6031</v>
      </c>
      <c r="V21" s="188">
        <v>6031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852</v>
      </c>
      <c r="AC21" s="188">
        <v>0</v>
      </c>
      <c r="AD21" s="188">
        <v>810</v>
      </c>
      <c r="AE21" s="188">
        <f t="shared" si="5"/>
        <v>42</v>
      </c>
      <c r="AF21" s="188">
        <v>42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228</v>
      </c>
      <c r="B22" s="182" t="s">
        <v>256</v>
      </c>
      <c r="C22" s="184" t="s">
        <v>257</v>
      </c>
      <c r="D22" s="188">
        <f t="shared" si="0"/>
        <v>9707</v>
      </c>
      <c r="E22" s="188">
        <v>8732</v>
      </c>
      <c r="F22" s="188">
        <f t="shared" si="1"/>
        <v>691</v>
      </c>
      <c r="G22" s="188">
        <v>570</v>
      </c>
      <c r="H22" s="188">
        <v>121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284</v>
      </c>
      <c r="N22" s="188">
        <v>0</v>
      </c>
      <c r="O22" s="188">
        <v>196</v>
      </c>
      <c r="P22" s="188">
        <v>86</v>
      </c>
      <c r="Q22" s="188">
        <v>0</v>
      </c>
      <c r="R22" s="188">
        <v>0</v>
      </c>
      <c r="S22" s="188">
        <v>0</v>
      </c>
      <c r="T22" s="188">
        <v>2</v>
      </c>
      <c r="U22" s="188">
        <f t="shared" si="3"/>
        <v>8732</v>
      </c>
      <c r="V22" s="188">
        <v>8732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1790</v>
      </c>
      <c r="AC22" s="188">
        <v>0</v>
      </c>
      <c r="AD22" s="188">
        <v>1468</v>
      </c>
      <c r="AE22" s="188">
        <f t="shared" si="5"/>
        <v>322</v>
      </c>
      <c r="AF22" s="188">
        <v>322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228</v>
      </c>
      <c r="B23" s="182" t="s">
        <v>258</v>
      </c>
      <c r="C23" s="184" t="s">
        <v>259</v>
      </c>
      <c r="D23" s="188">
        <f t="shared" si="0"/>
        <v>7498</v>
      </c>
      <c r="E23" s="188">
        <v>6106</v>
      </c>
      <c r="F23" s="188">
        <f t="shared" si="1"/>
        <v>39</v>
      </c>
      <c r="G23" s="188">
        <v>0</v>
      </c>
      <c r="H23" s="188">
        <v>39</v>
      </c>
      <c r="I23" s="188">
        <v>0</v>
      </c>
      <c r="J23" s="188">
        <v>0</v>
      </c>
      <c r="K23" s="188">
        <v>0</v>
      </c>
      <c r="L23" s="188">
        <v>1028</v>
      </c>
      <c r="M23" s="188">
        <f t="shared" si="2"/>
        <v>325</v>
      </c>
      <c r="N23" s="188">
        <v>0</v>
      </c>
      <c r="O23" s="188">
        <v>0</v>
      </c>
      <c r="P23" s="188">
        <v>278</v>
      </c>
      <c r="Q23" s="188">
        <v>38</v>
      </c>
      <c r="R23" s="188">
        <v>0</v>
      </c>
      <c r="S23" s="188">
        <v>0</v>
      </c>
      <c r="T23" s="188">
        <v>9</v>
      </c>
      <c r="U23" s="188">
        <f t="shared" si="3"/>
        <v>6106</v>
      </c>
      <c r="V23" s="188">
        <v>6106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2031</v>
      </c>
      <c r="AC23" s="188">
        <v>1028</v>
      </c>
      <c r="AD23" s="188">
        <v>975</v>
      </c>
      <c r="AE23" s="188">
        <f t="shared" si="5"/>
        <v>28</v>
      </c>
      <c r="AF23" s="188">
        <v>0</v>
      </c>
      <c r="AG23" s="188">
        <v>28</v>
      </c>
      <c r="AH23" s="188">
        <v>0</v>
      </c>
      <c r="AI23" s="188">
        <v>0</v>
      </c>
      <c r="AJ23" s="188">
        <v>0</v>
      </c>
    </row>
    <row r="24" spans="1:36" ht="13.5">
      <c r="A24" s="182" t="s">
        <v>228</v>
      </c>
      <c r="B24" s="182" t="s">
        <v>260</v>
      </c>
      <c r="C24" s="184" t="s">
        <v>261</v>
      </c>
      <c r="D24" s="188">
        <f t="shared" si="0"/>
        <v>2576</v>
      </c>
      <c r="E24" s="188">
        <v>2380</v>
      </c>
      <c r="F24" s="188">
        <f t="shared" si="1"/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196</v>
      </c>
      <c r="N24" s="188">
        <v>0</v>
      </c>
      <c r="O24" s="188">
        <v>77</v>
      </c>
      <c r="P24" s="188">
        <v>119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2380</v>
      </c>
      <c r="V24" s="188">
        <v>2380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302</v>
      </c>
      <c r="AC24" s="188">
        <v>0</v>
      </c>
      <c r="AD24" s="188">
        <v>302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228</v>
      </c>
      <c r="B25" s="182" t="s">
        <v>262</v>
      </c>
      <c r="C25" s="184" t="s">
        <v>315</v>
      </c>
      <c r="D25" s="188">
        <f t="shared" si="0"/>
        <v>2626</v>
      </c>
      <c r="E25" s="188">
        <v>2224</v>
      </c>
      <c r="F25" s="188">
        <f t="shared" si="1"/>
        <v>402</v>
      </c>
      <c r="G25" s="188">
        <v>297</v>
      </c>
      <c r="H25" s="188">
        <v>105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2397</v>
      </c>
      <c r="V25" s="188">
        <v>2224</v>
      </c>
      <c r="W25" s="188">
        <v>172</v>
      </c>
      <c r="X25" s="188">
        <v>1</v>
      </c>
      <c r="Y25" s="188">
        <v>0</v>
      </c>
      <c r="Z25" s="188">
        <v>0</v>
      </c>
      <c r="AA25" s="188">
        <v>0</v>
      </c>
      <c r="AB25" s="188">
        <f t="shared" si="4"/>
        <v>365</v>
      </c>
      <c r="AC25" s="188">
        <v>0</v>
      </c>
      <c r="AD25" s="188">
        <v>365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228</v>
      </c>
      <c r="B26" s="182" t="s">
        <v>263</v>
      </c>
      <c r="C26" s="184" t="s">
        <v>264</v>
      </c>
      <c r="D26" s="188">
        <f t="shared" si="0"/>
        <v>2561</v>
      </c>
      <c r="E26" s="188">
        <v>2000</v>
      </c>
      <c r="F26" s="188">
        <f t="shared" si="1"/>
        <v>561</v>
      </c>
      <c r="G26" s="188">
        <v>352</v>
      </c>
      <c r="H26" s="188">
        <v>209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2561</v>
      </c>
      <c r="V26" s="188">
        <v>2000</v>
      </c>
      <c r="W26" s="188">
        <v>352</v>
      </c>
      <c r="X26" s="188">
        <v>209</v>
      </c>
      <c r="Y26" s="188">
        <v>0</v>
      </c>
      <c r="Z26" s="188">
        <v>0</v>
      </c>
      <c r="AA26" s="188">
        <v>0</v>
      </c>
      <c r="AB26" s="188">
        <f t="shared" si="4"/>
        <v>314</v>
      </c>
      <c r="AC26" s="188">
        <v>0</v>
      </c>
      <c r="AD26" s="188">
        <v>314</v>
      </c>
      <c r="AE26" s="188">
        <f t="shared" si="5"/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228</v>
      </c>
      <c r="B27" s="182" t="s">
        <v>265</v>
      </c>
      <c r="C27" s="184" t="s">
        <v>266</v>
      </c>
      <c r="D27" s="188">
        <f t="shared" si="0"/>
        <v>14096</v>
      </c>
      <c r="E27" s="188">
        <v>12249</v>
      </c>
      <c r="F27" s="188">
        <f t="shared" si="1"/>
        <v>1009</v>
      </c>
      <c r="G27" s="188">
        <v>1009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838</v>
      </c>
      <c r="N27" s="188">
        <v>510</v>
      </c>
      <c r="O27" s="188">
        <v>51</v>
      </c>
      <c r="P27" s="188">
        <v>211</v>
      </c>
      <c r="Q27" s="188">
        <v>31</v>
      </c>
      <c r="R27" s="188">
        <v>0</v>
      </c>
      <c r="S27" s="188">
        <v>35</v>
      </c>
      <c r="T27" s="188">
        <v>0</v>
      </c>
      <c r="U27" s="188">
        <f t="shared" si="3"/>
        <v>12855</v>
      </c>
      <c r="V27" s="188">
        <v>12249</v>
      </c>
      <c r="W27" s="188">
        <v>606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2092</v>
      </c>
      <c r="AC27" s="188">
        <v>0</v>
      </c>
      <c r="AD27" s="188">
        <v>1956</v>
      </c>
      <c r="AE27" s="188">
        <f t="shared" si="5"/>
        <v>136</v>
      </c>
      <c r="AF27" s="188">
        <v>136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228</v>
      </c>
      <c r="B28" s="182" t="s">
        <v>267</v>
      </c>
      <c r="C28" s="184" t="s">
        <v>268</v>
      </c>
      <c r="D28" s="188">
        <f t="shared" si="0"/>
        <v>4026</v>
      </c>
      <c r="E28" s="188">
        <v>2090</v>
      </c>
      <c r="F28" s="188">
        <f t="shared" si="1"/>
        <v>1936</v>
      </c>
      <c r="G28" s="188">
        <v>1171</v>
      </c>
      <c r="H28" s="188">
        <v>765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2365</v>
      </c>
      <c r="V28" s="188">
        <v>2090</v>
      </c>
      <c r="W28" s="188">
        <v>275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475</v>
      </c>
      <c r="AC28" s="188">
        <v>0</v>
      </c>
      <c r="AD28" s="188">
        <v>322</v>
      </c>
      <c r="AE28" s="188">
        <f t="shared" si="5"/>
        <v>153</v>
      </c>
      <c r="AF28" s="188">
        <v>66</v>
      </c>
      <c r="AG28" s="188">
        <v>87</v>
      </c>
      <c r="AH28" s="188">
        <v>0</v>
      </c>
      <c r="AI28" s="188">
        <v>0</v>
      </c>
      <c r="AJ28" s="188">
        <v>0</v>
      </c>
    </row>
    <row r="29" spans="1:36" ht="13.5">
      <c r="A29" s="182" t="s">
        <v>228</v>
      </c>
      <c r="B29" s="182" t="s">
        <v>269</v>
      </c>
      <c r="C29" s="184" t="s">
        <v>270</v>
      </c>
      <c r="D29" s="188">
        <f t="shared" si="0"/>
        <v>1566</v>
      </c>
      <c r="E29" s="188">
        <v>1289</v>
      </c>
      <c r="F29" s="188">
        <f t="shared" si="1"/>
        <v>277</v>
      </c>
      <c r="G29" s="188">
        <v>162</v>
      </c>
      <c r="H29" s="188">
        <v>115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1289</v>
      </c>
      <c r="V29" s="188">
        <v>1289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361</v>
      </c>
      <c r="AC29" s="188">
        <v>0</v>
      </c>
      <c r="AD29" s="188">
        <v>199</v>
      </c>
      <c r="AE29" s="188">
        <f t="shared" si="5"/>
        <v>162</v>
      </c>
      <c r="AF29" s="188">
        <v>162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228</v>
      </c>
      <c r="B30" s="182" t="s">
        <v>271</v>
      </c>
      <c r="C30" s="184" t="s">
        <v>227</v>
      </c>
      <c r="D30" s="188">
        <f t="shared" si="0"/>
        <v>4903</v>
      </c>
      <c r="E30" s="188">
        <v>1369</v>
      </c>
      <c r="F30" s="188">
        <f t="shared" si="1"/>
        <v>3534</v>
      </c>
      <c r="G30" s="188">
        <v>348</v>
      </c>
      <c r="H30" s="188">
        <v>976</v>
      </c>
      <c r="I30" s="188">
        <v>0</v>
      </c>
      <c r="J30" s="188">
        <v>2210</v>
      </c>
      <c r="K30" s="188">
        <v>0</v>
      </c>
      <c r="L30" s="188">
        <v>0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1369</v>
      </c>
      <c r="V30" s="188">
        <v>1369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299</v>
      </c>
      <c r="AC30" s="188">
        <v>0</v>
      </c>
      <c r="AD30" s="188">
        <v>224</v>
      </c>
      <c r="AE30" s="188">
        <f t="shared" si="5"/>
        <v>75</v>
      </c>
      <c r="AF30" s="188">
        <v>75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228</v>
      </c>
      <c r="B31" s="182" t="s">
        <v>272</v>
      </c>
      <c r="C31" s="184" t="s">
        <v>273</v>
      </c>
      <c r="D31" s="188">
        <f t="shared" si="0"/>
        <v>1898</v>
      </c>
      <c r="E31" s="188">
        <v>1172</v>
      </c>
      <c r="F31" s="188">
        <f t="shared" si="1"/>
        <v>726</v>
      </c>
      <c r="G31" s="188">
        <v>144</v>
      </c>
      <c r="H31" s="188">
        <v>582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1172</v>
      </c>
      <c r="V31" s="188">
        <v>1172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726</v>
      </c>
      <c r="AC31" s="188">
        <v>0</v>
      </c>
      <c r="AD31" s="188">
        <v>158</v>
      </c>
      <c r="AE31" s="188">
        <f t="shared" si="5"/>
        <v>568</v>
      </c>
      <c r="AF31" s="188">
        <v>144</v>
      </c>
      <c r="AG31" s="188">
        <v>424</v>
      </c>
      <c r="AH31" s="188">
        <v>0</v>
      </c>
      <c r="AI31" s="188">
        <v>0</v>
      </c>
      <c r="AJ31" s="188">
        <v>0</v>
      </c>
    </row>
    <row r="32" spans="1:36" ht="13.5">
      <c r="A32" s="182" t="s">
        <v>228</v>
      </c>
      <c r="B32" s="182" t="s">
        <v>274</v>
      </c>
      <c r="C32" s="184" t="s">
        <v>275</v>
      </c>
      <c r="D32" s="188">
        <f t="shared" si="0"/>
        <v>633</v>
      </c>
      <c r="E32" s="188">
        <v>412</v>
      </c>
      <c r="F32" s="188">
        <f t="shared" si="1"/>
        <v>155</v>
      </c>
      <c r="G32" s="188">
        <v>28</v>
      </c>
      <c r="H32" s="188">
        <v>127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66</v>
      </c>
      <c r="N32" s="188">
        <v>66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412</v>
      </c>
      <c r="V32" s="188">
        <v>412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60</v>
      </c>
      <c r="AC32" s="188">
        <v>0</v>
      </c>
      <c r="AD32" s="188">
        <v>60</v>
      </c>
      <c r="AE32" s="188">
        <f t="shared" si="5"/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228</v>
      </c>
      <c r="B33" s="182" t="s">
        <v>276</v>
      </c>
      <c r="C33" s="184" t="s">
        <v>277</v>
      </c>
      <c r="D33" s="188">
        <f t="shared" si="0"/>
        <v>488</v>
      </c>
      <c r="E33" s="188">
        <v>415</v>
      </c>
      <c r="F33" s="188">
        <f t="shared" si="1"/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73</v>
      </c>
      <c r="N33" s="188">
        <v>0</v>
      </c>
      <c r="O33" s="188">
        <v>40</v>
      </c>
      <c r="P33" s="188">
        <v>33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415</v>
      </c>
      <c r="V33" s="188">
        <v>415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56</v>
      </c>
      <c r="AC33" s="188">
        <v>0</v>
      </c>
      <c r="AD33" s="188">
        <v>56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228</v>
      </c>
      <c r="B34" s="182" t="s">
        <v>278</v>
      </c>
      <c r="C34" s="184" t="s">
        <v>279</v>
      </c>
      <c r="D34" s="188">
        <f t="shared" si="0"/>
        <v>1853</v>
      </c>
      <c r="E34" s="188">
        <v>1388</v>
      </c>
      <c r="F34" s="188">
        <f t="shared" si="1"/>
        <v>465</v>
      </c>
      <c r="G34" s="188">
        <v>198</v>
      </c>
      <c r="H34" s="188">
        <v>267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1510</v>
      </c>
      <c r="V34" s="188">
        <v>1388</v>
      </c>
      <c r="W34" s="188">
        <v>52</v>
      </c>
      <c r="X34" s="188">
        <v>70</v>
      </c>
      <c r="Y34" s="188">
        <v>0</v>
      </c>
      <c r="Z34" s="188">
        <v>0</v>
      </c>
      <c r="AA34" s="188">
        <v>0</v>
      </c>
      <c r="AB34" s="188">
        <f t="shared" si="4"/>
        <v>276</v>
      </c>
      <c r="AC34" s="188">
        <v>0</v>
      </c>
      <c r="AD34" s="188">
        <v>191</v>
      </c>
      <c r="AE34" s="188">
        <f t="shared" si="5"/>
        <v>85</v>
      </c>
      <c r="AF34" s="188">
        <v>71</v>
      </c>
      <c r="AG34" s="188">
        <v>14</v>
      </c>
      <c r="AH34" s="188">
        <v>0</v>
      </c>
      <c r="AI34" s="188">
        <v>0</v>
      </c>
      <c r="AJ34" s="188">
        <v>0</v>
      </c>
    </row>
    <row r="35" spans="1:36" ht="13.5">
      <c r="A35" s="182" t="s">
        <v>228</v>
      </c>
      <c r="B35" s="182" t="s">
        <v>280</v>
      </c>
      <c r="C35" s="184" t="s">
        <v>281</v>
      </c>
      <c r="D35" s="188">
        <f t="shared" si="0"/>
        <v>2088</v>
      </c>
      <c r="E35" s="188">
        <v>1550</v>
      </c>
      <c r="F35" s="188">
        <f t="shared" si="1"/>
        <v>107</v>
      </c>
      <c r="G35" s="188">
        <v>0</v>
      </c>
      <c r="H35" s="188">
        <v>107</v>
      </c>
      <c r="I35" s="188">
        <v>0</v>
      </c>
      <c r="J35" s="188">
        <v>0</v>
      </c>
      <c r="K35" s="188">
        <v>0</v>
      </c>
      <c r="L35" s="188">
        <v>98</v>
      </c>
      <c r="M35" s="188">
        <f t="shared" si="2"/>
        <v>333</v>
      </c>
      <c r="N35" s="188">
        <v>317</v>
      </c>
      <c r="O35" s="188">
        <v>0</v>
      </c>
      <c r="P35" s="188">
        <v>0</v>
      </c>
      <c r="Q35" s="188">
        <v>0</v>
      </c>
      <c r="R35" s="188">
        <v>0</v>
      </c>
      <c r="S35" s="188">
        <v>16</v>
      </c>
      <c r="T35" s="188">
        <v>0</v>
      </c>
      <c r="U35" s="188">
        <f t="shared" si="3"/>
        <v>1550</v>
      </c>
      <c r="V35" s="188">
        <v>1550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308</v>
      </c>
      <c r="AC35" s="188">
        <v>98</v>
      </c>
      <c r="AD35" s="188">
        <v>210</v>
      </c>
      <c r="AE35" s="188">
        <f t="shared" si="5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228</v>
      </c>
      <c r="B36" s="182" t="s">
        <v>282</v>
      </c>
      <c r="C36" s="184" t="s">
        <v>283</v>
      </c>
      <c r="D36" s="188">
        <f t="shared" si="0"/>
        <v>6394</v>
      </c>
      <c r="E36" s="188">
        <v>4848</v>
      </c>
      <c r="F36" s="188">
        <f t="shared" si="1"/>
        <v>352</v>
      </c>
      <c r="G36" s="188">
        <v>0</v>
      </c>
      <c r="H36" s="188">
        <v>352</v>
      </c>
      <c r="I36" s="188">
        <v>0</v>
      </c>
      <c r="J36" s="188">
        <v>0</v>
      </c>
      <c r="K36" s="188">
        <v>0</v>
      </c>
      <c r="L36" s="188">
        <v>1194</v>
      </c>
      <c r="M36" s="188">
        <f t="shared" si="2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3"/>
        <v>4848</v>
      </c>
      <c r="V36" s="188">
        <v>4848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2047</v>
      </c>
      <c r="AC36" s="188">
        <v>1194</v>
      </c>
      <c r="AD36" s="188">
        <v>853</v>
      </c>
      <c r="AE36" s="188">
        <f t="shared" si="5"/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228</v>
      </c>
      <c r="B37" s="182" t="s">
        <v>284</v>
      </c>
      <c r="C37" s="184" t="s">
        <v>285</v>
      </c>
      <c r="D37" s="188">
        <f t="shared" si="0"/>
        <v>7761</v>
      </c>
      <c r="E37" s="188">
        <v>6659</v>
      </c>
      <c r="F37" s="188">
        <f t="shared" si="1"/>
        <v>769</v>
      </c>
      <c r="G37" s="188">
        <v>769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333</v>
      </c>
      <c r="N37" s="188">
        <v>296</v>
      </c>
      <c r="O37" s="188">
        <v>0</v>
      </c>
      <c r="P37" s="188">
        <v>0</v>
      </c>
      <c r="Q37" s="188">
        <v>37</v>
      </c>
      <c r="R37" s="188">
        <v>0</v>
      </c>
      <c r="S37" s="188">
        <v>0</v>
      </c>
      <c r="T37" s="188">
        <v>0</v>
      </c>
      <c r="U37" s="188">
        <f t="shared" si="3"/>
        <v>7130</v>
      </c>
      <c r="V37" s="188">
        <v>6659</v>
      </c>
      <c r="W37" s="188">
        <v>471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1580</v>
      </c>
      <c r="AC37" s="188">
        <v>0</v>
      </c>
      <c r="AD37" s="188">
        <v>1495</v>
      </c>
      <c r="AE37" s="188">
        <f t="shared" si="5"/>
        <v>85</v>
      </c>
      <c r="AF37" s="188">
        <v>85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228</v>
      </c>
      <c r="B38" s="182" t="s">
        <v>286</v>
      </c>
      <c r="C38" s="184" t="s">
        <v>287</v>
      </c>
      <c r="D38" s="188">
        <f t="shared" si="0"/>
        <v>11172</v>
      </c>
      <c r="E38" s="188">
        <v>7751</v>
      </c>
      <c r="F38" s="188">
        <f t="shared" si="1"/>
        <v>453</v>
      </c>
      <c r="G38" s="188">
        <v>0</v>
      </c>
      <c r="H38" s="188">
        <v>453</v>
      </c>
      <c r="I38" s="188">
        <v>0</v>
      </c>
      <c r="J38" s="188">
        <v>0</v>
      </c>
      <c r="K38" s="188">
        <v>0</v>
      </c>
      <c r="L38" s="188">
        <v>1017</v>
      </c>
      <c r="M38" s="188">
        <f t="shared" si="2"/>
        <v>1951</v>
      </c>
      <c r="N38" s="188">
        <v>1622</v>
      </c>
      <c r="O38" s="188">
        <v>63</v>
      </c>
      <c r="P38" s="188">
        <v>105</v>
      </c>
      <c r="Q38" s="188">
        <v>26</v>
      </c>
      <c r="R38" s="188">
        <v>0</v>
      </c>
      <c r="S38" s="188">
        <v>88</v>
      </c>
      <c r="T38" s="188">
        <v>47</v>
      </c>
      <c r="U38" s="188">
        <f t="shared" si="3"/>
        <v>7909</v>
      </c>
      <c r="V38" s="188">
        <v>7751</v>
      </c>
      <c r="W38" s="188">
        <v>0</v>
      </c>
      <c r="X38" s="188">
        <v>158</v>
      </c>
      <c r="Y38" s="188">
        <v>0</v>
      </c>
      <c r="Z38" s="188">
        <v>0</v>
      </c>
      <c r="AA38" s="188">
        <v>0</v>
      </c>
      <c r="AB38" s="188">
        <f t="shared" si="4"/>
        <v>2514</v>
      </c>
      <c r="AC38" s="188">
        <v>1017</v>
      </c>
      <c r="AD38" s="188">
        <v>1246</v>
      </c>
      <c r="AE38" s="188">
        <f t="shared" si="5"/>
        <v>251</v>
      </c>
      <c r="AF38" s="188">
        <v>0</v>
      </c>
      <c r="AG38" s="188">
        <v>251</v>
      </c>
      <c r="AH38" s="188">
        <v>0</v>
      </c>
      <c r="AI38" s="188">
        <v>0</v>
      </c>
      <c r="AJ38" s="188">
        <v>0</v>
      </c>
    </row>
    <row r="39" spans="1:36" ht="13.5">
      <c r="A39" s="182" t="s">
        <v>228</v>
      </c>
      <c r="B39" s="182" t="s">
        <v>288</v>
      </c>
      <c r="C39" s="184" t="s">
        <v>289</v>
      </c>
      <c r="D39" s="188">
        <f t="shared" si="0"/>
        <v>6697</v>
      </c>
      <c r="E39" s="188">
        <v>5614</v>
      </c>
      <c r="F39" s="188">
        <f t="shared" si="1"/>
        <v>1083</v>
      </c>
      <c r="G39" s="188">
        <v>1083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2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5614</v>
      </c>
      <c r="V39" s="188">
        <v>5614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1521</v>
      </c>
      <c r="AC39" s="188">
        <v>0</v>
      </c>
      <c r="AD39" s="188">
        <v>879</v>
      </c>
      <c r="AE39" s="188">
        <f t="shared" si="5"/>
        <v>642</v>
      </c>
      <c r="AF39" s="188">
        <v>642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228</v>
      </c>
      <c r="B40" s="182" t="s">
        <v>290</v>
      </c>
      <c r="C40" s="184" t="s">
        <v>291</v>
      </c>
      <c r="D40" s="188">
        <f t="shared" si="0"/>
        <v>3899</v>
      </c>
      <c r="E40" s="188">
        <v>2742</v>
      </c>
      <c r="F40" s="188">
        <f t="shared" si="1"/>
        <v>492</v>
      </c>
      <c r="G40" s="188">
        <v>186</v>
      </c>
      <c r="H40" s="188">
        <v>200</v>
      </c>
      <c r="I40" s="188">
        <v>0</v>
      </c>
      <c r="J40" s="188">
        <v>0</v>
      </c>
      <c r="K40" s="188">
        <v>106</v>
      </c>
      <c r="L40" s="188">
        <v>493</v>
      </c>
      <c r="M40" s="188">
        <f t="shared" si="2"/>
        <v>172</v>
      </c>
      <c r="N40" s="188">
        <v>0</v>
      </c>
      <c r="O40" s="188">
        <v>172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2835</v>
      </c>
      <c r="V40" s="188">
        <v>2742</v>
      </c>
      <c r="W40" s="188">
        <v>29</v>
      </c>
      <c r="X40" s="188">
        <v>7</v>
      </c>
      <c r="Y40" s="188">
        <v>0</v>
      </c>
      <c r="Z40" s="188">
        <v>0</v>
      </c>
      <c r="AA40" s="188">
        <v>57</v>
      </c>
      <c r="AB40" s="188">
        <f t="shared" si="4"/>
        <v>1078</v>
      </c>
      <c r="AC40" s="188">
        <v>493</v>
      </c>
      <c r="AD40" s="188">
        <v>485</v>
      </c>
      <c r="AE40" s="188">
        <f t="shared" si="5"/>
        <v>100</v>
      </c>
      <c r="AF40" s="188">
        <v>15</v>
      </c>
      <c r="AG40" s="188">
        <v>36</v>
      </c>
      <c r="AH40" s="188">
        <v>0</v>
      </c>
      <c r="AI40" s="188">
        <v>0</v>
      </c>
      <c r="AJ40" s="188">
        <v>49</v>
      </c>
    </row>
    <row r="41" spans="1:36" ht="13.5">
      <c r="A41" s="182" t="s">
        <v>228</v>
      </c>
      <c r="B41" s="182" t="s">
        <v>292</v>
      </c>
      <c r="C41" s="184" t="s">
        <v>293</v>
      </c>
      <c r="D41" s="188">
        <f t="shared" si="0"/>
        <v>6134</v>
      </c>
      <c r="E41" s="188">
        <v>4500</v>
      </c>
      <c r="F41" s="188">
        <f t="shared" si="1"/>
        <v>1634</v>
      </c>
      <c r="G41" s="188">
        <v>667</v>
      </c>
      <c r="H41" s="188">
        <v>967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4930</v>
      </c>
      <c r="V41" s="188">
        <v>4500</v>
      </c>
      <c r="W41" s="188">
        <v>175</v>
      </c>
      <c r="X41" s="188">
        <v>255</v>
      </c>
      <c r="Y41" s="188">
        <v>0</v>
      </c>
      <c r="Z41" s="188">
        <v>0</v>
      </c>
      <c r="AA41" s="188">
        <v>0</v>
      </c>
      <c r="AB41" s="188">
        <f t="shared" si="4"/>
        <v>904</v>
      </c>
      <c r="AC41" s="188">
        <v>0</v>
      </c>
      <c r="AD41" s="188">
        <v>622</v>
      </c>
      <c r="AE41" s="188">
        <f t="shared" si="5"/>
        <v>282</v>
      </c>
      <c r="AF41" s="188">
        <v>240</v>
      </c>
      <c r="AG41" s="188">
        <v>42</v>
      </c>
      <c r="AH41" s="188">
        <v>0</v>
      </c>
      <c r="AI41" s="188">
        <v>0</v>
      </c>
      <c r="AJ41" s="188">
        <v>0</v>
      </c>
    </row>
    <row r="42" spans="1:36" ht="13.5">
      <c r="A42" s="182" t="s">
        <v>228</v>
      </c>
      <c r="B42" s="182" t="s">
        <v>294</v>
      </c>
      <c r="C42" s="184" t="s">
        <v>295</v>
      </c>
      <c r="D42" s="188">
        <f t="shared" si="0"/>
        <v>1933</v>
      </c>
      <c r="E42" s="188">
        <v>1269</v>
      </c>
      <c r="F42" s="188">
        <f t="shared" si="1"/>
        <v>21</v>
      </c>
      <c r="G42" s="188">
        <v>0</v>
      </c>
      <c r="H42" s="188">
        <v>21</v>
      </c>
      <c r="I42" s="188">
        <v>0</v>
      </c>
      <c r="J42" s="188">
        <v>0</v>
      </c>
      <c r="K42" s="188">
        <v>0</v>
      </c>
      <c r="L42" s="188">
        <v>495</v>
      </c>
      <c r="M42" s="188">
        <f t="shared" si="2"/>
        <v>148</v>
      </c>
      <c r="N42" s="188">
        <v>69</v>
      </c>
      <c r="O42" s="188">
        <v>33</v>
      </c>
      <c r="P42" s="188">
        <v>23</v>
      </c>
      <c r="Q42" s="188">
        <v>0</v>
      </c>
      <c r="R42" s="188">
        <v>0</v>
      </c>
      <c r="S42" s="188">
        <v>19</v>
      </c>
      <c r="T42" s="188">
        <v>4</v>
      </c>
      <c r="U42" s="188">
        <f t="shared" si="3"/>
        <v>1269</v>
      </c>
      <c r="V42" s="188">
        <v>1269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622</v>
      </c>
      <c r="AC42" s="188">
        <v>495</v>
      </c>
      <c r="AD42" s="188">
        <v>127</v>
      </c>
      <c r="AE42" s="188">
        <f t="shared" si="5"/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228</v>
      </c>
      <c r="B43" s="182" t="s">
        <v>296</v>
      </c>
      <c r="C43" s="184" t="s">
        <v>297</v>
      </c>
      <c r="D43" s="188">
        <f t="shared" si="0"/>
        <v>254</v>
      </c>
      <c r="E43" s="188">
        <v>131</v>
      </c>
      <c r="F43" s="188">
        <f t="shared" si="1"/>
        <v>123</v>
      </c>
      <c r="G43" s="188">
        <v>55</v>
      </c>
      <c r="H43" s="188">
        <v>68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164</v>
      </c>
      <c r="V43" s="188">
        <v>131</v>
      </c>
      <c r="W43" s="188">
        <v>15</v>
      </c>
      <c r="X43" s="188">
        <v>18</v>
      </c>
      <c r="Y43" s="188">
        <v>0</v>
      </c>
      <c r="Z43" s="188">
        <v>0</v>
      </c>
      <c r="AA43" s="188">
        <v>0</v>
      </c>
      <c r="AB43" s="188">
        <f t="shared" si="4"/>
        <v>43</v>
      </c>
      <c r="AC43" s="188">
        <v>0</v>
      </c>
      <c r="AD43" s="188">
        <v>20</v>
      </c>
      <c r="AE43" s="188">
        <f t="shared" si="5"/>
        <v>23</v>
      </c>
      <c r="AF43" s="188">
        <v>20</v>
      </c>
      <c r="AG43" s="188">
        <v>3</v>
      </c>
      <c r="AH43" s="188">
        <v>0</v>
      </c>
      <c r="AI43" s="188">
        <v>0</v>
      </c>
      <c r="AJ43" s="188">
        <v>0</v>
      </c>
    </row>
    <row r="44" spans="1:36" ht="13.5">
      <c r="A44" s="182" t="s">
        <v>228</v>
      </c>
      <c r="B44" s="182" t="s">
        <v>298</v>
      </c>
      <c r="C44" s="184" t="s">
        <v>299</v>
      </c>
      <c r="D44" s="188">
        <f t="shared" si="0"/>
        <v>1055</v>
      </c>
      <c r="E44" s="188">
        <v>325</v>
      </c>
      <c r="F44" s="188">
        <f aca="true" t="shared" si="6" ref="F44:F50">SUM(G44:K44)</f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594</v>
      </c>
      <c r="M44" s="188">
        <f aca="true" t="shared" si="7" ref="M44:M50">SUM(N44:T44)</f>
        <v>136</v>
      </c>
      <c r="N44" s="188">
        <v>118</v>
      </c>
      <c r="O44" s="188">
        <v>12</v>
      </c>
      <c r="P44" s="188">
        <v>0</v>
      </c>
      <c r="Q44" s="188">
        <v>3</v>
      </c>
      <c r="R44" s="188">
        <v>0</v>
      </c>
      <c r="S44" s="188">
        <v>3</v>
      </c>
      <c r="T44" s="188">
        <v>0</v>
      </c>
      <c r="U44" s="188">
        <f aca="true" t="shared" si="8" ref="U44:U50">SUM(V44:AA44)</f>
        <v>325</v>
      </c>
      <c r="V44" s="188">
        <v>325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f aca="true" t="shared" si="9" ref="AB44:AB50">SUM(AC44:AE44)</f>
        <v>639</v>
      </c>
      <c r="AC44" s="188">
        <v>594</v>
      </c>
      <c r="AD44" s="188">
        <v>45</v>
      </c>
      <c r="AE44" s="188">
        <f aca="true" t="shared" si="10" ref="AE44:AE50">SUM(AF44:AJ44)</f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228</v>
      </c>
      <c r="B45" s="182" t="s">
        <v>300</v>
      </c>
      <c r="C45" s="184" t="s">
        <v>301</v>
      </c>
      <c r="D45" s="188">
        <f t="shared" si="0"/>
        <v>720</v>
      </c>
      <c r="E45" s="188">
        <v>486</v>
      </c>
      <c r="F45" s="188">
        <f t="shared" si="6"/>
        <v>234</v>
      </c>
      <c r="G45" s="188">
        <v>115</v>
      </c>
      <c r="H45" s="188">
        <v>119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7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547</v>
      </c>
      <c r="V45" s="188">
        <v>486</v>
      </c>
      <c r="W45" s="188">
        <v>30</v>
      </c>
      <c r="X45" s="188">
        <v>31</v>
      </c>
      <c r="Y45" s="188">
        <v>0</v>
      </c>
      <c r="Z45" s="188">
        <v>0</v>
      </c>
      <c r="AA45" s="188">
        <v>0</v>
      </c>
      <c r="AB45" s="188">
        <f t="shared" si="9"/>
        <v>114</v>
      </c>
      <c r="AC45" s="188">
        <v>0</v>
      </c>
      <c r="AD45" s="188">
        <v>68</v>
      </c>
      <c r="AE45" s="188">
        <f t="shared" si="10"/>
        <v>46</v>
      </c>
      <c r="AF45" s="188">
        <v>41</v>
      </c>
      <c r="AG45" s="188">
        <v>5</v>
      </c>
      <c r="AH45" s="188">
        <v>0</v>
      </c>
      <c r="AI45" s="188">
        <v>0</v>
      </c>
      <c r="AJ45" s="188">
        <v>0</v>
      </c>
    </row>
    <row r="46" spans="1:36" ht="13.5">
      <c r="A46" s="182" t="s">
        <v>228</v>
      </c>
      <c r="B46" s="182" t="s">
        <v>302</v>
      </c>
      <c r="C46" s="184" t="s">
        <v>303</v>
      </c>
      <c r="D46" s="188">
        <f t="shared" si="0"/>
        <v>39</v>
      </c>
      <c r="E46" s="188">
        <v>0</v>
      </c>
      <c r="F46" s="188">
        <f t="shared" si="6"/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24</v>
      </c>
      <c r="M46" s="188">
        <f t="shared" si="7"/>
        <v>15</v>
      </c>
      <c r="N46" s="188">
        <v>0</v>
      </c>
      <c r="O46" s="188">
        <v>6</v>
      </c>
      <c r="P46" s="188">
        <v>9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24</v>
      </c>
      <c r="AC46" s="188">
        <v>24</v>
      </c>
      <c r="AD46" s="188">
        <v>0</v>
      </c>
      <c r="AE46" s="188">
        <f t="shared" si="10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228</v>
      </c>
      <c r="B47" s="182" t="s">
        <v>304</v>
      </c>
      <c r="C47" s="184" t="s">
        <v>305</v>
      </c>
      <c r="D47" s="188">
        <f t="shared" si="0"/>
        <v>213</v>
      </c>
      <c r="E47" s="188">
        <v>170</v>
      </c>
      <c r="F47" s="188">
        <f t="shared" si="6"/>
        <v>8</v>
      </c>
      <c r="G47" s="188">
        <v>0</v>
      </c>
      <c r="H47" s="188">
        <v>8</v>
      </c>
      <c r="I47" s="188">
        <v>0</v>
      </c>
      <c r="J47" s="188">
        <v>0</v>
      </c>
      <c r="K47" s="188">
        <v>0</v>
      </c>
      <c r="L47" s="188">
        <v>35</v>
      </c>
      <c r="M47" s="188">
        <f t="shared" si="7"/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170</v>
      </c>
      <c r="V47" s="188">
        <v>170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46</v>
      </c>
      <c r="AC47" s="188">
        <v>35</v>
      </c>
      <c r="AD47" s="188">
        <v>11</v>
      </c>
      <c r="AE47" s="188">
        <f t="shared" si="10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228</v>
      </c>
      <c r="B48" s="182" t="s">
        <v>306</v>
      </c>
      <c r="C48" s="184" t="s">
        <v>307</v>
      </c>
      <c r="D48" s="188">
        <f t="shared" si="0"/>
        <v>1724</v>
      </c>
      <c r="E48" s="188">
        <v>1443</v>
      </c>
      <c r="F48" s="188">
        <f t="shared" si="6"/>
        <v>281</v>
      </c>
      <c r="G48" s="188">
        <v>0</v>
      </c>
      <c r="H48" s="188">
        <v>281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7"/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8"/>
        <v>1453</v>
      </c>
      <c r="V48" s="188">
        <v>1443</v>
      </c>
      <c r="W48" s="188">
        <v>0</v>
      </c>
      <c r="X48" s="188">
        <v>10</v>
      </c>
      <c r="Y48" s="188">
        <v>0</v>
      </c>
      <c r="Z48" s="188">
        <v>0</v>
      </c>
      <c r="AA48" s="188">
        <v>0</v>
      </c>
      <c r="AB48" s="188">
        <f t="shared" si="9"/>
        <v>321</v>
      </c>
      <c r="AC48" s="188">
        <v>0</v>
      </c>
      <c r="AD48" s="188">
        <v>218</v>
      </c>
      <c r="AE48" s="188">
        <f t="shared" si="10"/>
        <v>103</v>
      </c>
      <c r="AF48" s="188">
        <v>0</v>
      </c>
      <c r="AG48" s="188">
        <v>103</v>
      </c>
      <c r="AH48" s="188">
        <v>0</v>
      </c>
      <c r="AI48" s="188">
        <v>0</v>
      </c>
      <c r="AJ48" s="188">
        <v>0</v>
      </c>
    </row>
    <row r="49" spans="1:36" ht="13.5">
      <c r="A49" s="182" t="s">
        <v>228</v>
      </c>
      <c r="B49" s="182" t="s">
        <v>308</v>
      </c>
      <c r="C49" s="184" t="s">
        <v>309</v>
      </c>
      <c r="D49" s="188">
        <f t="shared" si="0"/>
        <v>522</v>
      </c>
      <c r="E49" s="188">
        <v>353</v>
      </c>
      <c r="F49" s="188">
        <f t="shared" si="6"/>
        <v>67</v>
      </c>
      <c r="G49" s="188">
        <v>67</v>
      </c>
      <c r="H49" s="188">
        <v>0</v>
      </c>
      <c r="I49" s="188">
        <v>0</v>
      </c>
      <c r="J49" s="188">
        <v>0</v>
      </c>
      <c r="K49" s="188">
        <v>0</v>
      </c>
      <c r="L49" s="188">
        <v>9</v>
      </c>
      <c r="M49" s="188">
        <f t="shared" si="7"/>
        <v>93</v>
      </c>
      <c r="N49" s="188">
        <v>55</v>
      </c>
      <c r="O49" s="188">
        <v>18</v>
      </c>
      <c r="P49" s="188">
        <v>20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353</v>
      </c>
      <c r="V49" s="188">
        <v>353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57</v>
      </c>
      <c r="AC49" s="188">
        <v>9</v>
      </c>
      <c r="AD49" s="188">
        <v>48</v>
      </c>
      <c r="AE49" s="188">
        <f t="shared" si="10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228</v>
      </c>
      <c r="B50" s="182" t="s">
        <v>310</v>
      </c>
      <c r="C50" s="184" t="s">
        <v>311</v>
      </c>
      <c r="D50" s="188">
        <f t="shared" si="0"/>
        <v>312</v>
      </c>
      <c r="E50" s="188">
        <v>219</v>
      </c>
      <c r="F50" s="188">
        <f t="shared" si="6"/>
        <v>34</v>
      </c>
      <c r="G50" s="188">
        <v>34</v>
      </c>
      <c r="H50" s="188">
        <v>0</v>
      </c>
      <c r="I50" s="188">
        <v>0</v>
      </c>
      <c r="J50" s="188">
        <v>0</v>
      </c>
      <c r="K50" s="188">
        <v>0</v>
      </c>
      <c r="L50" s="188">
        <v>7</v>
      </c>
      <c r="M50" s="188">
        <f t="shared" si="7"/>
        <v>52</v>
      </c>
      <c r="N50" s="188">
        <v>35</v>
      </c>
      <c r="O50" s="188">
        <v>9</v>
      </c>
      <c r="P50" s="188">
        <v>8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219</v>
      </c>
      <c r="V50" s="188">
        <v>219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37</v>
      </c>
      <c r="AC50" s="188">
        <v>7</v>
      </c>
      <c r="AD50" s="188">
        <v>30</v>
      </c>
      <c r="AE50" s="188">
        <f t="shared" si="10"/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228</v>
      </c>
      <c r="B51" s="182" t="s">
        <v>312</v>
      </c>
      <c r="C51" s="184" t="s">
        <v>223</v>
      </c>
      <c r="D51" s="188">
        <f>E51+F51+L51+M51</f>
        <v>630</v>
      </c>
      <c r="E51" s="188">
        <v>473</v>
      </c>
      <c r="F51" s="188">
        <f>SUM(G51:K51)</f>
        <v>107</v>
      </c>
      <c r="G51" s="188">
        <v>28</v>
      </c>
      <c r="H51" s="188">
        <v>47</v>
      </c>
      <c r="I51" s="188">
        <v>0</v>
      </c>
      <c r="J51" s="188">
        <v>0</v>
      </c>
      <c r="K51" s="188">
        <v>32</v>
      </c>
      <c r="L51" s="188">
        <v>41</v>
      </c>
      <c r="M51" s="188">
        <f>SUM(N51:T51)</f>
        <v>9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9</v>
      </c>
      <c r="U51" s="188">
        <f>SUM(V51:AA51)</f>
        <v>501</v>
      </c>
      <c r="V51" s="188">
        <v>473</v>
      </c>
      <c r="W51" s="188">
        <v>9</v>
      </c>
      <c r="X51" s="188">
        <v>2</v>
      </c>
      <c r="Y51" s="188">
        <v>0</v>
      </c>
      <c r="Z51" s="188">
        <v>0</v>
      </c>
      <c r="AA51" s="188">
        <v>17</v>
      </c>
      <c r="AB51" s="188">
        <f>SUM(AC51:AE51)</f>
        <v>154</v>
      </c>
      <c r="AC51" s="188">
        <v>41</v>
      </c>
      <c r="AD51" s="188">
        <v>86</v>
      </c>
      <c r="AE51" s="188">
        <f>SUM(AF51:AJ51)</f>
        <v>27</v>
      </c>
      <c r="AF51" s="188">
        <v>4</v>
      </c>
      <c r="AG51" s="188">
        <v>9</v>
      </c>
      <c r="AH51" s="188">
        <v>0</v>
      </c>
      <c r="AI51" s="188">
        <v>0</v>
      </c>
      <c r="AJ51" s="188">
        <v>14</v>
      </c>
    </row>
    <row r="52" spans="1:36" ht="13.5">
      <c r="A52" s="182" t="s">
        <v>228</v>
      </c>
      <c r="B52" s="182" t="s">
        <v>313</v>
      </c>
      <c r="C52" s="184" t="s">
        <v>314</v>
      </c>
      <c r="D52" s="188">
        <f>E52+F52+L52+M52</f>
        <v>728</v>
      </c>
      <c r="E52" s="188">
        <v>555</v>
      </c>
      <c r="F52" s="188">
        <f>SUM(G52:K52)</f>
        <v>136</v>
      </c>
      <c r="G52" s="188">
        <v>37</v>
      </c>
      <c r="H52" s="188">
        <v>51</v>
      </c>
      <c r="I52" s="188">
        <v>0</v>
      </c>
      <c r="J52" s="188">
        <v>0</v>
      </c>
      <c r="K52" s="188">
        <v>48</v>
      </c>
      <c r="L52" s="188">
        <v>26</v>
      </c>
      <c r="M52" s="188">
        <f>SUM(N52:T52)</f>
        <v>11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11</v>
      </c>
      <c r="U52" s="188">
        <f>SUM(V52:AA52)</f>
        <v>597</v>
      </c>
      <c r="V52" s="188">
        <v>555</v>
      </c>
      <c r="W52" s="188">
        <v>13</v>
      </c>
      <c r="X52" s="188">
        <v>2</v>
      </c>
      <c r="Y52" s="188">
        <v>0</v>
      </c>
      <c r="Z52" s="188">
        <v>0</v>
      </c>
      <c r="AA52" s="188">
        <v>27</v>
      </c>
      <c r="AB52" s="188">
        <f>SUM(AC52:AE52)</f>
        <v>164</v>
      </c>
      <c r="AC52" s="188">
        <v>26</v>
      </c>
      <c r="AD52" s="188">
        <v>101</v>
      </c>
      <c r="AE52" s="188">
        <f>SUM(AF52:AJ52)</f>
        <v>37</v>
      </c>
      <c r="AF52" s="188">
        <v>7</v>
      </c>
      <c r="AG52" s="188">
        <v>9</v>
      </c>
      <c r="AH52" s="188">
        <v>0</v>
      </c>
      <c r="AI52" s="188">
        <v>0</v>
      </c>
      <c r="AJ52" s="188">
        <v>21</v>
      </c>
    </row>
    <row r="53" spans="1:36" ht="13.5">
      <c r="A53" s="201" t="s">
        <v>20</v>
      </c>
      <c r="B53" s="202"/>
      <c r="C53" s="202"/>
      <c r="D53" s="188">
        <f aca="true" t="shared" si="11" ref="D53:AJ53">SUM(D7:D52)</f>
        <v>525369</v>
      </c>
      <c r="E53" s="188">
        <f t="shared" si="11"/>
        <v>433041</v>
      </c>
      <c r="F53" s="188">
        <f t="shared" si="11"/>
        <v>68549</v>
      </c>
      <c r="G53" s="188">
        <f t="shared" si="11"/>
        <v>35698</v>
      </c>
      <c r="H53" s="188">
        <f t="shared" si="11"/>
        <v>30455</v>
      </c>
      <c r="I53" s="188">
        <f t="shared" si="11"/>
        <v>0</v>
      </c>
      <c r="J53" s="188">
        <f t="shared" si="11"/>
        <v>2210</v>
      </c>
      <c r="K53" s="188">
        <f t="shared" si="11"/>
        <v>186</v>
      </c>
      <c r="L53" s="188">
        <f t="shared" si="11"/>
        <v>8105</v>
      </c>
      <c r="M53" s="188">
        <f t="shared" si="11"/>
        <v>15674</v>
      </c>
      <c r="N53" s="188">
        <f t="shared" si="11"/>
        <v>12348</v>
      </c>
      <c r="O53" s="188">
        <f t="shared" si="11"/>
        <v>1165</v>
      </c>
      <c r="P53" s="188">
        <f t="shared" si="11"/>
        <v>1346</v>
      </c>
      <c r="Q53" s="188">
        <f t="shared" si="11"/>
        <v>273</v>
      </c>
      <c r="R53" s="188">
        <f t="shared" si="11"/>
        <v>33</v>
      </c>
      <c r="S53" s="188">
        <f t="shared" si="11"/>
        <v>224</v>
      </c>
      <c r="T53" s="188">
        <f t="shared" si="11"/>
        <v>285</v>
      </c>
      <c r="U53" s="188">
        <f t="shared" si="11"/>
        <v>453389</v>
      </c>
      <c r="V53" s="188">
        <f t="shared" si="11"/>
        <v>433041</v>
      </c>
      <c r="W53" s="188">
        <f t="shared" si="11"/>
        <v>18572</v>
      </c>
      <c r="X53" s="188">
        <f t="shared" si="11"/>
        <v>1675</v>
      </c>
      <c r="Y53" s="188">
        <f t="shared" si="11"/>
        <v>0</v>
      </c>
      <c r="Z53" s="188">
        <f t="shared" si="11"/>
        <v>0</v>
      </c>
      <c r="AA53" s="188">
        <f t="shared" si="11"/>
        <v>101</v>
      </c>
      <c r="AB53" s="188">
        <f t="shared" si="11"/>
        <v>80215</v>
      </c>
      <c r="AC53" s="188">
        <f t="shared" si="11"/>
        <v>8105</v>
      </c>
      <c r="AD53" s="188">
        <f t="shared" si="11"/>
        <v>63109</v>
      </c>
      <c r="AE53" s="188">
        <f t="shared" si="11"/>
        <v>9001</v>
      </c>
      <c r="AF53" s="188">
        <f t="shared" si="11"/>
        <v>6489</v>
      </c>
      <c r="AG53" s="188">
        <f t="shared" si="11"/>
        <v>2428</v>
      </c>
      <c r="AH53" s="188">
        <f t="shared" si="11"/>
        <v>0</v>
      </c>
      <c r="AI53" s="188">
        <f t="shared" si="11"/>
        <v>0</v>
      </c>
      <c r="AJ53" s="188">
        <f t="shared" si="11"/>
        <v>84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107</v>
      </c>
      <c r="B2" s="200" t="s">
        <v>151</v>
      </c>
      <c r="C2" s="200" t="s">
        <v>119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140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122</v>
      </c>
      <c r="E3" s="203" t="s">
        <v>126</v>
      </c>
      <c r="F3" s="203" t="s">
        <v>152</v>
      </c>
      <c r="G3" s="203" t="s">
        <v>127</v>
      </c>
      <c r="H3" s="203" t="s">
        <v>225</v>
      </c>
      <c r="I3" s="203" t="s">
        <v>226</v>
      </c>
      <c r="J3" s="244" t="s">
        <v>190</v>
      </c>
      <c r="K3" s="203" t="s">
        <v>153</v>
      </c>
      <c r="L3" s="195" t="s">
        <v>122</v>
      </c>
      <c r="M3" s="203" t="s">
        <v>126</v>
      </c>
      <c r="N3" s="203" t="s">
        <v>152</v>
      </c>
      <c r="O3" s="203" t="s">
        <v>127</v>
      </c>
      <c r="P3" s="203" t="s">
        <v>225</v>
      </c>
      <c r="Q3" s="203" t="s">
        <v>226</v>
      </c>
      <c r="R3" s="244" t="s">
        <v>190</v>
      </c>
      <c r="S3" s="203" t="s">
        <v>153</v>
      </c>
      <c r="T3" s="195" t="s">
        <v>122</v>
      </c>
      <c r="U3" s="203" t="s">
        <v>126</v>
      </c>
      <c r="V3" s="203" t="s">
        <v>152</v>
      </c>
      <c r="W3" s="203" t="s">
        <v>127</v>
      </c>
      <c r="X3" s="203" t="s">
        <v>225</v>
      </c>
      <c r="Y3" s="203" t="s">
        <v>226</v>
      </c>
      <c r="Z3" s="244" t="s">
        <v>190</v>
      </c>
      <c r="AA3" s="203" t="s">
        <v>153</v>
      </c>
      <c r="AB3" s="208" t="s">
        <v>141</v>
      </c>
      <c r="AC3" s="234"/>
      <c r="AD3" s="234"/>
      <c r="AE3" s="234"/>
      <c r="AF3" s="234"/>
      <c r="AG3" s="234"/>
      <c r="AH3" s="234"/>
      <c r="AI3" s="235"/>
      <c r="AJ3" s="208" t="s">
        <v>142</v>
      </c>
      <c r="AK3" s="206"/>
      <c r="AL3" s="206"/>
      <c r="AM3" s="206"/>
      <c r="AN3" s="206"/>
      <c r="AO3" s="206"/>
      <c r="AP3" s="206"/>
      <c r="AQ3" s="207"/>
      <c r="AR3" s="208" t="s">
        <v>143</v>
      </c>
      <c r="AS3" s="232"/>
      <c r="AT3" s="232"/>
      <c r="AU3" s="232"/>
      <c r="AV3" s="232"/>
      <c r="AW3" s="232"/>
      <c r="AX3" s="232"/>
      <c r="AY3" s="233"/>
      <c r="AZ3" s="208" t="s">
        <v>144</v>
      </c>
      <c r="BA3" s="234"/>
      <c r="BB3" s="234"/>
      <c r="BC3" s="234"/>
      <c r="BD3" s="234"/>
      <c r="BE3" s="234"/>
      <c r="BF3" s="234"/>
      <c r="BG3" s="235"/>
      <c r="BH3" s="208" t="s">
        <v>145</v>
      </c>
      <c r="BI3" s="234"/>
      <c r="BJ3" s="234"/>
      <c r="BK3" s="234"/>
      <c r="BL3" s="234"/>
      <c r="BM3" s="234"/>
      <c r="BN3" s="234"/>
      <c r="BO3" s="235"/>
      <c r="BP3" s="195" t="s">
        <v>122</v>
      </c>
      <c r="BQ3" s="203" t="s">
        <v>126</v>
      </c>
      <c r="BR3" s="203" t="s">
        <v>152</v>
      </c>
      <c r="BS3" s="203" t="s">
        <v>127</v>
      </c>
      <c r="BT3" s="203" t="s">
        <v>225</v>
      </c>
      <c r="BU3" s="203" t="s">
        <v>226</v>
      </c>
      <c r="BV3" s="244" t="s">
        <v>190</v>
      </c>
      <c r="BW3" s="203" t="s">
        <v>153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122</v>
      </c>
      <c r="AC4" s="203" t="s">
        <v>126</v>
      </c>
      <c r="AD4" s="203" t="s">
        <v>152</v>
      </c>
      <c r="AE4" s="203" t="s">
        <v>127</v>
      </c>
      <c r="AF4" s="203" t="s">
        <v>225</v>
      </c>
      <c r="AG4" s="203" t="s">
        <v>226</v>
      </c>
      <c r="AH4" s="244" t="s">
        <v>190</v>
      </c>
      <c r="AI4" s="203" t="s">
        <v>153</v>
      </c>
      <c r="AJ4" s="195" t="s">
        <v>122</v>
      </c>
      <c r="AK4" s="203" t="s">
        <v>126</v>
      </c>
      <c r="AL4" s="203" t="s">
        <v>152</v>
      </c>
      <c r="AM4" s="203" t="s">
        <v>127</v>
      </c>
      <c r="AN4" s="203" t="s">
        <v>225</v>
      </c>
      <c r="AO4" s="203" t="s">
        <v>226</v>
      </c>
      <c r="AP4" s="244" t="s">
        <v>190</v>
      </c>
      <c r="AQ4" s="203" t="s">
        <v>153</v>
      </c>
      <c r="AR4" s="195" t="s">
        <v>122</v>
      </c>
      <c r="AS4" s="203" t="s">
        <v>126</v>
      </c>
      <c r="AT4" s="203" t="s">
        <v>152</v>
      </c>
      <c r="AU4" s="203" t="s">
        <v>127</v>
      </c>
      <c r="AV4" s="203" t="s">
        <v>225</v>
      </c>
      <c r="AW4" s="203" t="s">
        <v>226</v>
      </c>
      <c r="AX4" s="244" t="s">
        <v>190</v>
      </c>
      <c r="AY4" s="203" t="s">
        <v>153</v>
      </c>
      <c r="AZ4" s="195" t="s">
        <v>122</v>
      </c>
      <c r="BA4" s="203" t="s">
        <v>126</v>
      </c>
      <c r="BB4" s="203" t="s">
        <v>152</v>
      </c>
      <c r="BC4" s="203" t="s">
        <v>127</v>
      </c>
      <c r="BD4" s="203" t="s">
        <v>225</v>
      </c>
      <c r="BE4" s="203" t="s">
        <v>226</v>
      </c>
      <c r="BF4" s="244" t="s">
        <v>190</v>
      </c>
      <c r="BG4" s="203" t="s">
        <v>153</v>
      </c>
      <c r="BH4" s="195" t="s">
        <v>122</v>
      </c>
      <c r="BI4" s="203" t="s">
        <v>126</v>
      </c>
      <c r="BJ4" s="203" t="s">
        <v>152</v>
      </c>
      <c r="BK4" s="203" t="s">
        <v>127</v>
      </c>
      <c r="BL4" s="203" t="s">
        <v>225</v>
      </c>
      <c r="BM4" s="203" t="s">
        <v>226</v>
      </c>
      <c r="BN4" s="244" t="s">
        <v>190</v>
      </c>
      <c r="BO4" s="203" t="s">
        <v>153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115</v>
      </c>
      <c r="E6" s="28" t="s">
        <v>115</v>
      </c>
      <c r="F6" s="28" t="s">
        <v>115</v>
      </c>
      <c r="G6" s="28" t="s">
        <v>115</v>
      </c>
      <c r="H6" s="28" t="s">
        <v>115</v>
      </c>
      <c r="I6" s="28" t="s">
        <v>115</v>
      </c>
      <c r="J6" s="28" t="s">
        <v>115</v>
      </c>
      <c r="K6" s="28" t="s">
        <v>115</v>
      </c>
      <c r="L6" s="21" t="s">
        <v>115</v>
      </c>
      <c r="M6" s="28" t="s">
        <v>115</v>
      </c>
      <c r="N6" s="28" t="s">
        <v>115</v>
      </c>
      <c r="O6" s="28" t="s">
        <v>115</v>
      </c>
      <c r="P6" s="28" t="s">
        <v>115</v>
      </c>
      <c r="Q6" s="28" t="s">
        <v>115</v>
      </c>
      <c r="R6" s="28" t="s">
        <v>115</v>
      </c>
      <c r="S6" s="28" t="s">
        <v>115</v>
      </c>
      <c r="T6" s="21" t="s">
        <v>115</v>
      </c>
      <c r="U6" s="28" t="s">
        <v>115</v>
      </c>
      <c r="V6" s="28" t="s">
        <v>115</v>
      </c>
      <c r="W6" s="28" t="s">
        <v>115</v>
      </c>
      <c r="X6" s="28" t="s">
        <v>115</v>
      </c>
      <c r="Y6" s="28" t="s">
        <v>115</v>
      </c>
      <c r="Z6" s="28" t="s">
        <v>115</v>
      </c>
      <c r="AA6" s="28" t="s">
        <v>115</v>
      </c>
      <c r="AB6" s="21" t="s">
        <v>115</v>
      </c>
      <c r="AC6" s="28" t="s">
        <v>115</v>
      </c>
      <c r="AD6" s="28" t="s">
        <v>115</v>
      </c>
      <c r="AE6" s="28" t="s">
        <v>115</v>
      </c>
      <c r="AF6" s="28" t="s">
        <v>115</v>
      </c>
      <c r="AG6" s="28" t="s">
        <v>115</v>
      </c>
      <c r="AH6" s="28" t="s">
        <v>115</v>
      </c>
      <c r="AI6" s="28" t="s">
        <v>115</v>
      </c>
      <c r="AJ6" s="21" t="s">
        <v>115</v>
      </c>
      <c r="AK6" s="28" t="s">
        <v>115</v>
      </c>
      <c r="AL6" s="28" t="s">
        <v>115</v>
      </c>
      <c r="AM6" s="28" t="s">
        <v>115</v>
      </c>
      <c r="AN6" s="28" t="s">
        <v>115</v>
      </c>
      <c r="AO6" s="28" t="s">
        <v>115</v>
      </c>
      <c r="AP6" s="28" t="s">
        <v>115</v>
      </c>
      <c r="AQ6" s="28" t="s">
        <v>115</v>
      </c>
      <c r="AR6" s="21" t="s">
        <v>115</v>
      </c>
      <c r="AS6" s="28" t="s">
        <v>115</v>
      </c>
      <c r="AT6" s="28" t="s">
        <v>115</v>
      </c>
      <c r="AU6" s="28" t="s">
        <v>115</v>
      </c>
      <c r="AV6" s="28" t="s">
        <v>115</v>
      </c>
      <c r="AW6" s="28" t="s">
        <v>115</v>
      </c>
      <c r="AX6" s="28" t="s">
        <v>115</v>
      </c>
      <c r="AY6" s="28" t="s">
        <v>115</v>
      </c>
      <c r="AZ6" s="21" t="s">
        <v>115</v>
      </c>
      <c r="BA6" s="28" t="s">
        <v>115</v>
      </c>
      <c r="BB6" s="28" t="s">
        <v>115</v>
      </c>
      <c r="BC6" s="28" t="s">
        <v>115</v>
      </c>
      <c r="BD6" s="28" t="s">
        <v>115</v>
      </c>
      <c r="BE6" s="28" t="s">
        <v>115</v>
      </c>
      <c r="BF6" s="28" t="s">
        <v>115</v>
      </c>
      <c r="BG6" s="28" t="s">
        <v>115</v>
      </c>
      <c r="BH6" s="21" t="s">
        <v>115</v>
      </c>
      <c r="BI6" s="28" t="s">
        <v>115</v>
      </c>
      <c r="BJ6" s="28" t="s">
        <v>115</v>
      </c>
      <c r="BK6" s="28" t="s">
        <v>115</v>
      </c>
      <c r="BL6" s="28" t="s">
        <v>115</v>
      </c>
      <c r="BM6" s="28" t="s">
        <v>115</v>
      </c>
      <c r="BN6" s="28" t="s">
        <v>115</v>
      </c>
      <c r="BO6" s="28" t="s">
        <v>115</v>
      </c>
      <c r="BP6" s="21" t="s">
        <v>115</v>
      </c>
      <c r="BQ6" s="28" t="s">
        <v>115</v>
      </c>
      <c r="BR6" s="28" t="s">
        <v>115</v>
      </c>
      <c r="BS6" s="28" t="s">
        <v>115</v>
      </c>
      <c r="BT6" s="28" t="s">
        <v>115</v>
      </c>
      <c r="BU6" s="28" t="s">
        <v>115</v>
      </c>
      <c r="BV6" s="28" t="s">
        <v>115</v>
      </c>
      <c r="BW6" s="28" t="s">
        <v>115</v>
      </c>
    </row>
    <row r="7" spans="1:75" ht="13.5">
      <c r="A7" s="182" t="s">
        <v>228</v>
      </c>
      <c r="B7" s="182" t="s">
        <v>229</v>
      </c>
      <c r="C7" s="184" t="s">
        <v>230</v>
      </c>
      <c r="D7" s="188">
        <f aca="true" t="shared" si="0" ref="D7:D50">SUM(E7:K7)</f>
        <v>13924</v>
      </c>
      <c r="E7" s="188">
        <f aca="true" t="shared" si="1" ref="E7:E43">M7+U7+BQ7</f>
        <v>1349</v>
      </c>
      <c r="F7" s="188">
        <f aca="true" t="shared" si="2" ref="F7:F43">N7+V7+BR7</f>
        <v>3392</v>
      </c>
      <c r="G7" s="188">
        <f aca="true" t="shared" si="3" ref="G7:G43">O7+W7+BS7</f>
        <v>2251</v>
      </c>
      <c r="H7" s="188">
        <f aca="true" t="shared" si="4" ref="H7:H43">P7+X7+BT7</f>
        <v>500</v>
      </c>
      <c r="I7" s="188">
        <f aca="true" t="shared" si="5" ref="I7:I43">Q7+Y7+BU7</f>
        <v>6240</v>
      </c>
      <c r="J7" s="188">
        <f aca="true" t="shared" si="6" ref="J7:J43">R7+Z7+BV7</f>
        <v>140</v>
      </c>
      <c r="K7" s="188">
        <f aca="true" t="shared" si="7" ref="K7:K43">S7+AA7+BW7</f>
        <v>52</v>
      </c>
      <c r="L7" s="188">
        <f aca="true" t="shared" si="8" ref="L7:L43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43">SUM(U7:AA7)</f>
        <v>13924</v>
      </c>
      <c r="U7" s="188">
        <f aca="true" t="shared" si="10" ref="U7:U43">AC7+AK7+AS7+BA7+BI7</f>
        <v>1349</v>
      </c>
      <c r="V7" s="188">
        <f aca="true" t="shared" si="11" ref="V7:V43">AD7+AL7+AT7+BB7+BJ7</f>
        <v>3392</v>
      </c>
      <c r="W7" s="188">
        <f aca="true" t="shared" si="12" ref="W7:W43">AE7+AM7+AU7+BC7+BK7</f>
        <v>2251</v>
      </c>
      <c r="X7" s="188">
        <f aca="true" t="shared" si="13" ref="X7:X43">AF7+AN7+AV7+BD7+BL7</f>
        <v>500</v>
      </c>
      <c r="Y7" s="188">
        <f aca="true" t="shared" si="14" ref="Y7:Y43">AG7+AO7+AW7+BE7+BM7</f>
        <v>6240</v>
      </c>
      <c r="Z7" s="188">
        <f aca="true" t="shared" si="15" ref="Z7:Z43">AH7+AP7+AX7+BF7+BN7</f>
        <v>140</v>
      </c>
      <c r="AA7" s="188">
        <f aca="true" t="shared" si="16" ref="AA7:AA43">AI7+AQ7+AY7+BG7+BO7</f>
        <v>52</v>
      </c>
      <c r="AB7" s="188">
        <f aca="true" t="shared" si="17" ref="AB7:AB43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43">SUM(AK7:AQ7)</f>
        <v>2652</v>
      </c>
      <c r="AK7" s="188">
        <v>0</v>
      </c>
      <c r="AL7" s="188">
        <v>2652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43">SUM(AS7:AY7)</f>
        <v>11272</v>
      </c>
      <c r="AS7" s="188">
        <v>1349</v>
      </c>
      <c r="AT7" s="188">
        <v>740</v>
      </c>
      <c r="AU7" s="188">
        <v>2251</v>
      </c>
      <c r="AV7" s="188">
        <v>500</v>
      </c>
      <c r="AW7" s="188">
        <v>6240</v>
      </c>
      <c r="AX7" s="188">
        <v>140</v>
      </c>
      <c r="AY7" s="188">
        <v>52</v>
      </c>
      <c r="AZ7" s="188">
        <f aca="true" t="shared" si="20" ref="AZ7:AZ4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4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43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228</v>
      </c>
      <c r="B8" s="182" t="s">
        <v>231</v>
      </c>
      <c r="C8" s="184" t="s">
        <v>232</v>
      </c>
      <c r="D8" s="188">
        <f t="shared" si="0"/>
        <v>4445</v>
      </c>
      <c r="E8" s="188">
        <f t="shared" si="1"/>
        <v>3092</v>
      </c>
      <c r="F8" s="188">
        <f t="shared" si="2"/>
        <v>575</v>
      </c>
      <c r="G8" s="188">
        <f t="shared" si="3"/>
        <v>496</v>
      </c>
      <c r="H8" s="188">
        <f t="shared" si="4"/>
        <v>114</v>
      </c>
      <c r="I8" s="188">
        <f t="shared" si="5"/>
        <v>19</v>
      </c>
      <c r="J8" s="188">
        <f t="shared" si="6"/>
        <v>149</v>
      </c>
      <c r="K8" s="188">
        <f t="shared" si="7"/>
        <v>0</v>
      </c>
      <c r="L8" s="188">
        <f t="shared" si="8"/>
        <v>372</v>
      </c>
      <c r="M8" s="188">
        <v>198</v>
      </c>
      <c r="N8" s="188">
        <v>27</v>
      </c>
      <c r="O8" s="188">
        <v>0</v>
      </c>
      <c r="P8" s="188">
        <v>114</v>
      </c>
      <c r="Q8" s="188">
        <v>19</v>
      </c>
      <c r="R8" s="188">
        <v>14</v>
      </c>
      <c r="S8" s="188">
        <v>0</v>
      </c>
      <c r="T8" s="188">
        <f t="shared" si="9"/>
        <v>1018</v>
      </c>
      <c r="U8" s="188">
        <f t="shared" si="10"/>
        <v>0</v>
      </c>
      <c r="V8" s="188">
        <f t="shared" si="11"/>
        <v>525</v>
      </c>
      <c r="W8" s="188">
        <f t="shared" si="12"/>
        <v>493</v>
      </c>
      <c r="X8" s="188">
        <f t="shared" si="13"/>
        <v>0</v>
      </c>
      <c r="Y8" s="188">
        <f t="shared" si="14"/>
        <v>0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311</v>
      </c>
      <c r="AK8" s="188">
        <v>0</v>
      </c>
      <c r="AL8" s="188">
        <v>311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707</v>
      </c>
      <c r="AS8" s="188">
        <v>0</v>
      </c>
      <c r="AT8" s="188">
        <v>214</v>
      </c>
      <c r="AU8" s="188">
        <v>493</v>
      </c>
      <c r="AV8" s="188">
        <v>0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3055</v>
      </c>
      <c r="BQ8" s="188">
        <v>2894</v>
      </c>
      <c r="BR8" s="188">
        <v>23</v>
      </c>
      <c r="BS8" s="188">
        <v>3</v>
      </c>
      <c r="BT8" s="188">
        <v>0</v>
      </c>
      <c r="BU8" s="188">
        <v>0</v>
      </c>
      <c r="BV8" s="188">
        <v>135</v>
      </c>
      <c r="BW8" s="188">
        <v>0</v>
      </c>
    </row>
    <row r="9" spans="1:75" ht="13.5">
      <c r="A9" s="182" t="s">
        <v>228</v>
      </c>
      <c r="B9" s="182" t="s">
        <v>233</v>
      </c>
      <c r="C9" s="184" t="s">
        <v>234</v>
      </c>
      <c r="D9" s="188">
        <f t="shared" si="0"/>
        <v>6061</v>
      </c>
      <c r="E9" s="188">
        <f t="shared" si="1"/>
        <v>3867</v>
      </c>
      <c r="F9" s="188">
        <f t="shared" si="2"/>
        <v>1270</v>
      </c>
      <c r="G9" s="188">
        <f t="shared" si="3"/>
        <v>578</v>
      </c>
      <c r="H9" s="188">
        <f t="shared" si="4"/>
        <v>80</v>
      </c>
      <c r="I9" s="188">
        <f t="shared" si="5"/>
        <v>0</v>
      </c>
      <c r="J9" s="188">
        <f t="shared" si="6"/>
        <v>266</v>
      </c>
      <c r="K9" s="188">
        <f t="shared" si="7"/>
        <v>0</v>
      </c>
      <c r="L9" s="188">
        <f t="shared" si="8"/>
        <v>168</v>
      </c>
      <c r="M9" s="188">
        <v>165</v>
      </c>
      <c r="N9" s="188">
        <v>3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1925</v>
      </c>
      <c r="U9" s="188">
        <f t="shared" si="10"/>
        <v>0</v>
      </c>
      <c r="V9" s="188">
        <f t="shared" si="11"/>
        <v>1267</v>
      </c>
      <c r="W9" s="188">
        <f t="shared" si="12"/>
        <v>578</v>
      </c>
      <c r="X9" s="188">
        <f t="shared" si="13"/>
        <v>80</v>
      </c>
      <c r="Y9" s="188">
        <f t="shared" si="14"/>
        <v>0</v>
      </c>
      <c r="Z9" s="188">
        <f t="shared" si="15"/>
        <v>0</v>
      </c>
      <c r="AA9" s="188">
        <f t="shared" si="16"/>
        <v>0</v>
      </c>
      <c r="AB9" s="188">
        <f t="shared" si="17"/>
        <v>226</v>
      </c>
      <c r="AC9" s="188">
        <v>0</v>
      </c>
      <c r="AD9" s="188">
        <v>226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733</v>
      </c>
      <c r="AK9" s="188">
        <v>0</v>
      </c>
      <c r="AL9" s="188">
        <v>733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966</v>
      </c>
      <c r="AS9" s="188">
        <v>0</v>
      </c>
      <c r="AT9" s="188">
        <v>308</v>
      </c>
      <c r="AU9" s="188">
        <v>578</v>
      </c>
      <c r="AV9" s="188">
        <v>80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3968</v>
      </c>
      <c r="BQ9" s="188">
        <v>3702</v>
      </c>
      <c r="BR9" s="188">
        <v>0</v>
      </c>
      <c r="BS9" s="188">
        <v>0</v>
      </c>
      <c r="BT9" s="188">
        <v>0</v>
      </c>
      <c r="BU9" s="188">
        <v>0</v>
      </c>
      <c r="BV9" s="188">
        <v>266</v>
      </c>
      <c r="BW9" s="188">
        <v>0</v>
      </c>
    </row>
    <row r="10" spans="1:75" ht="13.5">
      <c r="A10" s="182" t="s">
        <v>228</v>
      </c>
      <c r="B10" s="182" t="s">
        <v>235</v>
      </c>
      <c r="C10" s="184" t="s">
        <v>236</v>
      </c>
      <c r="D10" s="188">
        <f t="shared" si="0"/>
        <v>3272</v>
      </c>
      <c r="E10" s="188">
        <f t="shared" si="1"/>
        <v>1469</v>
      </c>
      <c r="F10" s="188">
        <f t="shared" si="2"/>
        <v>1075</v>
      </c>
      <c r="G10" s="188">
        <f t="shared" si="3"/>
        <v>0</v>
      </c>
      <c r="H10" s="188">
        <f t="shared" si="4"/>
        <v>0</v>
      </c>
      <c r="I10" s="188">
        <f t="shared" si="5"/>
        <v>666</v>
      </c>
      <c r="J10" s="188">
        <f t="shared" si="6"/>
        <v>62</v>
      </c>
      <c r="K10" s="188">
        <f t="shared" si="7"/>
        <v>0</v>
      </c>
      <c r="L10" s="188">
        <f t="shared" si="8"/>
        <v>16</v>
      </c>
      <c r="M10" s="188">
        <v>16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1741</v>
      </c>
      <c r="U10" s="188">
        <f t="shared" si="10"/>
        <v>0</v>
      </c>
      <c r="V10" s="188">
        <f t="shared" si="11"/>
        <v>1075</v>
      </c>
      <c r="W10" s="188">
        <f t="shared" si="12"/>
        <v>0</v>
      </c>
      <c r="X10" s="188">
        <f t="shared" si="13"/>
        <v>0</v>
      </c>
      <c r="Y10" s="188">
        <f t="shared" si="14"/>
        <v>666</v>
      </c>
      <c r="Z10" s="188">
        <f t="shared" si="15"/>
        <v>0</v>
      </c>
      <c r="AA10" s="188">
        <f t="shared" si="16"/>
        <v>0</v>
      </c>
      <c r="AB10" s="188">
        <f t="shared" si="17"/>
        <v>66</v>
      </c>
      <c r="AC10" s="188">
        <v>0</v>
      </c>
      <c r="AD10" s="188">
        <v>66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910</v>
      </c>
      <c r="AK10" s="188">
        <v>0</v>
      </c>
      <c r="AL10" s="188">
        <v>910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765</v>
      </c>
      <c r="AS10" s="188">
        <v>0</v>
      </c>
      <c r="AT10" s="188">
        <v>99</v>
      </c>
      <c r="AU10" s="188">
        <v>0</v>
      </c>
      <c r="AV10" s="188">
        <v>0</v>
      </c>
      <c r="AW10" s="188">
        <v>666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1515</v>
      </c>
      <c r="BQ10" s="188">
        <v>1453</v>
      </c>
      <c r="BR10" s="188">
        <v>0</v>
      </c>
      <c r="BS10" s="188">
        <v>0</v>
      </c>
      <c r="BT10" s="188">
        <v>0</v>
      </c>
      <c r="BU10" s="188">
        <v>0</v>
      </c>
      <c r="BV10" s="188">
        <v>62</v>
      </c>
      <c r="BW10" s="188">
        <v>0</v>
      </c>
    </row>
    <row r="11" spans="1:75" ht="13.5">
      <c r="A11" s="182" t="s">
        <v>228</v>
      </c>
      <c r="B11" s="182" t="s">
        <v>237</v>
      </c>
      <c r="C11" s="184" t="s">
        <v>238</v>
      </c>
      <c r="D11" s="188">
        <f t="shared" si="0"/>
        <v>8803</v>
      </c>
      <c r="E11" s="188">
        <f t="shared" si="1"/>
        <v>6841</v>
      </c>
      <c r="F11" s="188">
        <f t="shared" si="2"/>
        <v>1151</v>
      </c>
      <c r="G11" s="188">
        <f t="shared" si="3"/>
        <v>482</v>
      </c>
      <c r="H11" s="188">
        <f t="shared" si="4"/>
        <v>150</v>
      </c>
      <c r="I11" s="188">
        <f t="shared" si="5"/>
        <v>11</v>
      </c>
      <c r="J11" s="188">
        <f t="shared" si="6"/>
        <v>165</v>
      </c>
      <c r="K11" s="188">
        <f t="shared" si="7"/>
        <v>3</v>
      </c>
      <c r="L11" s="188">
        <f t="shared" si="8"/>
        <v>3661</v>
      </c>
      <c r="M11" s="188">
        <v>3658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3</v>
      </c>
      <c r="T11" s="188">
        <f t="shared" si="9"/>
        <v>1770</v>
      </c>
      <c r="U11" s="188">
        <f t="shared" si="10"/>
        <v>0</v>
      </c>
      <c r="V11" s="188">
        <f t="shared" si="11"/>
        <v>1127</v>
      </c>
      <c r="W11" s="188">
        <f t="shared" si="12"/>
        <v>482</v>
      </c>
      <c r="X11" s="188">
        <f t="shared" si="13"/>
        <v>150</v>
      </c>
      <c r="Y11" s="188">
        <f t="shared" si="14"/>
        <v>11</v>
      </c>
      <c r="Z11" s="188">
        <f t="shared" si="15"/>
        <v>0</v>
      </c>
      <c r="AA11" s="188">
        <f t="shared" si="16"/>
        <v>0</v>
      </c>
      <c r="AB11" s="188">
        <f t="shared" si="17"/>
        <v>56</v>
      </c>
      <c r="AC11" s="188">
        <v>0</v>
      </c>
      <c r="AD11" s="188">
        <v>56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633</v>
      </c>
      <c r="AK11" s="188">
        <v>0</v>
      </c>
      <c r="AL11" s="188">
        <v>633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1081</v>
      </c>
      <c r="AS11" s="188">
        <v>0</v>
      </c>
      <c r="AT11" s="188">
        <v>438</v>
      </c>
      <c r="AU11" s="188">
        <v>482</v>
      </c>
      <c r="AV11" s="188">
        <v>150</v>
      </c>
      <c r="AW11" s="188">
        <v>11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3372</v>
      </c>
      <c r="BQ11" s="188">
        <v>3183</v>
      </c>
      <c r="BR11" s="188">
        <v>24</v>
      </c>
      <c r="BS11" s="188">
        <v>0</v>
      </c>
      <c r="BT11" s="188">
        <v>0</v>
      </c>
      <c r="BU11" s="188">
        <v>0</v>
      </c>
      <c r="BV11" s="188">
        <v>165</v>
      </c>
      <c r="BW11" s="188">
        <v>0</v>
      </c>
    </row>
    <row r="12" spans="1:75" ht="13.5">
      <c r="A12" s="182" t="s">
        <v>228</v>
      </c>
      <c r="B12" s="182" t="s">
        <v>239</v>
      </c>
      <c r="C12" s="184" t="s">
        <v>240</v>
      </c>
      <c r="D12" s="188">
        <f t="shared" si="0"/>
        <v>4609</v>
      </c>
      <c r="E12" s="188">
        <f t="shared" si="1"/>
        <v>3265</v>
      </c>
      <c r="F12" s="188">
        <f t="shared" si="2"/>
        <v>865</v>
      </c>
      <c r="G12" s="188">
        <f t="shared" si="3"/>
        <v>358</v>
      </c>
      <c r="H12" s="188">
        <f t="shared" si="4"/>
        <v>91</v>
      </c>
      <c r="I12" s="188">
        <f t="shared" si="5"/>
        <v>0</v>
      </c>
      <c r="J12" s="188">
        <f t="shared" si="6"/>
        <v>30</v>
      </c>
      <c r="K12" s="188">
        <f t="shared" si="7"/>
        <v>0</v>
      </c>
      <c r="L12" s="188">
        <f t="shared" si="8"/>
        <v>2316</v>
      </c>
      <c r="M12" s="188">
        <v>2316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1287</v>
      </c>
      <c r="U12" s="188">
        <f t="shared" si="10"/>
        <v>0</v>
      </c>
      <c r="V12" s="188">
        <f t="shared" si="11"/>
        <v>838</v>
      </c>
      <c r="W12" s="188">
        <f t="shared" si="12"/>
        <v>358</v>
      </c>
      <c r="X12" s="188">
        <f t="shared" si="13"/>
        <v>91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245</v>
      </c>
      <c r="AC12" s="188">
        <v>0</v>
      </c>
      <c r="AD12" s="188">
        <v>245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450</v>
      </c>
      <c r="AK12" s="188">
        <v>0</v>
      </c>
      <c r="AL12" s="188">
        <v>450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592</v>
      </c>
      <c r="AS12" s="188">
        <v>0</v>
      </c>
      <c r="AT12" s="188">
        <v>143</v>
      </c>
      <c r="AU12" s="188">
        <v>358</v>
      </c>
      <c r="AV12" s="188">
        <v>91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1006</v>
      </c>
      <c r="BQ12" s="188">
        <v>949</v>
      </c>
      <c r="BR12" s="188">
        <v>27</v>
      </c>
      <c r="BS12" s="188">
        <v>0</v>
      </c>
      <c r="BT12" s="188">
        <v>0</v>
      </c>
      <c r="BU12" s="188">
        <v>0</v>
      </c>
      <c r="BV12" s="188">
        <v>30</v>
      </c>
      <c r="BW12" s="188">
        <v>0</v>
      </c>
    </row>
    <row r="13" spans="1:75" ht="13.5">
      <c r="A13" s="182" t="s">
        <v>228</v>
      </c>
      <c r="B13" s="182" t="s">
        <v>241</v>
      </c>
      <c r="C13" s="184" t="s">
        <v>242</v>
      </c>
      <c r="D13" s="188">
        <f t="shared" si="0"/>
        <v>895</v>
      </c>
      <c r="E13" s="188">
        <f t="shared" si="1"/>
        <v>245</v>
      </c>
      <c r="F13" s="188">
        <f t="shared" si="2"/>
        <v>460</v>
      </c>
      <c r="G13" s="188">
        <f t="shared" si="3"/>
        <v>95</v>
      </c>
      <c r="H13" s="188">
        <f t="shared" si="4"/>
        <v>39</v>
      </c>
      <c r="I13" s="188">
        <f t="shared" si="5"/>
        <v>45</v>
      </c>
      <c r="J13" s="188">
        <f t="shared" si="6"/>
        <v>11</v>
      </c>
      <c r="K13" s="188">
        <f t="shared" si="7"/>
        <v>0</v>
      </c>
      <c r="L13" s="188">
        <f t="shared" si="8"/>
        <v>136</v>
      </c>
      <c r="M13" s="188">
        <v>0</v>
      </c>
      <c r="N13" s="188">
        <v>136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418</v>
      </c>
      <c r="U13" s="188">
        <f t="shared" si="10"/>
        <v>33</v>
      </c>
      <c r="V13" s="188">
        <f t="shared" si="11"/>
        <v>241</v>
      </c>
      <c r="W13" s="188">
        <f t="shared" si="12"/>
        <v>60</v>
      </c>
      <c r="X13" s="188">
        <f t="shared" si="13"/>
        <v>39</v>
      </c>
      <c r="Y13" s="188">
        <f t="shared" si="14"/>
        <v>45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241</v>
      </c>
      <c r="AK13" s="188">
        <v>0</v>
      </c>
      <c r="AL13" s="188">
        <v>241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177</v>
      </c>
      <c r="AS13" s="188">
        <v>33</v>
      </c>
      <c r="AT13" s="188">
        <v>0</v>
      </c>
      <c r="AU13" s="188">
        <v>60</v>
      </c>
      <c r="AV13" s="188">
        <v>39</v>
      </c>
      <c r="AW13" s="188">
        <v>45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341</v>
      </c>
      <c r="BQ13" s="188">
        <v>212</v>
      </c>
      <c r="BR13" s="188">
        <v>83</v>
      </c>
      <c r="BS13" s="188">
        <v>35</v>
      </c>
      <c r="BT13" s="188">
        <v>0</v>
      </c>
      <c r="BU13" s="188">
        <v>0</v>
      </c>
      <c r="BV13" s="188">
        <v>11</v>
      </c>
      <c r="BW13" s="188">
        <v>0</v>
      </c>
    </row>
    <row r="14" spans="1:75" ht="13.5">
      <c r="A14" s="182" t="s">
        <v>228</v>
      </c>
      <c r="B14" s="182" t="s">
        <v>243</v>
      </c>
      <c r="C14" s="184" t="s">
        <v>244</v>
      </c>
      <c r="D14" s="188">
        <f t="shared" si="0"/>
        <v>2046</v>
      </c>
      <c r="E14" s="188">
        <f t="shared" si="1"/>
        <v>1126</v>
      </c>
      <c r="F14" s="188">
        <f t="shared" si="2"/>
        <v>562</v>
      </c>
      <c r="G14" s="188">
        <f t="shared" si="3"/>
        <v>300</v>
      </c>
      <c r="H14" s="188">
        <f t="shared" si="4"/>
        <v>13</v>
      </c>
      <c r="I14" s="188">
        <f t="shared" si="5"/>
        <v>0</v>
      </c>
      <c r="J14" s="188">
        <f t="shared" si="6"/>
        <v>45</v>
      </c>
      <c r="K14" s="188">
        <f t="shared" si="7"/>
        <v>0</v>
      </c>
      <c r="L14" s="188">
        <f t="shared" si="8"/>
        <v>615</v>
      </c>
      <c r="M14" s="188">
        <v>0</v>
      </c>
      <c r="N14" s="188">
        <v>315</v>
      </c>
      <c r="O14" s="188">
        <v>300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633</v>
      </c>
      <c r="U14" s="188">
        <f t="shared" si="10"/>
        <v>373</v>
      </c>
      <c r="V14" s="188">
        <f t="shared" si="11"/>
        <v>247</v>
      </c>
      <c r="W14" s="188">
        <f t="shared" si="12"/>
        <v>0</v>
      </c>
      <c r="X14" s="188">
        <f t="shared" si="13"/>
        <v>13</v>
      </c>
      <c r="Y14" s="188">
        <f t="shared" si="14"/>
        <v>0</v>
      </c>
      <c r="Z14" s="188">
        <f t="shared" si="15"/>
        <v>0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419</v>
      </c>
      <c r="AK14" s="188">
        <v>311</v>
      </c>
      <c r="AL14" s="188">
        <v>108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214</v>
      </c>
      <c r="AS14" s="188">
        <v>62</v>
      </c>
      <c r="AT14" s="188">
        <v>139</v>
      </c>
      <c r="AU14" s="188">
        <v>0</v>
      </c>
      <c r="AV14" s="188">
        <v>13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798</v>
      </c>
      <c r="BQ14" s="188">
        <v>753</v>
      </c>
      <c r="BR14" s="188">
        <v>0</v>
      </c>
      <c r="BS14" s="188">
        <v>0</v>
      </c>
      <c r="BT14" s="188">
        <v>0</v>
      </c>
      <c r="BU14" s="188">
        <v>0</v>
      </c>
      <c r="BV14" s="188">
        <v>45</v>
      </c>
      <c r="BW14" s="188">
        <v>0</v>
      </c>
    </row>
    <row r="15" spans="1:75" ht="13.5">
      <c r="A15" s="182" t="s">
        <v>228</v>
      </c>
      <c r="B15" s="182" t="s">
        <v>245</v>
      </c>
      <c r="C15" s="184" t="s">
        <v>246</v>
      </c>
      <c r="D15" s="188">
        <f t="shared" si="0"/>
        <v>6883</v>
      </c>
      <c r="E15" s="188">
        <f t="shared" si="1"/>
        <v>5068</v>
      </c>
      <c r="F15" s="188">
        <f t="shared" si="2"/>
        <v>557</v>
      </c>
      <c r="G15" s="188">
        <f t="shared" si="3"/>
        <v>961</v>
      </c>
      <c r="H15" s="188">
        <f t="shared" si="4"/>
        <v>165</v>
      </c>
      <c r="I15" s="188">
        <f t="shared" si="5"/>
        <v>0</v>
      </c>
      <c r="J15" s="188">
        <f t="shared" si="6"/>
        <v>127</v>
      </c>
      <c r="K15" s="188">
        <f t="shared" si="7"/>
        <v>5</v>
      </c>
      <c r="L15" s="188">
        <f t="shared" si="8"/>
        <v>1620</v>
      </c>
      <c r="M15" s="188">
        <v>1620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1683</v>
      </c>
      <c r="U15" s="188">
        <f t="shared" si="10"/>
        <v>0</v>
      </c>
      <c r="V15" s="188">
        <f t="shared" si="11"/>
        <v>557</v>
      </c>
      <c r="W15" s="188">
        <f t="shared" si="12"/>
        <v>961</v>
      </c>
      <c r="X15" s="188">
        <f t="shared" si="13"/>
        <v>165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1683</v>
      </c>
      <c r="AS15" s="188">
        <v>0</v>
      </c>
      <c r="AT15" s="188">
        <v>557</v>
      </c>
      <c r="AU15" s="188">
        <v>961</v>
      </c>
      <c r="AV15" s="188">
        <v>165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3580</v>
      </c>
      <c r="BQ15" s="188">
        <v>3448</v>
      </c>
      <c r="BR15" s="188">
        <v>0</v>
      </c>
      <c r="BS15" s="188">
        <v>0</v>
      </c>
      <c r="BT15" s="188">
        <v>0</v>
      </c>
      <c r="BU15" s="188">
        <v>0</v>
      </c>
      <c r="BV15" s="188">
        <v>127</v>
      </c>
      <c r="BW15" s="188">
        <v>5</v>
      </c>
    </row>
    <row r="16" spans="1:75" ht="13.5">
      <c r="A16" s="182" t="s">
        <v>228</v>
      </c>
      <c r="B16" s="182" t="s">
        <v>247</v>
      </c>
      <c r="C16" s="184" t="s">
        <v>248</v>
      </c>
      <c r="D16" s="188">
        <f t="shared" si="0"/>
        <v>4767</v>
      </c>
      <c r="E16" s="188">
        <f t="shared" si="1"/>
        <v>4030</v>
      </c>
      <c r="F16" s="188">
        <f t="shared" si="2"/>
        <v>520</v>
      </c>
      <c r="G16" s="188">
        <f t="shared" si="3"/>
        <v>0</v>
      </c>
      <c r="H16" s="188">
        <f t="shared" si="4"/>
        <v>92</v>
      </c>
      <c r="I16" s="188">
        <f t="shared" si="5"/>
        <v>0</v>
      </c>
      <c r="J16" s="188">
        <f t="shared" si="6"/>
        <v>103</v>
      </c>
      <c r="K16" s="188">
        <f t="shared" si="7"/>
        <v>22</v>
      </c>
      <c r="L16" s="188">
        <f t="shared" si="8"/>
        <v>741</v>
      </c>
      <c r="M16" s="188">
        <v>719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22</v>
      </c>
      <c r="T16" s="188">
        <f t="shared" si="9"/>
        <v>599</v>
      </c>
      <c r="U16" s="188">
        <f t="shared" si="10"/>
        <v>0</v>
      </c>
      <c r="V16" s="188">
        <f t="shared" si="11"/>
        <v>507</v>
      </c>
      <c r="W16" s="188">
        <f t="shared" si="12"/>
        <v>0</v>
      </c>
      <c r="X16" s="188">
        <f t="shared" si="13"/>
        <v>92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507</v>
      </c>
      <c r="AK16" s="188">
        <v>0</v>
      </c>
      <c r="AL16" s="188">
        <v>507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92</v>
      </c>
      <c r="AS16" s="188">
        <v>0</v>
      </c>
      <c r="AT16" s="188">
        <v>0</v>
      </c>
      <c r="AU16" s="188">
        <v>0</v>
      </c>
      <c r="AV16" s="188">
        <v>92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3427</v>
      </c>
      <c r="BQ16" s="188">
        <v>3311</v>
      </c>
      <c r="BR16" s="188">
        <v>13</v>
      </c>
      <c r="BS16" s="188">
        <v>0</v>
      </c>
      <c r="BT16" s="188">
        <v>0</v>
      </c>
      <c r="BU16" s="188">
        <v>0</v>
      </c>
      <c r="BV16" s="188">
        <v>103</v>
      </c>
      <c r="BW16" s="188">
        <v>0</v>
      </c>
    </row>
    <row r="17" spans="1:75" ht="13.5">
      <c r="A17" s="182" t="s">
        <v>228</v>
      </c>
      <c r="B17" s="182" t="s">
        <v>18</v>
      </c>
      <c r="C17" s="184" t="s">
        <v>19</v>
      </c>
      <c r="D17" s="188">
        <f t="shared" si="0"/>
        <v>2638</v>
      </c>
      <c r="E17" s="188">
        <f t="shared" si="1"/>
        <v>1784</v>
      </c>
      <c r="F17" s="188">
        <f t="shared" si="2"/>
        <v>256</v>
      </c>
      <c r="G17" s="188">
        <f t="shared" si="3"/>
        <v>316</v>
      </c>
      <c r="H17" s="188">
        <f t="shared" si="4"/>
        <v>62</v>
      </c>
      <c r="I17" s="188">
        <f t="shared" si="5"/>
        <v>0</v>
      </c>
      <c r="J17" s="188">
        <f t="shared" si="6"/>
        <v>100</v>
      </c>
      <c r="K17" s="188">
        <f t="shared" si="7"/>
        <v>120</v>
      </c>
      <c r="L17" s="188">
        <f t="shared" si="8"/>
        <v>784</v>
      </c>
      <c r="M17" s="188">
        <v>568</v>
      </c>
      <c r="N17" s="188">
        <v>0</v>
      </c>
      <c r="O17" s="188">
        <v>154</v>
      </c>
      <c r="P17" s="188">
        <v>21</v>
      </c>
      <c r="Q17" s="188">
        <v>0</v>
      </c>
      <c r="R17" s="188">
        <v>41</v>
      </c>
      <c r="S17" s="188">
        <v>0</v>
      </c>
      <c r="T17" s="188">
        <f t="shared" si="9"/>
        <v>584</v>
      </c>
      <c r="U17" s="188">
        <f t="shared" si="10"/>
        <v>7</v>
      </c>
      <c r="V17" s="188">
        <f t="shared" si="11"/>
        <v>254</v>
      </c>
      <c r="W17" s="188">
        <f t="shared" si="12"/>
        <v>162</v>
      </c>
      <c r="X17" s="188">
        <f t="shared" si="13"/>
        <v>41</v>
      </c>
      <c r="Y17" s="188">
        <f t="shared" si="14"/>
        <v>0</v>
      </c>
      <c r="Z17" s="188">
        <f t="shared" si="15"/>
        <v>0</v>
      </c>
      <c r="AA17" s="188">
        <f t="shared" si="16"/>
        <v>120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143</v>
      </c>
      <c r="AK17" s="188">
        <v>7</v>
      </c>
      <c r="AL17" s="188">
        <v>29</v>
      </c>
      <c r="AM17" s="188">
        <v>7</v>
      </c>
      <c r="AN17" s="188">
        <v>0</v>
      </c>
      <c r="AO17" s="188">
        <v>0</v>
      </c>
      <c r="AP17" s="188">
        <v>0</v>
      </c>
      <c r="AQ17" s="188">
        <v>100</v>
      </c>
      <c r="AR17" s="188">
        <f t="shared" si="19"/>
        <v>441</v>
      </c>
      <c r="AS17" s="188">
        <v>0</v>
      </c>
      <c r="AT17" s="188">
        <v>225</v>
      </c>
      <c r="AU17" s="188">
        <v>155</v>
      </c>
      <c r="AV17" s="188">
        <v>41</v>
      </c>
      <c r="AW17" s="188">
        <v>0</v>
      </c>
      <c r="AX17" s="188">
        <v>0</v>
      </c>
      <c r="AY17" s="188">
        <v>20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1270</v>
      </c>
      <c r="BQ17" s="188">
        <v>1209</v>
      </c>
      <c r="BR17" s="188">
        <v>2</v>
      </c>
      <c r="BS17" s="188">
        <v>0</v>
      </c>
      <c r="BT17" s="188">
        <v>0</v>
      </c>
      <c r="BU17" s="188">
        <v>0</v>
      </c>
      <c r="BV17" s="188">
        <v>59</v>
      </c>
      <c r="BW17" s="188">
        <v>0</v>
      </c>
    </row>
    <row r="18" spans="1:75" ht="13.5">
      <c r="A18" s="182" t="s">
        <v>228</v>
      </c>
      <c r="B18" s="182" t="s">
        <v>249</v>
      </c>
      <c r="C18" s="184" t="s">
        <v>250</v>
      </c>
      <c r="D18" s="188">
        <f t="shared" si="0"/>
        <v>99</v>
      </c>
      <c r="E18" s="188">
        <f t="shared" si="1"/>
        <v>88</v>
      </c>
      <c r="F18" s="188">
        <f t="shared" si="2"/>
        <v>2</v>
      </c>
      <c r="G18" s="188">
        <f t="shared" si="3"/>
        <v>0</v>
      </c>
      <c r="H18" s="188">
        <f t="shared" si="4"/>
        <v>0</v>
      </c>
      <c r="I18" s="188">
        <f t="shared" si="5"/>
        <v>9</v>
      </c>
      <c r="J18" s="188">
        <f t="shared" si="6"/>
        <v>0</v>
      </c>
      <c r="K18" s="188">
        <f t="shared" si="7"/>
        <v>0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11</v>
      </c>
      <c r="U18" s="188">
        <f t="shared" si="10"/>
        <v>0</v>
      </c>
      <c r="V18" s="188">
        <f t="shared" si="11"/>
        <v>2</v>
      </c>
      <c r="W18" s="188">
        <f t="shared" si="12"/>
        <v>0</v>
      </c>
      <c r="X18" s="188">
        <f t="shared" si="13"/>
        <v>0</v>
      </c>
      <c r="Y18" s="188">
        <f t="shared" si="14"/>
        <v>9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11</v>
      </c>
      <c r="AS18" s="188">
        <v>0</v>
      </c>
      <c r="AT18" s="188">
        <v>2</v>
      </c>
      <c r="AU18" s="188">
        <v>0</v>
      </c>
      <c r="AV18" s="188">
        <v>0</v>
      </c>
      <c r="AW18" s="188">
        <v>9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88</v>
      </c>
      <c r="BQ18" s="188">
        <v>88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228</v>
      </c>
      <c r="B19" s="182" t="s">
        <v>251</v>
      </c>
      <c r="C19" s="184" t="s">
        <v>131</v>
      </c>
      <c r="D19" s="188">
        <f t="shared" si="0"/>
        <v>124</v>
      </c>
      <c r="E19" s="188">
        <f t="shared" si="1"/>
        <v>0</v>
      </c>
      <c r="F19" s="188">
        <f t="shared" si="2"/>
        <v>74</v>
      </c>
      <c r="G19" s="188">
        <f t="shared" si="3"/>
        <v>0</v>
      </c>
      <c r="H19" s="188">
        <f t="shared" si="4"/>
        <v>0</v>
      </c>
      <c r="I19" s="188">
        <f t="shared" si="5"/>
        <v>50</v>
      </c>
      <c r="J19" s="188">
        <f t="shared" si="6"/>
        <v>0</v>
      </c>
      <c r="K19" s="188">
        <f t="shared" si="7"/>
        <v>0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124</v>
      </c>
      <c r="U19" s="188">
        <f t="shared" si="10"/>
        <v>0</v>
      </c>
      <c r="V19" s="188">
        <f t="shared" si="11"/>
        <v>74</v>
      </c>
      <c r="W19" s="188">
        <f t="shared" si="12"/>
        <v>0</v>
      </c>
      <c r="X19" s="188">
        <f t="shared" si="13"/>
        <v>0</v>
      </c>
      <c r="Y19" s="188">
        <f t="shared" si="14"/>
        <v>50</v>
      </c>
      <c r="Z19" s="188">
        <f t="shared" si="15"/>
        <v>0</v>
      </c>
      <c r="AA19" s="188">
        <f t="shared" si="16"/>
        <v>0</v>
      </c>
      <c r="AB19" s="188">
        <f t="shared" si="17"/>
        <v>6</v>
      </c>
      <c r="AC19" s="188">
        <v>0</v>
      </c>
      <c r="AD19" s="188">
        <v>6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59</v>
      </c>
      <c r="AK19" s="188">
        <v>0</v>
      </c>
      <c r="AL19" s="188">
        <v>59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59</v>
      </c>
      <c r="AS19" s="188">
        <v>0</v>
      </c>
      <c r="AT19" s="188">
        <v>9</v>
      </c>
      <c r="AU19" s="188">
        <v>0</v>
      </c>
      <c r="AV19" s="188">
        <v>0</v>
      </c>
      <c r="AW19" s="188">
        <v>50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228</v>
      </c>
      <c r="B20" s="182" t="s">
        <v>252</v>
      </c>
      <c r="C20" s="184" t="s">
        <v>253</v>
      </c>
      <c r="D20" s="188">
        <f t="shared" si="0"/>
        <v>210</v>
      </c>
      <c r="E20" s="188">
        <f t="shared" si="1"/>
        <v>0</v>
      </c>
      <c r="F20" s="188">
        <f t="shared" si="2"/>
        <v>7</v>
      </c>
      <c r="G20" s="188">
        <f t="shared" si="3"/>
        <v>0</v>
      </c>
      <c r="H20" s="188">
        <f t="shared" si="4"/>
        <v>3</v>
      </c>
      <c r="I20" s="188">
        <f t="shared" si="5"/>
        <v>14</v>
      </c>
      <c r="J20" s="188">
        <f t="shared" si="6"/>
        <v>8</v>
      </c>
      <c r="K20" s="188">
        <f t="shared" si="7"/>
        <v>178</v>
      </c>
      <c r="L20" s="188">
        <f t="shared" si="8"/>
        <v>210</v>
      </c>
      <c r="M20" s="188">
        <v>0</v>
      </c>
      <c r="N20" s="188">
        <v>7</v>
      </c>
      <c r="O20" s="188">
        <v>0</v>
      </c>
      <c r="P20" s="188">
        <v>3</v>
      </c>
      <c r="Q20" s="188">
        <v>14</v>
      </c>
      <c r="R20" s="188">
        <v>8</v>
      </c>
      <c r="S20" s="188">
        <v>178</v>
      </c>
      <c r="T20" s="188">
        <f t="shared" si="9"/>
        <v>0</v>
      </c>
      <c r="U20" s="188">
        <f t="shared" si="10"/>
        <v>0</v>
      </c>
      <c r="V20" s="188">
        <f t="shared" si="11"/>
        <v>0</v>
      </c>
      <c r="W20" s="188">
        <f t="shared" si="12"/>
        <v>0</v>
      </c>
      <c r="X20" s="188">
        <f t="shared" si="13"/>
        <v>0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0</v>
      </c>
      <c r="AS20" s="188">
        <v>0</v>
      </c>
      <c r="AT20" s="188">
        <v>0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228</v>
      </c>
      <c r="B21" s="182" t="s">
        <v>254</v>
      </c>
      <c r="C21" s="184" t="s">
        <v>255</v>
      </c>
      <c r="D21" s="188">
        <f t="shared" si="0"/>
        <v>1563</v>
      </c>
      <c r="E21" s="188">
        <f t="shared" si="1"/>
        <v>722</v>
      </c>
      <c r="F21" s="188">
        <f t="shared" si="2"/>
        <v>357</v>
      </c>
      <c r="G21" s="188">
        <f t="shared" si="3"/>
        <v>400</v>
      </c>
      <c r="H21" s="188">
        <f t="shared" si="4"/>
        <v>18</v>
      </c>
      <c r="I21" s="188">
        <f t="shared" si="5"/>
        <v>22</v>
      </c>
      <c r="J21" s="188">
        <f t="shared" si="6"/>
        <v>30</v>
      </c>
      <c r="K21" s="188">
        <f t="shared" si="7"/>
        <v>14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798</v>
      </c>
      <c r="U21" s="188">
        <f t="shared" si="10"/>
        <v>0</v>
      </c>
      <c r="V21" s="188">
        <f t="shared" si="11"/>
        <v>344</v>
      </c>
      <c r="W21" s="188">
        <f t="shared" si="12"/>
        <v>400</v>
      </c>
      <c r="X21" s="188">
        <f t="shared" si="13"/>
        <v>18</v>
      </c>
      <c r="Y21" s="188">
        <f t="shared" si="14"/>
        <v>22</v>
      </c>
      <c r="Z21" s="188">
        <f t="shared" si="15"/>
        <v>0</v>
      </c>
      <c r="AA21" s="188">
        <f t="shared" si="16"/>
        <v>14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798</v>
      </c>
      <c r="AS21" s="188">
        <v>0</v>
      </c>
      <c r="AT21" s="188">
        <v>344</v>
      </c>
      <c r="AU21" s="188">
        <v>400</v>
      </c>
      <c r="AV21" s="188">
        <v>18</v>
      </c>
      <c r="AW21" s="188">
        <v>22</v>
      </c>
      <c r="AX21" s="188">
        <v>0</v>
      </c>
      <c r="AY21" s="188">
        <v>14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765</v>
      </c>
      <c r="BQ21" s="188">
        <v>722</v>
      </c>
      <c r="BR21" s="188">
        <v>13</v>
      </c>
      <c r="BS21" s="188">
        <v>0</v>
      </c>
      <c r="BT21" s="188">
        <v>0</v>
      </c>
      <c r="BU21" s="188">
        <v>0</v>
      </c>
      <c r="BV21" s="188">
        <v>30</v>
      </c>
      <c r="BW21" s="188">
        <v>0</v>
      </c>
    </row>
    <row r="22" spans="1:75" ht="13.5">
      <c r="A22" s="182" t="s">
        <v>228</v>
      </c>
      <c r="B22" s="182" t="s">
        <v>256</v>
      </c>
      <c r="C22" s="184" t="s">
        <v>257</v>
      </c>
      <c r="D22" s="188">
        <f t="shared" si="0"/>
        <v>1083</v>
      </c>
      <c r="E22" s="188">
        <f t="shared" si="1"/>
        <v>752</v>
      </c>
      <c r="F22" s="188">
        <f t="shared" si="2"/>
        <v>203</v>
      </c>
      <c r="G22" s="188">
        <f t="shared" si="3"/>
        <v>86</v>
      </c>
      <c r="H22" s="188">
        <f t="shared" si="4"/>
        <v>14</v>
      </c>
      <c r="I22" s="188">
        <f t="shared" si="5"/>
        <v>0</v>
      </c>
      <c r="J22" s="188">
        <f t="shared" si="6"/>
        <v>0</v>
      </c>
      <c r="K22" s="188">
        <f t="shared" si="7"/>
        <v>28</v>
      </c>
      <c r="L22" s="188">
        <f t="shared" si="8"/>
        <v>284</v>
      </c>
      <c r="M22" s="188">
        <v>0</v>
      </c>
      <c r="N22" s="188">
        <v>196</v>
      </c>
      <c r="O22" s="188">
        <v>86</v>
      </c>
      <c r="P22" s="188">
        <v>0</v>
      </c>
      <c r="Q22" s="188">
        <v>0</v>
      </c>
      <c r="R22" s="188">
        <v>0</v>
      </c>
      <c r="S22" s="188">
        <v>2</v>
      </c>
      <c r="T22" s="188">
        <f t="shared" si="9"/>
        <v>14</v>
      </c>
      <c r="U22" s="188">
        <f t="shared" si="10"/>
        <v>0</v>
      </c>
      <c r="V22" s="188">
        <f t="shared" si="11"/>
        <v>0</v>
      </c>
      <c r="W22" s="188">
        <f t="shared" si="12"/>
        <v>0</v>
      </c>
      <c r="X22" s="188">
        <f t="shared" si="13"/>
        <v>14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14</v>
      </c>
      <c r="AS22" s="188">
        <v>0</v>
      </c>
      <c r="AT22" s="188">
        <v>0</v>
      </c>
      <c r="AU22" s="188">
        <v>0</v>
      </c>
      <c r="AV22" s="188">
        <v>14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785</v>
      </c>
      <c r="BQ22" s="188">
        <v>752</v>
      </c>
      <c r="BR22" s="188">
        <v>7</v>
      </c>
      <c r="BS22" s="188">
        <v>0</v>
      </c>
      <c r="BT22" s="188">
        <v>0</v>
      </c>
      <c r="BU22" s="188">
        <v>0</v>
      </c>
      <c r="BV22" s="188">
        <v>0</v>
      </c>
      <c r="BW22" s="188">
        <v>26</v>
      </c>
    </row>
    <row r="23" spans="1:75" ht="13.5">
      <c r="A23" s="182" t="s">
        <v>228</v>
      </c>
      <c r="B23" s="182" t="s">
        <v>258</v>
      </c>
      <c r="C23" s="184" t="s">
        <v>259</v>
      </c>
      <c r="D23" s="188">
        <f t="shared" si="0"/>
        <v>2259</v>
      </c>
      <c r="E23" s="188">
        <f t="shared" si="1"/>
        <v>1819</v>
      </c>
      <c r="F23" s="188">
        <f t="shared" si="2"/>
        <v>17</v>
      </c>
      <c r="G23" s="188">
        <f t="shared" si="3"/>
        <v>278</v>
      </c>
      <c r="H23" s="188">
        <f t="shared" si="4"/>
        <v>38</v>
      </c>
      <c r="I23" s="188">
        <f t="shared" si="5"/>
        <v>0</v>
      </c>
      <c r="J23" s="188">
        <f t="shared" si="6"/>
        <v>98</v>
      </c>
      <c r="K23" s="188">
        <f t="shared" si="7"/>
        <v>9</v>
      </c>
      <c r="L23" s="188">
        <f t="shared" si="8"/>
        <v>325</v>
      </c>
      <c r="M23" s="188">
        <v>0</v>
      </c>
      <c r="N23" s="188">
        <v>0</v>
      </c>
      <c r="O23" s="188">
        <v>278</v>
      </c>
      <c r="P23" s="188">
        <v>38</v>
      </c>
      <c r="Q23" s="188">
        <v>0</v>
      </c>
      <c r="R23" s="188">
        <v>0</v>
      </c>
      <c r="S23" s="188">
        <v>9</v>
      </c>
      <c r="T23" s="188">
        <f t="shared" si="9"/>
        <v>0</v>
      </c>
      <c r="U23" s="188">
        <f t="shared" si="10"/>
        <v>0</v>
      </c>
      <c r="V23" s="188">
        <f t="shared" si="11"/>
        <v>0</v>
      </c>
      <c r="W23" s="188">
        <f t="shared" si="12"/>
        <v>0</v>
      </c>
      <c r="X23" s="188">
        <f t="shared" si="13"/>
        <v>0</v>
      </c>
      <c r="Y23" s="188">
        <f t="shared" si="14"/>
        <v>0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1934</v>
      </c>
      <c r="BQ23" s="188">
        <v>1819</v>
      </c>
      <c r="BR23" s="188">
        <v>17</v>
      </c>
      <c r="BS23" s="188">
        <v>0</v>
      </c>
      <c r="BT23" s="188">
        <v>0</v>
      </c>
      <c r="BU23" s="188">
        <v>0</v>
      </c>
      <c r="BV23" s="188">
        <v>98</v>
      </c>
      <c r="BW23" s="188">
        <v>0</v>
      </c>
    </row>
    <row r="24" spans="1:75" ht="13.5">
      <c r="A24" s="182" t="s">
        <v>228</v>
      </c>
      <c r="B24" s="182" t="s">
        <v>260</v>
      </c>
      <c r="C24" s="184" t="s">
        <v>261</v>
      </c>
      <c r="D24" s="188">
        <f t="shared" si="0"/>
        <v>309</v>
      </c>
      <c r="E24" s="188">
        <f t="shared" si="1"/>
        <v>104</v>
      </c>
      <c r="F24" s="188">
        <f t="shared" si="2"/>
        <v>78</v>
      </c>
      <c r="G24" s="188">
        <f t="shared" si="3"/>
        <v>119</v>
      </c>
      <c r="H24" s="188">
        <f t="shared" si="4"/>
        <v>0</v>
      </c>
      <c r="I24" s="188">
        <f t="shared" si="5"/>
        <v>0</v>
      </c>
      <c r="J24" s="188">
        <f t="shared" si="6"/>
        <v>8</v>
      </c>
      <c r="K24" s="188">
        <f t="shared" si="7"/>
        <v>0</v>
      </c>
      <c r="L24" s="188">
        <f t="shared" si="8"/>
        <v>196</v>
      </c>
      <c r="M24" s="188">
        <v>0</v>
      </c>
      <c r="N24" s="188">
        <v>77</v>
      </c>
      <c r="O24" s="188">
        <v>119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0</v>
      </c>
      <c r="U24" s="188">
        <f t="shared" si="10"/>
        <v>0</v>
      </c>
      <c r="V24" s="188">
        <f t="shared" si="11"/>
        <v>0</v>
      </c>
      <c r="W24" s="188">
        <f t="shared" si="12"/>
        <v>0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113</v>
      </c>
      <c r="BQ24" s="188">
        <v>104</v>
      </c>
      <c r="BR24" s="188">
        <v>1</v>
      </c>
      <c r="BS24" s="188">
        <v>0</v>
      </c>
      <c r="BT24" s="188">
        <v>0</v>
      </c>
      <c r="BU24" s="188">
        <v>0</v>
      </c>
      <c r="BV24" s="188">
        <v>8</v>
      </c>
      <c r="BW24" s="188">
        <v>0</v>
      </c>
    </row>
    <row r="25" spans="1:75" ht="13.5">
      <c r="A25" s="182" t="s">
        <v>228</v>
      </c>
      <c r="B25" s="182" t="s">
        <v>262</v>
      </c>
      <c r="C25" s="184" t="s">
        <v>315</v>
      </c>
      <c r="D25" s="188">
        <f t="shared" si="0"/>
        <v>567</v>
      </c>
      <c r="E25" s="188">
        <f t="shared" si="1"/>
        <v>361</v>
      </c>
      <c r="F25" s="188">
        <f t="shared" si="2"/>
        <v>123</v>
      </c>
      <c r="G25" s="188">
        <f t="shared" si="3"/>
        <v>1</v>
      </c>
      <c r="H25" s="188">
        <f t="shared" si="4"/>
        <v>0</v>
      </c>
      <c r="I25" s="188">
        <f t="shared" si="5"/>
        <v>82</v>
      </c>
      <c r="J25" s="188">
        <f t="shared" si="6"/>
        <v>0</v>
      </c>
      <c r="K25" s="188">
        <f t="shared" si="7"/>
        <v>0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201</v>
      </c>
      <c r="U25" s="188">
        <f t="shared" si="10"/>
        <v>0</v>
      </c>
      <c r="V25" s="188">
        <f t="shared" si="11"/>
        <v>119</v>
      </c>
      <c r="W25" s="188">
        <f t="shared" si="12"/>
        <v>0</v>
      </c>
      <c r="X25" s="188">
        <f t="shared" si="13"/>
        <v>0</v>
      </c>
      <c r="Y25" s="188">
        <f t="shared" si="14"/>
        <v>82</v>
      </c>
      <c r="Z25" s="188">
        <f t="shared" si="15"/>
        <v>0</v>
      </c>
      <c r="AA25" s="188">
        <f t="shared" si="16"/>
        <v>0</v>
      </c>
      <c r="AB25" s="188">
        <f t="shared" si="17"/>
        <v>6</v>
      </c>
      <c r="AC25" s="188">
        <v>0</v>
      </c>
      <c r="AD25" s="188">
        <v>6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107</v>
      </c>
      <c r="AK25" s="188">
        <v>0</v>
      </c>
      <c r="AL25" s="188">
        <v>107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88</v>
      </c>
      <c r="AS25" s="188">
        <v>0</v>
      </c>
      <c r="AT25" s="188">
        <v>6</v>
      </c>
      <c r="AU25" s="188">
        <v>0</v>
      </c>
      <c r="AV25" s="188">
        <v>0</v>
      </c>
      <c r="AW25" s="188">
        <v>82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366</v>
      </c>
      <c r="BQ25" s="188">
        <v>361</v>
      </c>
      <c r="BR25" s="188">
        <v>4</v>
      </c>
      <c r="BS25" s="188">
        <v>1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228</v>
      </c>
      <c r="B26" s="182" t="s">
        <v>263</v>
      </c>
      <c r="C26" s="184" t="s">
        <v>264</v>
      </c>
      <c r="D26" s="188">
        <f t="shared" si="0"/>
        <v>272</v>
      </c>
      <c r="E26" s="188">
        <f t="shared" si="1"/>
        <v>257</v>
      </c>
      <c r="F26" s="188">
        <f t="shared" si="2"/>
        <v>0</v>
      </c>
      <c r="G26" s="188">
        <f t="shared" si="3"/>
        <v>0</v>
      </c>
      <c r="H26" s="188">
        <f t="shared" si="4"/>
        <v>0</v>
      </c>
      <c r="I26" s="188">
        <f t="shared" si="5"/>
        <v>0</v>
      </c>
      <c r="J26" s="188">
        <f t="shared" si="6"/>
        <v>14</v>
      </c>
      <c r="K26" s="188">
        <f t="shared" si="7"/>
        <v>1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0</v>
      </c>
      <c r="U26" s="188">
        <f t="shared" si="10"/>
        <v>0</v>
      </c>
      <c r="V26" s="188">
        <f t="shared" si="11"/>
        <v>0</v>
      </c>
      <c r="W26" s="188">
        <f t="shared" si="12"/>
        <v>0</v>
      </c>
      <c r="X26" s="188">
        <f t="shared" si="13"/>
        <v>0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272</v>
      </c>
      <c r="BQ26" s="188">
        <v>257</v>
      </c>
      <c r="BR26" s="188">
        <v>0</v>
      </c>
      <c r="BS26" s="188">
        <v>0</v>
      </c>
      <c r="BT26" s="188">
        <v>0</v>
      </c>
      <c r="BU26" s="188">
        <v>0</v>
      </c>
      <c r="BV26" s="188">
        <v>14</v>
      </c>
      <c r="BW26" s="188">
        <v>1</v>
      </c>
    </row>
    <row r="27" spans="1:75" ht="13.5">
      <c r="A27" s="182" t="s">
        <v>228</v>
      </c>
      <c r="B27" s="182" t="s">
        <v>265</v>
      </c>
      <c r="C27" s="184" t="s">
        <v>266</v>
      </c>
      <c r="D27" s="188">
        <f t="shared" si="0"/>
        <v>2258</v>
      </c>
      <c r="E27" s="188">
        <f t="shared" si="1"/>
        <v>1591</v>
      </c>
      <c r="F27" s="188">
        <f t="shared" si="2"/>
        <v>331</v>
      </c>
      <c r="G27" s="188">
        <f t="shared" si="3"/>
        <v>211</v>
      </c>
      <c r="H27" s="188">
        <f t="shared" si="4"/>
        <v>31</v>
      </c>
      <c r="I27" s="188">
        <f t="shared" si="5"/>
        <v>0</v>
      </c>
      <c r="J27" s="188">
        <f t="shared" si="6"/>
        <v>94</v>
      </c>
      <c r="K27" s="188">
        <f t="shared" si="7"/>
        <v>0</v>
      </c>
      <c r="L27" s="188">
        <f t="shared" si="8"/>
        <v>838</v>
      </c>
      <c r="M27" s="188">
        <v>510</v>
      </c>
      <c r="N27" s="188">
        <v>51</v>
      </c>
      <c r="O27" s="188">
        <v>211</v>
      </c>
      <c r="P27" s="188">
        <v>31</v>
      </c>
      <c r="Q27" s="188">
        <v>0</v>
      </c>
      <c r="R27" s="188">
        <v>35</v>
      </c>
      <c r="S27" s="188">
        <v>0</v>
      </c>
      <c r="T27" s="188">
        <f t="shared" si="9"/>
        <v>267</v>
      </c>
      <c r="U27" s="188">
        <f t="shared" si="10"/>
        <v>0</v>
      </c>
      <c r="V27" s="188">
        <f t="shared" si="11"/>
        <v>267</v>
      </c>
      <c r="W27" s="188">
        <f t="shared" si="12"/>
        <v>0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267</v>
      </c>
      <c r="AK27" s="188">
        <v>0</v>
      </c>
      <c r="AL27" s="188">
        <v>267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1153</v>
      </c>
      <c r="BQ27" s="188">
        <v>1081</v>
      </c>
      <c r="BR27" s="188">
        <v>13</v>
      </c>
      <c r="BS27" s="188">
        <v>0</v>
      </c>
      <c r="BT27" s="188">
        <v>0</v>
      </c>
      <c r="BU27" s="188">
        <v>0</v>
      </c>
      <c r="BV27" s="188">
        <v>59</v>
      </c>
      <c r="BW27" s="188">
        <v>0</v>
      </c>
    </row>
    <row r="28" spans="1:75" ht="13.5">
      <c r="A28" s="182" t="s">
        <v>228</v>
      </c>
      <c r="B28" s="182" t="s">
        <v>267</v>
      </c>
      <c r="C28" s="184" t="s">
        <v>268</v>
      </c>
      <c r="D28" s="188">
        <f t="shared" si="0"/>
        <v>1561</v>
      </c>
      <c r="E28" s="188">
        <f t="shared" si="1"/>
        <v>49</v>
      </c>
      <c r="F28" s="188">
        <f t="shared" si="2"/>
        <v>679</v>
      </c>
      <c r="G28" s="188">
        <f t="shared" si="3"/>
        <v>0</v>
      </c>
      <c r="H28" s="188">
        <f t="shared" si="4"/>
        <v>0</v>
      </c>
      <c r="I28" s="188">
        <f t="shared" si="5"/>
        <v>0</v>
      </c>
      <c r="J28" s="188">
        <f t="shared" si="6"/>
        <v>3</v>
      </c>
      <c r="K28" s="188">
        <f t="shared" si="7"/>
        <v>830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1508</v>
      </c>
      <c r="U28" s="188">
        <f t="shared" si="10"/>
        <v>0</v>
      </c>
      <c r="V28" s="188">
        <f t="shared" si="11"/>
        <v>678</v>
      </c>
      <c r="W28" s="188">
        <f t="shared" si="12"/>
        <v>0</v>
      </c>
      <c r="X28" s="188">
        <f t="shared" si="13"/>
        <v>0</v>
      </c>
      <c r="Y28" s="188">
        <f t="shared" si="14"/>
        <v>0</v>
      </c>
      <c r="Z28" s="188">
        <f t="shared" si="15"/>
        <v>0</v>
      </c>
      <c r="AA28" s="188">
        <f t="shared" si="16"/>
        <v>830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830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830</v>
      </c>
      <c r="AR28" s="188">
        <f t="shared" si="19"/>
        <v>678</v>
      </c>
      <c r="AS28" s="188">
        <v>0</v>
      </c>
      <c r="AT28" s="188">
        <v>678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53</v>
      </c>
      <c r="BQ28" s="188">
        <v>49</v>
      </c>
      <c r="BR28" s="188">
        <v>1</v>
      </c>
      <c r="BS28" s="188">
        <v>0</v>
      </c>
      <c r="BT28" s="188">
        <v>0</v>
      </c>
      <c r="BU28" s="188">
        <v>0</v>
      </c>
      <c r="BV28" s="188">
        <v>3</v>
      </c>
      <c r="BW28" s="188">
        <v>0</v>
      </c>
    </row>
    <row r="29" spans="1:75" ht="13.5">
      <c r="A29" s="182" t="s">
        <v>228</v>
      </c>
      <c r="B29" s="182" t="s">
        <v>269</v>
      </c>
      <c r="C29" s="184" t="s">
        <v>270</v>
      </c>
      <c r="D29" s="188">
        <f t="shared" si="0"/>
        <v>115</v>
      </c>
      <c r="E29" s="188">
        <f t="shared" si="1"/>
        <v>0</v>
      </c>
      <c r="F29" s="188">
        <f t="shared" si="2"/>
        <v>53</v>
      </c>
      <c r="G29" s="188">
        <f t="shared" si="3"/>
        <v>62</v>
      </c>
      <c r="H29" s="188">
        <f t="shared" si="4"/>
        <v>0</v>
      </c>
      <c r="I29" s="188">
        <f t="shared" si="5"/>
        <v>0</v>
      </c>
      <c r="J29" s="188">
        <f t="shared" si="6"/>
        <v>0</v>
      </c>
      <c r="K29" s="188">
        <f t="shared" si="7"/>
        <v>0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115</v>
      </c>
      <c r="U29" s="188">
        <f t="shared" si="10"/>
        <v>0</v>
      </c>
      <c r="V29" s="188">
        <f t="shared" si="11"/>
        <v>53</v>
      </c>
      <c r="W29" s="188">
        <f t="shared" si="12"/>
        <v>62</v>
      </c>
      <c r="X29" s="188">
        <f t="shared" si="13"/>
        <v>0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115</v>
      </c>
      <c r="AS29" s="188">
        <v>0</v>
      </c>
      <c r="AT29" s="188">
        <v>53</v>
      </c>
      <c r="AU29" s="188">
        <v>62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228</v>
      </c>
      <c r="B30" s="182" t="s">
        <v>271</v>
      </c>
      <c r="C30" s="184" t="s">
        <v>227</v>
      </c>
      <c r="D30" s="188">
        <f t="shared" si="0"/>
        <v>4005</v>
      </c>
      <c r="E30" s="188">
        <f t="shared" si="1"/>
        <v>616</v>
      </c>
      <c r="F30" s="188">
        <f t="shared" si="2"/>
        <v>118</v>
      </c>
      <c r="G30" s="188">
        <f t="shared" si="3"/>
        <v>255</v>
      </c>
      <c r="H30" s="188">
        <f t="shared" si="4"/>
        <v>15</v>
      </c>
      <c r="I30" s="188">
        <f t="shared" si="5"/>
        <v>482</v>
      </c>
      <c r="J30" s="188">
        <f t="shared" si="6"/>
        <v>106</v>
      </c>
      <c r="K30" s="188">
        <f t="shared" si="7"/>
        <v>2413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3389</v>
      </c>
      <c r="U30" s="188">
        <f t="shared" si="10"/>
        <v>0</v>
      </c>
      <c r="V30" s="188">
        <f t="shared" si="11"/>
        <v>118</v>
      </c>
      <c r="W30" s="188">
        <f t="shared" si="12"/>
        <v>255</v>
      </c>
      <c r="X30" s="188">
        <f t="shared" si="13"/>
        <v>15</v>
      </c>
      <c r="Y30" s="188">
        <f t="shared" si="14"/>
        <v>482</v>
      </c>
      <c r="Z30" s="188">
        <f t="shared" si="15"/>
        <v>106</v>
      </c>
      <c r="AA30" s="188">
        <f t="shared" si="16"/>
        <v>2413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273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273</v>
      </c>
      <c r="AR30" s="188">
        <f t="shared" si="19"/>
        <v>976</v>
      </c>
      <c r="AS30" s="188">
        <v>0</v>
      </c>
      <c r="AT30" s="188">
        <v>118</v>
      </c>
      <c r="AU30" s="188">
        <v>255</v>
      </c>
      <c r="AV30" s="188">
        <v>15</v>
      </c>
      <c r="AW30" s="188">
        <v>482</v>
      </c>
      <c r="AX30" s="188">
        <v>106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2140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2140</v>
      </c>
      <c r="BP30" s="188">
        <f t="shared" si="22"/>
        <v>616</v>
      </c>
      <c r="BQ30" s="188">
        <v>616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228</v>
      </c>
      <c r="B31" s="182" t="s">
        <v>272</v>
      </c>
      <c r="C31" s="184" t="s">
        <v>273</v>
      </c>
      <c r="D31" s="188">
        <f t="shared" si="0"/>
        <v>244</v>
      </c>
      <c r="E31" s="188">
        <f t="shared" si="1"/>
        <v>78</v>
      </c>
      <c r="F31" s="188">
        <f t="shared" si="2"/>
        <v>161</v>
      </c>
      <c r="G31" s="188">
        <f t="shared" si="3"/>
        <v>0</v>
      </c>
      <c r="H31" s="188">
        <f t="shared" si="4"/>
        <v>0</v>
      </c>
      <c r="I31" s="188">
        <f t="shared" si="5"/>
        <v>0</v>
      </c>
      <c r="J31" s="188">
        <f t="shared" si="6"/>
        <v>5</v>
      </c>
      <c r="K31" s="188">
        <f t="shared" si="7"/>
        <v>0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158</v>
      </c>
      <c r="U31" s="188">
        <f t="shared" si="10"/>
        <v>0</v>
      </c>
      <c r="V31" s="188">
        <f t="shared" si="11"/>
        <v>158</v>
      </c>
      <c r="W31" s="188">
        <f t="shared" si="12"/>
        <v>0</v>
      </c>
      <c r="X31" s="188">
        <f t="shared" si="13"/>
        <v>0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158</v>
      </c>
      <c r="AS31" s="188">
        <v>0</v>
      </c>
      <c r="AT31" s="188">
        <v>158</v>
      </c>
      <c r="AU31" s="188">
        <v>0</v>
      </c>
      <c r="AV31" s="188">
        <v>0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86</v>
      </c>
      <c r="BQ31" s="188">
        <v>78</v>
      </c>
      <c r="BR31" s="188">
        <v>3</v>
      </c>
      <c r="BS31" s="188">
        <v>0</v>
      </c>
      <c r="BT31" s="188">
        <v>0</v>
      </c>
      <c r="BU31" s="188">
        <v>0</v>
      </c>
      <c r="BV31" s="188">
        <v>5</v>
      </c>
      <c r="BW31" s="188">
        <v>0</v>
      </c>
    </row>
    <row r="32" spans="1:75" ht="13.5">
      <c r="A32" s="182" t="s">
        <v>228</v>
      </c>
      <c r="B32" s="182" t="s">
        <v>274</v>
      </c>
      <c r="C32" s="184" t="s">
        <v>275</v>
      </c>
      <c r="D32" s="188">
        <f t="shared" si="0"/>
        <v>223</v>
      </c>
      <c r="E32" s="188">
        <f t="shared" si="1"/>
        <v>132</v>
      </c>
      <c r="F32" s="188">
        <f t="shared" si="2"/>
        <v>55</v>
      </c>
      <c r="G32" s="188">
        <f t="shared" si="3"/>
        <v>33</v>
      </c>
      <c r="H32" s="188">
        <f t="shared" si="4"/>
        <v>0</v>
      </c>
      <c r="I32" s="188">
        <f t="shared" si="5"/>
        <v>0</v>
      </c>
      <c r="J32" s="188">
        <f t="shared" si="6"/>
        <v>0</v>
      </c>
      <c r="K32" s="188">
        <f t="shared" si="7"/>
        <v>3</v>
      </c>
      <c r="L32" s="188">
        <f t="shared" si="8"/>
        <v>66</v>
      </c>
      <c r="M32" s="188">
        <v>66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87</v>
      </c>
      <c r="U32" s="188">
        <f t="shared" si="10"/>
        <v>0</v>
      </c>
      <c r="V32" s="188">
        <f t="shared" si="11"/>
        <v>54</v>
      </c>
      <c r="W32" s="188">
        <f t="shared" si="12"/>
        <v>33</v>
      </c>
      <c r="X32" s="188">
        <f t="shared" si="13"/>
        <v>0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28</v>
      </c>
      <c r="AK32" s="188">
        <v>0</v>
      </c>
      <c r="AL32" s="188">
        <v>28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59</v>
      </c>
      <c r="AS32" s="188">
        <v>0</v>
      </c>
      <c r="AT32" s="188">
        <v>26</v>
      </c>
      <c r="AU32" s="188">
        <v>33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70</v>
      </c>
      <c r="BQ32" s="188">
        <v>66</v>
      </c>
      <c r="BR32" s="188">
        <v>1</v>
      </c>
      <c r="BS32" s="188">
        <v>0</v>
      </c>
      <c r="BT32" s="188">
        <v>0</v>
      </c>
      <c r="BU32" s="188">
        <v>0</v>
      </c>
      <c r="BV32" s="188">
        <v>0</v>
      </c>
      <c r="BW32" s="188">
        <v>3</v>
      </c>
    </row>
    <row r="33" spans="1:75" ht="13.5">
      <c r="A33" s="182" t="s">
        <v>228</v>
      </c>
      <c r="B33" s="182" t="s">
        <v>276</v>
      </c>
      <c r="C33" s="184" t="s">
        <v>277</v>
      </c>
      <c r="D33" s="188">
        <f t="shared" si="0"/>
        <v>73</v>
      </c>
      <c r="E33" s="188">
        <f t="shared" si="1"/>
        <v>0</v>
      </c>
      <c r="F33" s="188">
        <f t="shared" si="2"/>
        <v>40</v>
      </c>
      <c r="G33" s="188">
        <f t="shared" si="3"/>
        <v>33</v>
      </c>
      <c r="H33" s="188">
        <f t="shared" si="4"/>
        <v>0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73</v>
      </c>
      <c r="M33" s="188">
        <v>0</v>
      </c>
      <c r="N33" s="188">
        <v>40</v>
      </c>
      <c r="O33" s="188">
        <v>33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0</v>
      </c>
      <c r="U33" s="188">
        <f t="shared" si="10"/>
        <v>0</v>
      </c>
      <c r="V33" s="188">
        <f t="shared" si="11"/>
        <v>0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228</v>
      </c>
      <c r="B34" s="182" t="s">
        <v>278</v>
      </c>
      <c r="C34" s="184" t="s">
        <v>279</v>
      </c>
      <c r="D34" s="188">
        <f t="shared" si="0"/>
        <v>355</v>
      </c>
      <c r="E34" s="188">
        <f t="shared" si="1"/>
        <v>228</v>
      </c>
      <c r="F34" s="188">
        <f t="shared" si="2"/>
        <v>78</v>
      </c>
      <c r="G34" s="188">
        <f t="shared" si="3"/>
        <v>27</v>
      </c>
      <c r="H34" s="188">
        <f t="shared" si="4"/>
        <v>9</v>
      </c>
      <c r="I34" s="188">
        <f t="shared" si="5"/>
        <v>5</v>
      </c>
      <c r="J34" s="188">
        <f t="shared" si="6"/>
        <v>8</v>
      </c>
      <c r="K34" s="188">
        <f t="shared" si="7"/>
        <v>0</v>
      </c>
      <c r="L34" s="188">
        <f t="shared" si="8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258</v>
      </c>
      <c r="U34" s="188">
        <f t="shared" si="10"/>
        <v>131</v>
      </c>
      <c r="V34" s="188">
        <f t="shared" si="11"/>
        <v>78</v>
      </c>
      <c r="W34" s="188">
        <f t="shared" si="12"/>
        <v>27</v>
      </c>
      <c r="X34" s="188">
        <f t="shared" si="13"/>
        <v>9</v>
      </c>
      <c r="Y34" s="188">
        <f t="shared" si="14"/>
        <v>5</v>
      </c>
      <c r="Z34" s="188">
        <f t="shared" si="15"/>
        <v>8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75</v>
      </c>
      <c r="AK34" s="188">
        <v>18</v>
      </c>
      <c r="AL34" s="188">
        <v>57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183</v>
      </c>
      <c r="AS34" s="188">
        <v>113</v>
      </c>
      <c r="AT34" s="188">
        <v>21</v>
      </c>
      <c r="AU34" s="188">
        <v>27</v>
      </c>
      <c r="AV34" s="188">
        <v>9</v>
      </c>
      <c r="AW34" s="188">
        <v>5</v>
      </c>
      <c r="AX34" s="188">
        <v>8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97</v>
      </c>
      <c r="BQ34" s="188">
        <v>97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228</v>
      </c>
      <c r="B35" s="182" t="s">
        <v>280</v>
      </c>
      <c r="C35" s="184" t="s">
        <v>281</v>
      </c>
      <c r="D35" s="188">
        <f t="shared" si="0"/>
        <v>436</v>
      </c>
      <c r="E35" s="188">
        <f t="shared" si="1"/>
        <v>317</v>
      </c>
      <c r="F35" s="188">
        <f t="shared" si="2"/>
        <v>31</v>
      </c>
      <c r="G35" s="188">
        <f t="shared" si="3"/>
        <v>50</v>
      </c>
      <c r="H35" s="188">
        <f t="shared" si="4"/>
        <v>18</v>
      </c>
      <c r="I35" s="188">
        <f t="shared" si="5"/>
        <v>4</v>
      </c>
      <c r="J35" s="188">
        <f t="shared" si="6"/>
        <v>16</v>
      </c>
      <c r="K35" s="188">
        <f t="shared" si="7"/>
        <v>0</v>
      </c>
      <c r="L35" s="188">
        <f t="shared" si="8"/>
        <v>333</v>
      </c>
      <c r="M35" s="188">
        <v>317</v>
      </c>
      <c r="N35" s="188">
        <v>0</v>
      </c>
      <c r="O35" s="188">
        <v>0</v>
      </c>
      <c r="P35" s="188">
        <v>0</v>
      </c>
      <c r="Q35" s="188">
        <v>0</v>
      </c>
      <c r="R35" s="188">
        <v>16</v>
      </c>
      <c r="S35" s="188">
        <v>0</v>
      </c>
      <c r="T35" s="188">
        <f t="shared" si="9"/>
        <v>103</v>
      </c>
      <c r="U35" s="188">
        <f t="shared" si="10"/>
        <v>0</v>
      </c>
      <c r="V35" s="188">
        <f t="shared" si="11"/>
        <v>31</v>
      </c>
      <c r="W35" s="188">
        <f t="shared" si="12"/>
        <v>50</v>
      </c>
      <c r="X35" s="188">
        <f t="shared" si="13"/>
        <v>18</v>
      </c>
      <c r="Y35" s="188">
        <f t="shared" si="14"/>
        <v>4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103</v>
      </c>
      <c r="AS35" s="188">
        <v>0</v>
      </c>
      <c r="AT35" s="188">
        <v>31</v>
      </c>
      <c r="AU35" s="188">
        <v>50</v>
      </c>
      <c r="AV35" s="188">
        <v>18</v>
      </c>
      <c r="AW35" s="188">
        <v>4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228</v>
      </c>
      <c r="B36" s="182" t="s">
        <v>282</v>
      </c>
      <c r="C36" s="184" t="s">
        <v>283</v>
      </c>
      <c r="D36" s="188">
        <f t="shared" si="0"/>
        <v>1881</v>
      </c>
      <c r="E36" s="188">
        <f t="shared" si="1"/>
        <v>1533</v>
      </c>
      <c r="F36" s="188">
        <f t="shared" si="2"/>
        <v>65</v>
      </c>
      <c r="G36" s="188">
        <f t="shared" si="3"/>
        <v>152</v>
      </c>
      <c r="H36" s="188">
        <f t="shared" si="4"/>
        <v>55</v>
      </c>
      <c r="I36" s="188">
        <f t="shared" si="5"/>
        <v>0</v>
      </c>
      <c r="J36" s="188">
        <f t="shared" si="6"/>
        <v>76</v>
      </c>
      <c r="K36" s="188">
        <f t="shared" si="7"/>
        <v>0</v>
      </c>
      <c r="L36" s="188">
        <f t="shared" si="8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9"/>
        <v>352</v>
      </c>
      <c r="U36" s="188">
        <f t="shared" si="10"/>
        <v>80</v>
      </c>
      <c r="V36" s="188">
        <f t="shared" si="11"/>
        <v>65</v>
      </c>
      <c r="W36" s="188">
        <f t="shared" si="12"/>
        <v>152</v>
      </c>
      <c r="X36" s="188">
        <f t="shared" si="13"/>
        <v>55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352</v>
      </c>
      <c r="AS36" s="188">
        <v>80</v>
      </c>
      <c r="AT36" s="188">
        <v>65</v>
      </c>
      <c r="AU36" s="188">
        <v>152</v>
      </c>
      <c r="AV36" s="188">
        <v>55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1529</v>
      </c>
      <c r="BQ36" s="188">
        <v>1453</v>
      </c>
      <c r="BR36" s="188">
        <v>0</v>
      </c>
      <c r="BS36" s="188">
        <v>0</v>
      </c>
      <c r="BT36" s="188">
        <v>0</v>
      </c>
      <c r="BU36" s="188">
        <v>0</v>
      </c>
      <c r="BV36" s="188">
        <v>76</v>
      </c>
      <c r="BW36" s="188">
        <v>0</v>
      </c>
    </row>
    <row r="37" spans="1:75" ht="13.5">
      <c r="A37" s="182" t="s">
        <v>228</v>
      </c>
      <c r="B37" s="182" t="s">
        <v>284</v>
      </c>
      <c r="C37" s="184" t="s">
        <v>285</v>
      </c>
      <c r="D37" s="188">
        <f t="shared" si="0"/>
        <v>1740</v>
      </c>
      <c r="E37" s="188">
        <f t="shared" si="1"/>
        <v>1443</v>
      </c>
      <c r="F37" s="188">
        <f t="shared" si="2"/>
        <v>220</v>
      </c>
      <c r="G37" s="188">
        <f t="shared" si="3"/>
        <v>0</v>
      </c>
      <c r="H37" s="188">
        <f t="shared" si="4"/>
        <v>37</v>
      </c>
      <c r="I37" s="188">
        <f t="shared" si="5"/>
        <v>0</v>
      </c>
      <c r="J37" s="188">
        <f t="shared" si="6"/>
        <v>40</v>
      </c>
      <c r="K37" s="188">
        <f t="shared" si="7"/>
        <v>0</v>
      </c>
      <c r="L37" s="188">
        <f t="shared" si="8"/>
        <v>333</v>
      </c>
      <c r="M37" s="188">
        <v>296</v>
      </c>
      <c r="N37" s="188">
        <v>0</v>
      </c>
      <c r="O37" s="188">
        <v>0</v>
      </c>
      <c r="P37" s="188">
        <v>37</v>
      </c>
      <c r="Q37" s="188">
        <v>0</v>
      </c>
      <c r="R37" s="188">
        <v>0</v>
      </c>
      <c r="S37" s="188">
        <v>0</v>
      </c>
      <c r="T37" s="188">
        <f t="shared" si="9"/>
        <v>213</v>
      </c>
      <c r="U37" s="188">
        <f t="shared" si="10"/>
        <v>0</v>
      </c>
      <c r="V37" s="188">
        <f t="shared" si="11"/>
        <v>213</v>
      </c>
      <c r="W37" s="188">
        <f t="shared" si="12"/>
        <v>0</v>
      </c>
      <c r="X37" s="188">
        <f t="shared" si="13"/>
        <v>0</v>
      </c>
      <c r="Y37" s="188">
        <f t="shared" si="14"/>
        <v>0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213</v>
      </c>
      <c r="AK37" s="188">
        <v>0</v>
      </c>
      <c r="AL37" s="188">
        <v>213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1194</v>
      </c>
      <c r="BQ37" s="188">
        <v>1147</v>
      </c>
      <c r="BR37" s="188">
        <v>7</v>
      </c>
      <c r="BS37" s="188">
        <v>0</v>
      </c>
      <c r="BT37" s="188">
        <v>0</v>
      </c>
      <c r="BU37" s="188">
        <v>0</v>
      </c>
      <c r="BV37" s="188">
        <v>40</v>
      </c>
      <c r="BW37" s="188">
        <v>0</v>
      </c>
    </row>
    <row r="38" spans="1:75" ht="13.5">
      <c r="A38" s="182" t="s">
        <v>228</v>
      </c>
      <c r="B38" s="182" t="s">
        <v>286</v>
      </c>
      <c r="C38" s="184" t="s">
        <v>287</v>
      </c>
      <c r="D38" s="188">
        <f t="shared" si="0"/>
        <v>2792</v>
      </c>
      <c r="E38" s="188">
        <f t="shared" si="1"/>
        <v>2383</v>
      </c>
      <c r="F38" s="188">
        <f t="shared" si="2"/>
        <v>111</v>
      </c>
      <c r="G38" s="188">
        <f t="shared" si="3"/>
        <v>105</v>
      </c>
      <c r="H38" s="188">
        <f t="shared" si="4"/>
        <v>26</v>
      </c>
      <c r="I38" s="188">
        <f t="shared" si="5"/>
        <v>0</v>
      </c>
      <c r="J38" s="188">
        <f t="shared" si="6"/>
        <v>120</v>
      </c>
      <c r="K38" s="188">
        <f t="shared" si="7"/>
        <v>47</v>
      </c>
      <c r="L38" s="188">
        <f t="shared" si="8"/>
        <v>1951</v>
      </c>
      <c r="M38" s="188">
        <v>1622</v>
      </c>
      <c r="N38" s="188">
        <v>63</v>
      </c>
      <c r="O38" s="188">
        <v>105</v>
      </c>
      <c r="P38" s="188">
        <v>26</v>
      </c>
      <c r="Q38" s="188">
        <v>0</v>
      </c>
      <c r="R38" s="188">
        <v>88</v>
      </c>
      <c r="S38" s="188">
        <v>47</v>
      </c>
      <c r="T38" s="188">
        <f t="shared" si="9"/>
        <v>44</v>
      </c>
      <c r="U38" s="188">
        <f t="shared" si="10"/>
        <v>0</v>
      </c>
      <c r="V38" s="188">
        <f t="shared" si="11"/>
        <v>44</v>
      </c>
      <c r="W38" s="188">
        <f t="shared" si="12"/>
        <v>0</v>
      </c>
      <c r="X38" s="188">
        <f t="shared" si="13"/>
        <v>0</v>
      </c>
      <c r="Y38" s="188">
        <f t="shared" si="14"/>
        <v>0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44</v>
      </c>
      <c r="AS38" s="188">
        <v>0</v>
      </c>
      <c r="AT38" s="188">
        <v>44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797</v>
      </c>
      <c r="BQ38" s="188">
        <v>761</v>
      </c>
      <c r="BR38" s="188">
        <v>4</v>
      </c>
      <c r="BS38" s="188">
        <v>0</v>
      </c>
      <c r="BT38" s="188">
        <v>0</v>
      </c>
      <c r="BU38" s="188">
        <v>0</v>
      </c>
      <c r="BV38" s="188">
        <v>32</v>
      </c>
      <c r="BW38" s="188">
        <v>0</v>
      </c>
    </row>
    <row r="39" spans="1:75" ht="13.5">
      <c r="A39" s="182" t="s">
        <v>228</v>
      </c>
      <c r="B39" s="182" t="s">
        <v>288</v>
      </c>
      <c r="C39" s="184" t="s">
        <v>289</v>
      </c>
      <c r="D39" s="188">
        <f t="shared" si="0"/>
        <v>964</v>
      </c>
      <c r="E39" s="188">
        <f t="shared" si="1"/>
        <v>684</v>
      </c>
      <c r="F39" s="188">
        <f t="shared" si="2"/>
        <v>147</v>
      </c>
      <c r="G39" s="188">
        <f t="shared" si="3"/>
        <v>70</v>
      </c>
      <c r="H39" s="188">
        <f t="shared" si="4"/>
        <v>35</v>
      </c>
      <c r="I39" s="188">
        <f t="shared" si="5"/>
        <v>0</v>
      </c>
      <c r="J39" s="188">
        <f t="shared" si="6"/>
        <v>0</v>
      </c>
      <c r="K39" s="188">
        <f t="shared" si="7"/>
        <v>28</v>
      </c>
      <c r="L39" s="188">
        <f t="shared" si="8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240</v>
      </c>
      <c r="U39" s="188">
        <f t="shared" si="10"/>
        <v>0</v>
      </c>
      <c r="V39" s="188">
        <f t="shared" si="11"/>
        <v>135</v>
      </c>
      <c r="W39" s="188">
        <f t="shared" si="12"/>
        <v>70</v>
      </c>
      <c r="X39" s="188">
        <f t="shared" si="13"/>
        <v>35</v>
      </c>
      <c r="Y39" s="188">
        <f t="shared" si="14"/>
        <v>0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240</v>
      </c>
      <c r="AK39" s="188">
        <v>0</v>
      </c>
      <c r="AL39" s="188">
        <v>135</v>
      </c>
      <c r="AM39" s="188">
        <v>70</v>
      </c>
      <c r="AN39" s="188">
        <v>35</v>
      </c>
      <c r="AO39" s="188">
        <v>0</v>
      </c>
      <c r="AP39" s="188">
        <v>0</v>
      </c>
      <c r="AQ39" s="188">
        <v>0</v>
      </c>
      <c r="AR39" s="188">
        <f t="shared" si="19"/>
        <v>0</v>
      </c>
      <c r="AS39" s="188">
        <v>0</v>
      </c>
      <c r="AT39" s="188">
        <v>0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724</v>
      </c>
      <c r="BQ39" s="188">
        <v>684</v>
      </c>
      <c r="BR39" s="188">
        <v>12</v>
      </c>
      <c r="BS39" s="188">
        <v>0</v>
      </c>
      <c r="BT39" s="188">
        <v>0</v>
      </c>
      <c r="BU39" s="188">
        <v>0</v>
      </c>
      <c r="BV39" s="188">
        <v>0</v>
      </c>
      <c r="BW39" s="188">
        <v>28</v>
      </c>
    </row>
    <row r="40" spans="1:75" ht="13.5">
      <c r="A40" s="182" t="s">
        <v>228</v>
      </c>
      <c r="B40" s="182" t="s">
        <v>290</v>
      </c>
      <c r="C40" s="184" t="s">
        <v>291</v>
      </c>
      <c r="D40" s="188">
        <f t="shared" si="0"/>
        <v>715</v>
      </c>
      <c r="E40" s="188">
        <f t="shared" si="1"/>
        <v>242</v>
      </c>
      <c r="F40" s="188">
        <f t="shared" si="2"/>
        <v>309</v>
      </c>
      <c r="G40" s="188">
        <f t="shared" si="3"/>
        <v>144</v>
      </c>
      <c r="H40" s="188">
        <f t="shared" si="4"/>
        <v>13</v>
      </c>
      <c r="I40" s="188">
        <f t="shared" si="5"/>
        <v>0</v>
      </c>
      <c r="J40" s="188">
        <f t="shared" si="6"/>
        <v>7</v>
      </c>
      <c r="K40" s="188">
        <f t="shared" si="7"/>
        <v>0</v>
      </c>
      <c r="L40" s="188">
        <f t="shared" si="8"/>
        <v>172</v>
      </c>
      <c r="M40" s="188">
        <v>0</v>
      </c>
      <c r="N40" s="188">
        <v>172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341</v>
      </c>
      <c r="U40" s="188">
        <f t="shared" si="10"/>
        <v>47</v>
      </c>
      <c r="V40" s="188">
        <f t="shared" si="11"/>
        <v>137</v>
      </c>
      <c r="W40" s="188">
        <f t="shared" si="12"/>
        <v>144</v>
      </c>
      <c r="X40" s="188">
        <f t="shared" si="13"/>
        <v>13</v>
      </c>
      <c r="Y40" s="188">
        <f t="shared" si="14"/>
        <v>0</v>
      </c>
      <c r="Z40" s="188">
        <f t="shared" si="15"/>
        <v>0</v>
      </c>
      <c r="AA40" s="188">
        <f t="shared" si="16"/>
        <v>0</v>
      </c>
      <c r="AB40" s="188">
        <f t="shared" si="17"/>
        <v>47</v>
      </c>
      <c r="AC40" s="188">
        <v>47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137</v>
      </c>
      <c r="AK40" s="188">
        <v>0</v>
      </c>
      <c r="AL40" s="188">
        <v>137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157</v>
      </c>
      <c r="AS40" s="188">
        <v>0</v>
      </c>
      <c r="AT40" s="188">
        <v>0</v>
      </c>
      <c r="AU40" s="188">
        <v>144</v>
      </c>
      <c r="AV40" s="188">
        <v>13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202</v>
      </c>
      <c r="BQ40" s="188">
        <v>195</v>
      </c>
      <c r="BR40" s="188">
        <v>0</v>
      </c>
      <c r="BS40" s="188">
        <v>0</v>
      </c>
      <c r="BT40" s="188">
        <v>0</v>
      </c>
      <c r="BU40" s="188">
        <v>0</v>
      </c>
      <c r="BV40" s="188">
        <v>7</v>
      </c>
      <c r="BW40" s="188">
        <v>0</v>
      </c>
    </row>
    <row r="41" spans="1:75" ht="13.5">
      <c r="A41" s="182" t="s">
        <v>228</v>
      </c>
      <c r="B41" s="182" t="s">
        <v>292</v>
      </c>
      <c r="C41" s="184" t="s">
        <v>293</v>
      </c>
      <c r="D41" s="188">
        <f t="shared" si="0"/>
        <v>1505</v>
      </c>
      <c r="E41" s="188">
        <f t="shared" si="1"/>
        <v>974</v>
      </c>
      <c r="F41" s="188">
        <f t="shared" si="2"/>
        <v>365</v>
      </c>
      <c r="G41" s="188">
        <f t="shared" si="3"/>
        <v>96</v>
      </c>
      <c r="H41" s="188">
        <f t="shared" si="4"/>
        <v>27</v>
      </c>
      <c r="I41" s="188">
        <f t="shared" si="5"/>
        <v>19</v>
      </c>
      <c r="J41" s="188">
        <f t="shared" si="6"/>
        <v>24</v>
      </c>
      <c r="K41" s="188">
        <f t="shared" si="7"/>
        <v>0</v>
      </c>
      <c r="L41" s="188">
        <f t="shared" si="8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922</v>
      </c>
      <c r="U41" s="188">
        <f t="shared" si="10"/>
        <v>483</v>
      </c>
      <c r="V41" s="188">
        <f t="shared" si="11"/>
        <v>273</v>
      </c>
      <c r="W41" s="188">
        <f t="shared" si="12"/>
        <v>96</v>
      </c>
      <c r="X41" s="188">
        <f t="shared" si="13"/>
        <v>27</v>
      </c>
      <c r="Y41" s="188">
        <f t="shared" si="14"/>
        <v>19</v>
      </c>
      <c r="Z41" s="188">
        <f t="shared" si="15"/>
        <v>24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252</v>
      </c>
      <c r="AK41" s="188">
        <v>58</v>
      </c>
      <c r="AL41" s="188">
        <v>194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670</v>
      </c>
      <c r="AS41" s="188">
        <v>425</v>
      </c>
      <c r="AT41" s="188">
        <v>79</v>
      </c>
      <c r="AU41" s="188">
        <v>96</v>
      </c>
      <c r="AV41" s="188">
        <v>27</v>
      </c>
      <c r="AW41" s="188">
        <v>19</v>
      </c>
      <c r="AX41" s="188">
        <v>24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583</v>
      </c>
      <c r="BQ41" s="188">
        <v>491</v>
      </c>
      <c r="BR41" s="188">
        <v>92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228</v>
      </c>
      <c r="B42" s="182" t="s">
        <v>294</v>
      </c>
      <c r="C42" s="184" t="s">
        <v>295</v>
      </c>
      <c r="D42" s="188">
        <f t="shared" si="0"/>
        <v>191</v>
      </c>
      <c r="E42" s="188">
        <f t="shared" si="1"/>
        <v>91</v>
      </c>
      <c r="F42" s="188">
        <f t="shared" si="2"/>
        <v>45</v>
      </c>
      <c r="G42" s="188">
        <f t="shared" si="3"/>
        <v>23</v>
      </c>
      <c r="H42" s="188">
        <f t="shared" si="4"/>
        <v>9</v>
      </c>
      <c r="I42" s="188">
        <f t="shared" si="5"/>
        <v>0</v>
      </c>
      <c r="J42" s="188">
        <f t="shared" si="6"/>
        <v>19</v>
      </c>
      <c r="K42" s="188">
        <f t="shared" si="7"/>
        <v>4</v>
      </c>
      <c r="L42" s="188">
        <f t="shared" si="8"/>
        <v>148</v>
      </c>
      <c r="M42" s="188">
        <v>69</v>
      </c>
      <c r="N42" s="188">
        <v>33</v>
      </c>
      <c r="O42" s="188">
        <v>23</v>
      </c>
      <c r="P42" s="188">
        <v>0</v>
      </c>
      <c r="Q42" s="188">
        <v>0</v>
      </c>
      <c r="R42" s="188">
        <v>19</v>
      </c>
      <c r="S42" s="188">
        <v>4</v>
      </c>
      <c r="T42" s="188">
        <f t="shared" si="9"/>
        <v>21</v>
      </c>
      <c r="U42" s="188">
        <f t="shared" si="10"/>
        <v>0</v>
      </c>
      <c r="V42" s="188">
        <f t="shared" si="11"/>
        <v>12</v>
      </c>
      <c r="W42" s="188">
        <f t="shared" si="12"/>
        <v>0</v>
      </c>
      <c r="X42" s="188">
        <f t="shared" si="13"/>
        <v>9</v>
      </c>
      <c r="Y42" s="188">
        <f t="shared" si="14"/>
        <v>0</v>
      </c>
      <c r="Z42" s="188">
        <f t="shared" si="15"/>
        <v>0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21</v>
      </c>
      <c r="AS42" s="188">
        <v>0</v>
      </c>
      <c r="AT42" s="188">
        <v>12</v>
      </c>
      <c r="AU42" s="188">
        <v>0</v>
      </c>
      <c r="AV42" s="188">
        <v>9</v>
      </c>
      <c r="AW42" s="188">
        <v>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22</v>
      </c>
      <c r="BQ42" s="188">
        <v>22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228</v>
      </c>
      <c r="B43" s="182" t="s">
        <v>296</v>
      </c>
      <c r="C43" s="184" t="s">
        <v>297</v>
      </c>
      <c r="D43" s="188">
        <f t="shared" si="0"/>
        <v>67</v>
      </c>
      <c r="E43" s="188">
        <f t="shared" si="1"/>
        <v>32</v>
      </c>
      <c r="F43" s="188">
        <f t="shared" si="2"/>
        <v>22</v>
      </c>
      <c r="G43" s="188">
        <f t="shared" si="3"/>
        <v>7</v>
      </c>
      <c r="H43" s="188">
        <f t="shared" si="4"/>
        <v>2</v>
      </c>
      <c r="I43" s="188">
        <f t="shared" si="5"/>
        <v>1</v>
      </c>
      <c r="J43" s="188">
        <f t="shared" si="6"/>
        <v>2</v>
      </c>
      <c r="K43" s="188">
        <f t="shared" si="7"/>
        <v>1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67</v>
      </c>
      <c r="U43" s="188">
        <f t="shared" si="10"/>
        <v>32</v>
      </c>
      <c r="V43" s="188">
        <f t="shared" si="11"/>
        <v>22</v>
      </c>
      <c r="W43" s="188">
        <f t="shared" si="12"/>
        <v>7</v>
      </c>
      <c r="X43" s="188">
        <f t="shared" si="13"/>
        <v>2</v>
      </c>
      <c r="Y43" s="188">
        <f t="shared" si="14"/>
        <v>1</v>
      </c>
      <c r="Z43" s="188">
        <f t="shared" si="15"/>
        <v>2</v>
      </c>
      <c r="AA43" s="188">
        <f t="shared" si="16"/>
        <v>1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20</v>
      </c>
      <c r="AK43" s="188">
        <v>4</v>
      </c>
      <c r="AL43" s="188">
        <v>16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47</v>
      </c>
      <c r="AS43" s="188">
        <v>28</v>
      </c>
      <c r="AT43" s="188">
        <v>6</v>
      </c>
      <c r="AU43" s="188">
        <v>7</v>
      </c>
      <c r="AV43" s="188">
        <v>2</v>
      </c>
      <c r="AW43" s="188">
        <v>1</v>
      </c>
      <c r="AX43" s="188">
        <v>2</v>
      </c>
      <c r="AY43" s="188">
        <v>1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228</v>
      </c>
      <c r="B44" s="182" t="s">
        <v>298</v>
      </c>
      <c r="C44" s="184" t="s">
        <v>299</v>
      </c>
      <c r="D44" s="188">
        <f t="shared" si="0"/>
        <v>136</v>
      </c>
      <c r="E44" s="188">
        <f aca="true" t="shared" si="23" ref="E44:E50">M44+U44+BQ44</f>
        <v>118</v>
      </c>
      <c r="F44" s="188">
        <f aca="true" t="shared" si="24" ref="F44:F50">N44+V44+BR44</f>
        <v>12</v>
      </c>
      <c r="G44" s="188">
        <f aca="true" t="shared" si="25" ref="G44:G50">O44+W44+BS44</f>
        <v>0</v>
      </c>
      <c r="H44" s="188">
        <f aca="true" t="shared" si="26" ref="H44:H50">P44+X44+BT44</f>
        <v>3</v>
      </c>
      <c r="I44" s="188">
        <f aca="true" t="shared" si="27" ref="I44:I50">Q44+Y44+BU44</f>
        <v>0</v>
      </c>
      <c r="J44" s="188">
        <f aca="true" t="shared" si="28" ref="J44:J50">R44+Z44+BV44</f>
        <v>3</v>
      </c>
      <c r="K44" s="188">
        <f aca="true" t="shared" si="29" ref="K44:K50">S44+AA44+BW44</f>
        <v>0</v>
      </c>
      <c r="L44" s="188">
        <f aca="true" t="shared" si="30" ref="L44:L50">SUM(M44:S44)</f>
        <v>136</v>
      </c>
      <c r="M44" s="188">
        <v>118</v>
      </c>
      <c r="N44" s="188">
        <v>12</v>
      </c>
      <c r="O44" s="188">
        <v>0</v>
      </c>
      <c r="P44" s="188">
        <v>3</v>
      </c>
      <c r="Q44" s="188">
        <v>0</v>
      </c>
      <c r="R44" s="188">
        <v>3</v>
      </c>
      <c r="S44" s="188">
        <v>0</v>
      </c>
      <c r="T44" s="188">
        <f aca="true" t="shared" si="31" ref="T44:T50">SUM(U44:AA44)</f>
        <v>0</v>
      </c>
      <c r="U44" s="188">
        <f aca="true" t="shared" si="32" ref="U44:U50">AC44+AK44+AS44+BA44+BI44</f>
        <v>0</v>
      </c>
      <c r="V44" s="188">
        <f aca="true" t="shared" si="33" ref="V44:V50">AD44+AL44+AT44+BB44+BJ44</f>
        <v>0</v>
      </c>
      <c r="W44" s="188">
        <f aca="true" t="shared" si="34" ref="W44:W50">AE44+AM44+AU44+BC44+BK44</f>
        <v>0</v>
      </c>
      <c r="X44" s="188">
        <f aca="true" t="shared" si="35" ref="X44:X50">AF44+AN44+AV44+BD44+BL44</f>
        <v>0</v>
      </c>
      <c r="Y44" s="188">
        <f aca="true" t="shared" si="36" ref="Y44:Y50">AG44+AO44+AW44+BE44+BM44</f>
        <v>0</v>
      </c>
      <c r="Z44" s="188">
        <f aca="true" t="shared" si="37" ref="Z44:Z50">AH44+AP44+AX44+BF44+BN44</f>
        <v>0</v>
      </c>
      <c r="AA44" s="188">
        <f aca="true" t="shared" si="38" ref="AA44:AA50">AI44+AQ44+AY44+BG44+BO44</f>
        <v>0</v>
      </c>
      <c r="AB44" s="188">
        <f aca="true" t="shared" si="39" ref="AB44:AB50">SUM(AC44:AI44)</f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aca="true" t="shared" si="40" ref="AJ44:AJ50">SUM(AK44:AQ44)</f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aca="true" t="shared" si="41" ref="AR44:AR50">SUM(AS44:AY44)</f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aca="true" t="shared" si="42" ref="AZ44:AZ50">SUM(BA44:BG44)</f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aca="true" t="shared" si="43" ref="BH44:BH50">SUM(BI44:BO44)</f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aca="true" t="shared" si="44" ref="BP44:BP50">SUM(BQ44:BW44)</f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228</v>
      </c>
      <c r="B45" s="182" t="s">
        <v>300</v>
      </c>
      <c r="C45" s="184" t="s">
        <v>301</v>
      </c>
      <c r="D45" s="188">
        <f t="shared" si="0"/>
        <v>127</v>
      </c>
      <c r="E45" s="188">
        <f t="shared" si="23"/>
        <v>62</v>
      </c>
      <c r="F45" s="188">
        <f t="shared" si="24"/>
        <v>44</v>
      </c>
      <c r="G45" s="188">
        <f t="shared" si="25"/>
        <v>12</v>
      </c>
      <c r="H45" s="188">
        <f t="shared" si="26"/>
        <v>3</v>
      </c>
      <c r="I45" s="188">
        <f t="shared" si="27"/>
        <v>2</v>
      </c>
      <c r="J45" s="188">
        <f t="shared" si="28"/>
        <v>3</v>
      </c>
      <c r="K45" s="188">
        <f t="shared" si="29"/>
        <v>1</v>
      </c>
      <c r="L45" s="188">
        <f t="shared" si="30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127</v>
      </c>
      <c r="U45" s="188">
        <f t="shared" si="32"/>
        <v>62</v>
      </c>
      <c r="V45" s="188">
        <f t="shared" si="33"/>
        <v>44</v>
      </c>
      <c r="W45" s="188">
        <f t="shared" si="34"/>
        <v>12</v>
      </c>
      <c r="X45" s="188">
        <f t="shared" si="35"/>
        <v>3</v>
      </c>
      <c r="Y45" s="188">
        <f t="shared" si="36"/>
        <v>2</v>
      </c>
      <c r="Z45" s="188">
        <f t="shared" si="37"/>
        <v>3</v>
      </c>
      <c r="AA45" s="188">
        <f t="shared" si="38"/>
        <v>1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44</v>
      </c>
      <c r="AK45" s="188">
        <v>10</v>
      </c>
      <c r="AL45" s="188">
        <v>34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83</v>
      </c>
      <c r="AS45" s="188">
        <v>52</v>
      </c>
      <c r="AT45" s="188">
        <v>10</v>
      </c>
      <c r="AU45" s="188">
        <v>12</v>
      </c>
      <c r="AV45" s="188">
        <v>3</v>
      </c>
      <c r="AW45" s="188">
        <v>2</v>
      </c>
      <c r="AX45" s="188">
        <v>3</v>
      </c>
      <c r="AY45" s="188">
        <v>1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228</v>
      </c>
      <c r="B46" s="182" t="s">
        <v>302</v>
      </c>
      <c r="C46" s="184" t="s">
        <v>303</v>
      </c>
      <c r="D46" s="188">
        <f t="shared" si="0"/>
        <v>15</v>
      </c>
      <c r="E46" s="188">
        <f t="shared" si="23"/>
        <v>0</v>
      </c>
      <c r="F46" s="188">
        <f t="shared" si="24"/>
        <v>6</v>
      </c>
      <c r="G46" s="188">
        <f t="shared" si="25"/>
        <v>9</v>
      </c>
      <c r="H46" s="188">
        <f t="shared" si="26"/>
        <v>0</v>
      </c>
      <c r="I46" s="188">
        <f t="shared" si="27"/>
        <v>0</v>
      </c>
      <c r="J46" s="188">
        <f t="shared" si="28"/>
        <v>0</v>
      </c>
      <c r="K46" s="188">
        <f t="shared" si="29"/>
        <v>0</v>
      </c>
      <c r="L46" s="188">
        <f t="shared" si="30"/>
        <v>15</v>
      </c>
      <c r="M46" s="188">
        <v>0</v>
      </c>
      <c r="N46" s="188">
        <v>6</v>
      </c>
      <c r="O46" s="188">
        <v>9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0</v>
      </c>
      <c r="U46" s="188">
        <f t="shared" si="32"/>
        <v>0</v>
      </c>
      <c r="V46" s="188">
        <f t="shared" si="33"/>
        <v>0</v>
      </c>
      <c r="W46" s="188">
        <f t="shared" si="34"/>
        <v>0</v>
      </c>
      <c r="X46" s="188">
        <f t="shared" si="35"/>
        <v>0</v>
      </c>
      <c r="Y46" s="188">
        <f t="shared" si="36"/>
        <v>0</v>
      </c>
      <c r="Z46" s="188">
        <f t="shared" si="37"/>
        <v>0</v>
      </c>
      <c r="AA46" s="188">
        <f t="shared" si="38"/>
        <v>0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228</v>
      </c>
      <c r="B47" s="182" t="s">
        <v>304</v>
      </c>
      <c r="C47" s="184" t="s">
        <v>305</v>
      </c>
      <c r="D47" s="188">
        <f t="shared" si="0"/>
        <v>8</v>
      </c>
      <c r="E47" s="188">
        <f t="shared" si="23"/>
        <v>0</v>
      </c>
      <c r="F47" s="188">
        <f t="shared" si="24"/>
        <v>5</v>
      </c>
      <c r="G47" s="188">
        <f t="shared" si="25"/>
        <v>2</v>
      </c>
      <c r="H47" s="188">
        <f t="shared" si="26"/>
        <v>0</v>
      </c>
      <c r="I47" s="188">
        <f t="shared" si="27"/>
        <v>1</v>
      </c>
      <c r="J47" s="188">
        <f t="shared" si="28"/>
        <v>0</v>
      </c>
      <c r="K47" s="188">
        <f t="shared" si="29"/>
        <v>0</v>
      </c>
      <c r="L47" s="188">
        <f t="shared" si="30"/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8</v>
      </c>
      <c r="U47" s="188">
        <f t="shared" si="32"/>
        <v>0</v>
      </c>
      <c r="V47" s="188">
        <f t="shared" si="33"/>
        <v>5</v>
      </c>
      <c r="W47" s="188">
        <f t="shared" si="34"/>
        <v>2</v>
      </c>
      <c r="X47" s="188">
        <f t="shared" si="35"/>
        <v>0</v>
      </c>
      <c r="Y47" s="188">
        <f t="shared" si="36"/>
        <v>1</v>
      </c>
      <c r="Z47" s="188">
        <f t="shared" si="37"/>
        <v>0</v>
      </c>
      <c r="AA47" s="188">
        <f t="shared" si="38"/>
        <v>0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8</v>
      </c>
      <c r="AS47" s="188">
        <v>0</v>
      </c>
      <c r="AT47" s="188">
        <v>5</v>
      </c>
      <c r="AU47" s="188">
        <v>2</v>
      </c>
      <c r="AV47" s="188">
        <v>0</v>
      </c>
      <c r="AW47" s="188">
        <v>1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228</v>
      </c>
      <c r="B48" s="182" t="s">
        <v>306</v>
      </c>
      <c r="C48" s="184" t="s">
        <v>307</v>
      </c>
      <c r="D48" s="188">
        <f t="shared" si="0"/>
        <v>127</v>
      </c>
      <c r="E48" s="188">
        <f t="shared" si="23"/>
        <v>0</v>
      </c>
      <c r="F48" s="188">
        <f t="shared" si="24"/>
        <v>123</v>
      </c>
      <c r="G48" s="188">
        <f t="shared" si="25"/>
        <v>0</v>
      </c>
      <c r="H48" s="188">
        <f t="shared" si="26"/>
        <v>4</v>
      </c>
      <c r="I48" s="188">
        <f t="shared" si="27"/>
        <v>0</v>
      </c>
      <c r="J48" s="188">
        <f t="shared" si="28"/>
        <v>0</v>
      </c>
      <c r="K48" s="188">
        <f t="shared" si="29"/>
        <v>0</v>
      </c>
      <c r="L48" s="188">
        <f t="shared" si="30"/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31"/>
        <v>127</v>
      </c>
      <c r="U48" s="188">
        <f t="shared" si="32"/>
        <v>0</v>
      </c>
      <c r="V48" s="188">
        <f t="shared" si="33"/>
        <v>123</v>
      </c>
      <c r="W48" s="188">
        <f t="shared" si="34"/>
        <v>0</v>
      </c>
      <c r="X48" s="188">
        <f t="shared" si="35"/>
        <v>4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127</v>
      </c>
      <c r="AS48" s="188">
        <v>0</v>
      </c>
      <c r="AT48" s="188">
        <v>123</v>
      </c>
      <c r="AU48" s="188">
        <v>0</v>
      </c>
      <c r="AV48" s="188">
        <v>4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228</v>
      </c>
      <c r="B49" s="182" t="s">
        <v>308</v>
      </c>
      <c r="C49" s="184" t="s">
        <v>309</v>
      </c>
      <c r="D49" s="188">
        <f t="shared" si="0"/>
        <v>160</v>
      </c>
      <c r="E49" s="188">
        <f t="shared" si="23"/>
        <v>55</v>
      </c>
      <c r="F49" s="188">
        <f t="shared" si="24"/>
        <v>18</v>
      </c>
      <c r="G49" s="188">
        <f t="shared" si="25"/>
        <v>20</v>
      </c>
      <c r="H49" s="188">
        <f t="shared" si="26"/>
        <v>0</v>
      </c>
      <c r="I49" s="188">
        <f t="shared" si="27"/>
        <v>0</v>
      </c>
      <c r="J49" s="188">
        <f t="shared" si="28"/>
        <v>0</v>
      </c>
      <c r="K49" s="188">
        <f t="shared" si="29"/>
        <v>67</v>
      </c>
      <c r="L49" s="188">
        <f t="shared" si="30"/>
        <v>93</v>
      </c>
      <c r="M49" s="188">
        <v>55</v>
      </c>
      <c r="N49" s="188">
        <v>18</v>
      </c>
      <c r="O49" s="188">
        <v>20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67</v>
      </c>
      <c r="U49" s="188">
        <f t="shared" si="32"/>
        <v>0</v>
      </c>
      <c r="V49" s="188">
        <f t="shared" si="33"/>
        <v>0</v>
      </c>
      <c r="W49" s="188">
        <f t="shared" si="34"/>
        <v>0</v>
      </c>
      <c r="X49" s="188">
        <f t="shared" si="35"/>
        <v>0</v>
      </c>
      <c r="Y49" s="188">
        <f t="shared" si="36"/>
        <v>0</v>
      </c>
      <c r="Z49" s="188">
        <f t="shared" si="37"/>
        <v>0</v>
      </c>
      <c r="AA49" s="188">
        <f t="shared" si="38"/>
        <v>67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67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67</v>
      </c>
      <c r="AR49" s="188">
        <f t="shared" si="41"/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228</v>
      </c>
      <c r="B50" s="182" t="s">
        <v>310</v>
      </c>
      <c r="C50" s="184" t="s">
        <v>311</v>
      </c>
      <c r="D50" s="188">
        <f t="shared" si="0"/>
        <v>86</v>
      </c>
      <c r="E50" s="188">
        <f t="shared" si="23"/>
        <v>35</v>
      </c>
      <c r="F50" s="188">
        <f t="shared" si="24"/>
        <v>9</v>
      </c>
      <c r="G50" s="188">
        <f t="shared" si="25"/>
        <v>8</v>
      </c>
      <c r="H50" s="188">
        <f t="shared" si="26"/>
        <v>0</v>
      </c>
      <c r="I50" s="188">
        <f t="shared" si="27"/>
        <v>0</v>
      </c>
      <c r="J50" s="188">
        <f t="shared" si="28"/>
        <v>0</v>
      </c>
      <c r="K50" s="188">
        <f t="shared" si="29"/>
        <v>34</v>
      </c>
      <c r="L50" s="188">
        <f t="shared" si="30"/>
        <v>52</v>
      </c>
      <c r="M50" s="188">
        <v>35</v>
      </c>
      <c r="N50" s="188">
        <v>9</v>
      </c>
      <c r="O50" s="188">
        <v>8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34</v>
      </c>
      <c r="U50" s="188">
        <f t="shared" si="32"/>
        <v>0</v>
      </c>
      <c r="V50" s="188">
        <f t="shared" si="33"/>
        <v>0</v>
      </c>
      <c r="W50" s="188">
        <f t="shared" si="34"/>
        <v>0</v>
      </c>
      <c r="X50" s="188">
        <f t="shared" si="35"/>
        <v>0</v>
      </c>
      <c r="Y50" s="188">
        <f t="shared" si="36"/>
        <v>0</v>
      </c>
      <c r="Z50" s="188">
        <f t="shared" si="37"/>
        <v>0</v>
      </c>
      <c r="AA50" s="188">
        <f t="shared" si="38"/>
        <v>34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34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34</v>
      </c>
      <c r="AR50" s="188">
        <f t="shared" si="41"/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228</v>
      </c>
      <c r="B51" s="182" t="s">
        <v>312</v>
      </c>
      <c r="C51" s="184" t="s">
        <v>223</v>
      </c>
      <c r="D51" s="188">
        <f>SUM(E51:K51)</f>
        <v>62</v>
      </c>
      <c r="E51" s="188">
        <f aca="true" t="shared" si="45" ref="E51:K52">M51+U51+BQ51</f>
        <v>0</v>
      </c>
      <c r="F51" s="188">
        <f t="shared" si="45"/>
        <v>15</v>
      </c>
      <c r="G51" s="188">
        <f t="shared" si="45"/>
        <v>34</v>
      </c>
      <c r="H51" s="188">
        <f t="shared" si="45"/>
        <v>2</v>
      </c>
      <c r="I51" s="188">
        <f t="shared" si="45"/>
        <v>0</v>
      </c>
      <c r="J51" s="188">
        <f t="shared" si="45"/>
        <v>0</v>
      </c>
      <c r="K51" s="188">
        <f t="shared" si="45"/>
        <v>11</v>
      </c>
      <c r="L51" s="188">
        <f>SUM(M51:S51)</f>
        <v>9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9</v>
      </c>
      <c r="T51" s="188">
        <f>SUM(U51:AA51)</f>
        <v>53</v>
      </c>
      <c r="U51" s="188">
        <f aca="true" t="shared" si="46" ref="U51:AA52">AC51+AK51+AS51+BA51+BI51</f>
        <v>0</v>
      </c>
      <c r="V51" s="188">
        <f t="shared" si="46"/>
        <v>15</v>
      </c>
      <c r="W51" s="188">
        <f t="shared" si="46"/>
        <v>34</v>
      </c>
      <c r="X51" s="188">
        <f t="shared" si="46"/>
        <v>2</v>
      </c>
      <c r="Y51" s="188">
        <f t="shared" si="46"/>
        <v>0</v>
      </c>
      <c r="Z51" s="188">
        <f t="shared" si="46"/>
        <v>0</v>
      </c>
      <c r="AA51" s="188">
        <f t="shared" si="46"/>
        <v>2</v>
      </c>
      <c r="AB51" s="188">
        <f>SUM(AC51:AI51)</f>
        <v>2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2</v>
      </c>
      <c r="AJ51" s="188">
        <f>SUM(AK51:AQ51)</f>
        <v>15</v>
      </c>
      <c r="AK51" s="188">
        <v>0</v>
      </c>
      <c r="AL51" s="188">
        <v>15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>SUM(AS51:AY51)</f>
        <v>36</v>
      </c>
      <c r="AS51" s="188">
        <v>0</v>
      </c>
      <c r="AT51" s="188">
        <v>0</v>
      </c>
      <c r="AU51" s="188">
        <v>34</v>
      </c>
      <c r="AV51" s="188">
        <v>2</v>
      </c>
      <c r="AW51" s="188">
        <v>0</v>
      </c>
      <c r="AX51" s="188">
        <v>0</v>
      </c>
      <c r="AY51" s="188">
        <v>0</v>
      </c>
      <c r="AZ51" s="188">
        <f>SUM(BA51:BG51)</f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>SUM(BI51:BO51)</f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>SUM(BQ51:BW51)</f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228</v>
      </c>
      <c r="B52" s="182" t="s">
        <v>313</v>
      </c>
      <c r="C52" s="184" t="s">
        <v>314</v>
      </c>
      <c r="D52" s="188">
        <f>SUM(E52:K52)</f>
        <v>74</v>
      </c>
      <c r="E52" s="188">
        <f t="shared" si="45"/>
        <v>0</v>
      </c>
      <c r="F52" s="188">
        <f t="shared" si="45"/>
        <v>17</v>
      </c>
      <c r="G52" s="188">
        <f t="shared" si="45"/>
        <v>37</v>
      </c>
      <c r="H52" s="188">
        <f t="shared" si="45"/>
        <v>3</v>
      </c>
      <c r="I52" s="188">
        <f t="shared" si="45"/>
        <v>0</v>
      </c>
      <c r="J52" s="188">
        <f t="shared" si="45"/>
        <v>0</v>
      </c>
      <c r="K52" s="188">
        <f t="shared" si="45"/>
        <v>17</v>
      </c>
      <c r="L52" s="188">
        <f>SUM(M52:S52)</f>
        <v>11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11</v>
      </c>
      <c r="T52" s="188">
        <f>SUM(U52:AA52)</f>
        <v>63</v>
      </c>
      <c r="U52" s="188">
        <f t="shared" si="46"/>
        <v>0</v>
      </c>
      <c r="V52" s="188">
        <f t="shared" si="46"/>
        <v>17</v>
      </c>
      <c r="W52" s="188">
        <f t="shared" si="46"/>
        <v>37</v>
      </c>
      <c r="X52" s="188">
        <f t="shared" si="46"/>
        <v>3</v>
      </c>
      <c r="Y52" s="188">
        <f t="shared" si="46"/>
        <v>0</v>
      </c>
      <c r="Z52" s="188">
        <f t="shared" si="46"/>
        <v>0</v>
      </c>
      <c r="AA52" s="188">
        <f t="shared" si="46"/>
        <v>6</v>
      </c>
      <c r="AB52" s="188">
        <f>SUM(AC52:AI52)</f>
        <v>6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6</v>
      </c>
      <c r="AJ52" s="188">
        <f>SUM(AK52:AQ52)</f>
        <v>17</v>
      </c>
      <c r="AK52" s="188">
        <v>0</v>
      </c>
      <c r="AL52" s="188">
        <v>17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>SUM(AS52:AY52)</f>
        <v>40</v>
      </c>
      <c r="AS52" s="188">
        <v>0</v>
      </c>
      <c r="AT52" s="188">
        <v>0</v>
      </c>
      <c r="AU52" s="188">
        <v>37</v>
      </c>
      <c r="AV52" s="188">
        <v>3</v>
      </c>
      <c r="AW52" s="188">
        <v>0</v>
      </c>
      <c r="AX52" s="188">
        <v>0</v>
      </c>
      <c r="AY52" s="188">
        <v>0</v>
      </c>
      <c r="AZ52" s="188">
        <f>SUM(BA52:BG52)</f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>SUM(BI52:BO52)</f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>SUM(BQ52:BW52)</f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201" t="s">
        <v>20</v>
      </c>
      <c r="B53" s="202"/>
      <c r="C53" s="202"/>
      <c r="D53" s="188">
        <f>SUM(D7:D52)</f>
        <v>84749</v>
      </c>
      <c r="E53" s="188">
        <f aca="true" t="shared" si="47" ref="E53:BP53">SUM(E7:E52)</f>
        <v>46902</v>
      </c>
      <c r="F53" s="188">
        <f t="shared" si="47"/>
        <v>14623</v>
      </c>
      <c r="G53" s="188">
        <f t="shared" si="47"/>
        <v>8111</v>
      </c>
      <c r="H53" s="188">
        <f t="shared" si="47"/>
        <v>1671</v>
      </c>
      <c r="I53" s="188">
        <f t="shared" si="47"/>
        <v>7672</v>
      </c>
      <c r="J53" s="188">
        <f t="shared" si="47"/>
        <v>1882</v>
      </c>
      <c r="K53" s="188">
        <f t="shared" si="47"/>
        <v>3888</v>
      </c>
      <c r="L53" s="188">
        <f t="shared" si="47"/>
        <v>15674</v>
      </c>
      <c r="M53" s="188">
        <f t="shared" si="47"/>
        <v>12348</v>
      </c>
      <c r="N53" s="188">
        <f t="shared" si="47"/>
        <v>1165</v>
      </c>
      <c r="O53" s="188">
        <f t="shared" si="47"/>
        <v>1346</v>
      </c>
      <c r="P53" s="188">
        <f t="shared" si="47"/>
        <v>273</v>
      </c>
      <c r="Q53" s="188">
        <f t="shared" si="47"/>
        <v>33</v>
      </c>
      <c r="R53" s="188">
        <f t="shared" si="47"/>
        <v>224</v>
      </c>
      <c r="S53" s="188">
        <f t="shared" si="47"/>
        <v>285</v>
      </c>
      <c r="T53" s="188">
        <f t="shared" si="47"/>
        <v>35294</v>
      </c>
      <c r="U53" s="188">
        <f t="shared" si="47"/>
        <v>2597</v>
      </c>
      <c r="V53" s="188">
        <f t="shared" si="47"/>
        <v>13111</v>
      </c>
      <c r="W53" s="188">
        <f t="shared" si="47"/>
        <v>6726</v>
      </c>
      <c r="X53" s="188">
        <f t="shared" si="47"/>
        <v>1398</v>
      </c>
      <c r="Y53" s="188">
        <f t="shared" si="47"/>
        <v>7639</v>
      </c>
      <c r="Z53" s="188">
        <f t="shared" si="47"/>
        <v>283</v>
      </c>
      <c r="AA53" s="188">
        <f t="shared" si="47"/>
        <v>3540</v>
      </c>
      <c r="AB53" s="188">
        <f t="shared" si="47"/>
        <v>660</v>
      </c>
      <c r="AC53" s="188">
        <f t="shared" si="47"/>
        <v>47</v>
      </c>
      <c r="AD53" s="188">
        <f t="shared" si="47"/>
        <v>605</v>
      </c>
      <c r="AE53" s="188">
        <f t="shared" si="47"/>
        <v>0</v>
      </c>
      <c r="AF53" s="188">
        <f t="shared" si="47"/>
        <v>0</v>
      </c>
      <c r="AG53" s="188">
        <f t="shared" si="47"/>
        <v>0</v>
      </c>
      <c r="AH53" s="188">
        <f t="shared" si="47"/>
        <v>0</v>
      </c>
      <c r="AI53" s="188">
        <f t="shared" si="47"/>
        <v>8</v>
      </c>
      <c r="AJ53" s="188">
        <f t="shared" si="47"/>
        <v>9677</v>
      </c>
      <c r="AK53" s="188">
        <f t="shared" si="47"/>
        <v>408</v>
      </c>
      <c r="AL53" s="188">
        <f t="shared" si="47"/>
        <v>7853</v>
      </c>
      <c r="AM53" s="188">
        <f t="shared" si="47"/>
        <v>77</v>
      </c>
      <c r="AN53" s="188">
        <f t="shared" si="47"/>
        <v>35</v>
      </c>
      <c r="AO53" s="188">
        <f t="shared" si="47"/>
        <v>0</v>
      </c>
      <c r="AP53" s="188">
        <f t="shared" si="47"/>
        <v>0</v>
      </c>
      <c r="AQ53" s="188">
        <f t="shared" si="47"/>
        <v>1304</v>
      </c>
      <c r="AR53" s="188">
        <f t="shared" si="47"/>
        <v>22817</v>
      </c>
      <c r="AS53" s="188">
        <f t="shared" si="47"/>
        <v>2142</v>
      </c>
      <c r="AT53" s="188">
        <f t="shared" si="47"/>
        <v>4653</v>
      </c>
      <c r="AU53" s="188">
        <f t="shared" si="47"/>
        <v>6649</v>
      </c>
      <c r="AV53" s="188">
        <f t="shared" si="47"/>
        <v>1363</v>
      </c>
      <c r="AW53" s="188">
        <f t="shared" si="47"/>
        <v>7639</v>
      </c>
      <c r="AX53" s="188">
        <f t="shared" si="47"/>
        <v>283</v>
      </c>
      <c r="AY53" s="188">
        <f t="shared" si="47"/>
        <v>88</v>
      </c>
      <c r="AZ53" s="188">
        <f t="shared" si="47"/>
        <v>0</v>
      </c>
      <c r="BA53" s="188">
        <f t="shared" si="47"/>
        <v>0</v>
      </c>
      <c r="BB53" s="188">
        <f t="shared" si="47"/>
        <v>0</v>
      </c>
      <c r="BC53" s="188">
        <f t="shared" si="47"/>
        <v>0</v>
      </c>
      <c r="BD53" s="188">
        <f t="shared" si="47"/>
        <v>0</v>
      </c>
      <c r="BE53" s="188">
        <f t="shared" si="47"/>
        <v>0</v>
      </c>
      <c r="BF53" s="188">
        <f t="shared" si="47"/>
        <v>0</v>
      </c>
      <c r="BG53" s="188">
        <f t="shared" si="47"/>
        <v>0</v>
      </c>
      <c r="BH53" s="188">
        <f t="shared" si="47"/>
        <v>2140</v>
      </c>
      <c r="BI53" s="188">
        <f t="shared" si="47"/>
        <v>0</v>
      </c>
      <c r="BJ53" s="188">
        <f t="shared" si="47"/>
        <v>0</v>
      </c>
      <c r="BK53" s="188">
        <f t="shared" si="47"/>
        <v>0</v>
      </c>
      <c r="BL53" s="188">
        <f t="shared" si="47"/>
        <v>0</v>
      </c>
      <c r="BM53" s="188">
        <f t="shared" si="47"/>
        <v>0</v>
      </c>
      <c r="BN53" s="188">
        <f t="shared" si="47"/>
        <v>0</v>
      </c>
      <c r="BO53" s="188">
        <f t="shared" si="47"/>
        <v>2140</v>
      </c>
      <c r="BP53" s="188">
        <f t="shared" si="47"/>
        <v>33781</v>
      </c>
      <c r="BQ53" s="188">
        <f aca="true" t="shared" si="48" ref="BQ53:BW53">SUM(BQ7:BQ52)</f>
        <v>31957</v>
      </c>
      <c r="BR53" s="188">
        <f t="shared" si="48"/>
        <v>347</v>
      </c>
      <c r="BS53" s="188">
        <f t="shared" si="48"/>
        <v>39</v>
      </c>
      <c r="BT53" s="188">
        <f t="shared" si="48"/>
        <v>0</v>
      </c>
      <c r="BU53" s="188">
        <f t="shared" si="48"/>
        <v>0</v>
      </c>
      <c r="BV53" s="188">
        <f t="shared" si="48"/>
        <v>1375</v>
      </c>
      <c r="BW53" s="188">
        <f t="shared" si="48"/>
        <v>63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138</v>
      </c>
      <c r="B1" s="254"/>
      <c r="C1" s="183" t="s">
        <v>67</v>
      </c>
    </row>
    <row r="2" spans="6:13" s="47" customFormat="1" ht="15" customHeight="1">
      <c r="F2" s="279" t="s">
        <v>68</v>
      </c>
      <c r="G2" s="280"/>
      <c r="H2" s="280"/>
      <c r="I2" s="280"/>
      <c r="J2" s="277" t="s">
        <v>69</v>
      </c>
      <c r="K2" s="274" t="s">
        <v>70</v>
      </c>
      <c r="L2" s="275"/>
      <c r="M2" s="276"/>
    </row>
    <row r="3" spans="1:13" s="47" customFormat="1" ht="15" customHeight="1" thickBot="1">
      <c r="A3" s="260" t="s">
        <v>71</v>
      </c>
      <c r="B3" s="261"/>
      <c r="C3" s="258"/>
      <c r="D3" s="49">
        <f>SUMIF('ごみ処理概要'!$A$7:$C$53,'ごみ集計結果'!$A$1,'ごみ処理概要'!$E$7:$E$53)</f>
        <v>1448733</v>
      </c>
      <c r="F3" s="281"/>
      <c r="G3" s="282"/>
      <c r="H3" s="282"/>
      <c r="I3" s="282"/>
      <c r="J3" s="278"/>
      <c r="K3" s="50" t="s">
        <v>72</v>
      </c>
      <c r="L3" s="51" t="s">
        <v>73</v>
      </c>
      <c r="M3" s="52" t="s">
        <v>74</v>
      </c>
    </row>
    <row r="4" spans="1:13" s="47" customFormat="1" ht="15" customHeight="1" thickBot="1">
      <c r="A4" s="260" t="s">
        <v>75</v>
      </c>
      <c r="B4" s="261"/>
      <c r="C4" s="258"/>
      <c r="D4" s="49">
        <f>D5-D3</f>
        <v>0</v>
      </c>
      <c r="F4" s="271" t="s">
        <v>76</v>
      </c>
      <c r="G4" s="268" t="s">
        <v>79</v>
      </c>
      <c r="H4" s="53" t="s">
        <v>77</v>
      </c>
      <c r="J4" s="162">
        <f>SUMIF('ごみ処理量内訳'!$A$7:$C$53,'ごみ集計結果'!$A$1,'ごみ処理量内訳'!$E$7:$E$53)</f>
        <v>433041</v>
      </c>
      <c r="K4" s="54" t="s">
        <v>182</v>
      </c>
      <c r="L4" s="55" t="s">
        <v>182</v>
      </c>
      <c r="M4" s="56" t="s">
        <v>182</v>
      </c>
    </row>
    <row r="5" spans="1:13" s="47" customFormat="1" ht="15" customHeight="1">
      <c r="A5" s="262" t="s">
        <v>78</v>
      </c>
      <c r="B5" s="263"/>
      <c r="C5" s="264"/>
      <c r="D5" s="49">
        <f>SUMIF('ごみ処理概要'!$A$7:$C$53,'ごみ集計結果'!$A$1,'ごみ処理概要'!$D$7:$D$53)</f>
        <v>1448733</v>
      </c>
      <c r="F5" s="272"/>
      <c r="G5" s="269"/>
      <c r="H5" s="283" t="s">
        <v>80</v>
      </c>
      <c r="I5" s="57" t="s">
        <v>81</v>
      </c>
      <c r="J5" s="58">
        <f>SUMIF('ごみ処理量内訳'!$A$7:$C$53,'ごみ集計結果'!$A$1,'ごみ処理量内訳'!$W$7:$W$53)</f>
        <v>18572</v>
      </c>
      <c r="K5" s="59" t="s">
        <v>183</v>
      </c>
      <c r="L5" s="60" t="s">
        <v>183</v>
      </c>
      <c r="M5" s="61" t="s">
        <v>183</v>
      </c>
    </row>
    <row r="6" spans="4:13" s="47" customFormat="1" ht="15" customHeight="1">
      <c r="D6" s="62"/>
      <c r="F6" s="272"/>
      <c r="G6" s="269"/>
      <c r="H6" s="284"/>
      <c r="I6" s="63" t="s">
        <v>82</v>
      </c>
      <c r="J6" s="64">
        <f>SUMIF('ごみ処理量内訳'!$A$7:$C$53,'ごみ集計結果'!$A$1,'ごみ処理量内訳'!$X$7:$X$53)</f>
        <v>1675</v>
      </c>
      <c r="K6" s="48" t="s">
        <v>191</v>
      </c>
      <c r="L6" s="65" t="s">
        <v>191</v>
      </c>
      <c r="M6" s="66" t="s">
        <v>191</v>
      </c>
    </row>
    <row r="7" spans="1:13" s="47" customFormat="1" ht="15" customHeight="1">
      <c r="A7" s="255" t="s">
        <v>83</v>
      </c>
      <c r="B7" s="265" t="s">
        <v>222</v>
      </c>
      <c r="C7" s="67" t="s">
        <v>84</v>
      </c>
      <c r="D7" s="49">
        <f>SUMIF('ごみ搬入量内訳'!$A$7:$C$53,'ごみ集計結果'!$A$1,'ごみ搬入量内訳'!$I$7:$I$53)</f>
        <v>0</v>
      </c>
      <c r="F7" s="272"/>
      <c r="G7" s="269"/>
      <c r="H7" s="284"/>
      <c r="I7" s="63" t="s">
        <v>85</v>
      </c>
      <c r="J7" s="64">
        <f>SUMIF('ごみ処理量内訳'!$A$7:$C$53,'ごみ集計結果'!$A$1,'ごみ処理量内訳'!$Y$7:$Y$53)</f>
        <v>0</v>
      </c>
      <c r="K7" s="48" t="s">
        <v>184</v>
      </c>
      <c r="L7" s="65" t="s">
        <v>184</v>
      </c>
      <c r="M7" s="66" t="s">
        <v>184</v>
      </c>
    </row>
    <row r="8" spans="1:13" s="47" customFormat="1" ht="15" customHeight="1">
      <c r="A8" s="256"/>
      <c r="B8" s="266"/>
      <c r="C8" s="67" t="s">
        <v>86</v>
      </c>
      <c r="D8" s="49">
        <f>SUMIF('ごみ搬入量内訳'!$A$7:$C$53,'ごみ集計結果'!$A$1,'ごみ搬入量内訳'!$M$7:$M$53)</f>
        <v>374356</v>
      </c>
      <c r="F8" s="272"/>
      <c r="G8" s="269"/>
      <c r="H8" s="284"/>
      <c r="I8" s="63" t="s">
        <v>87</v>
      </c>
      <c r="J8" s="64">
        <f>SUMIF('ごみ処理量内訳'!$A$7:$C$53,'ごみ集計結果'!$A$1,'ごみ処理量内訳'!$Z$7:$Z$53)</f>
        <v>0</v>
      </c>
      <c r="K8" s="48" t="s">
        <v>185</v>
      </c>
      <c r="L8" s="65" t="s">
        <v>185</v>
      </c>
      <c r="M8" s="66" t="s">
        <v>185</v>
      </c>
    </row>
    <row r="9" spans="1:13" s="47" customFormat="1" ht="15" customHeight="1" thickBot="1">
      <c r="A9" s="256"/>
      <c r="B9" s="266"/>
      <c r="C9" s="67" t="s">
        <v>88</v>
      </c>
      <c r="D9" s="49">
        <f>SUMIF('ごみ搬入量内訳'!$A$7:$C$53,'ごみ集計結果'!$A$1,'ごみ搬入量内訳'!$Q$7:$Q$53)</f>
        <v>21448</v>
      </c>
      <c r="F9" s="272"/>
      <c r="G9" s="269"/>
      <c r="H9" s="285"/>
      <c r="I9" s="68" t="s">
        <v>89</v>
      </c>
      <c r="J9" s="69">
        <f>SUMIF('ごみ処理量内訳'!$A$7:$C$53,'ごみ集計結果'!$A$1,'ごみ処理量内訳'!$AA$7:$AA$53)</f>
        <v>101</v>
      </c>
      <c r="K9" s="70" t="s">
        <v>186</v>
      </c>
      <c r="L9" s="51" t="s">
        <v>186</v>
      </c>
      <c r="M9" s="52" t="s">
        <v>186</v>
      </c>
    </row>
    <row r="10" spans="1:13" s="47" customFormat="1" ht="15" customHeight="1" thickBot="1">
      <c r="A10" s="256"/>
      <c r="B10" s="266"/>
      <c r="C10" s="67" t="s">
        <v>90</v>
      </c>
      <c r="D10" s="49">
        <f>SUMIF('ごみ搬入量内訳'!$A$7:$C$53,'ごみ集計結果'!$A$1,'ごみ搬入量内訳'!$U$7:$U$53)</f>
        <v>36426</v>
      </c>
      <c r="F10" s="272"/>
      <c r="G10" s="270"/>
      <c r="H10" s="71" t="s">
        <v>91</v>
      </c>
      <c r="I10" s="72"/>
      <c r="J10" s="163">
        <f>SUM(J4:J9)</f>
        <v>453389</v>
      </c>
      <c r="K10" s="73" t="s">
        <v>191</v>
      </c>
      <c r="L10" s="164">
        <f>SUMIF('ごみ処理量内訳'!$A$7:$C$53,'ごみ集計結果'!$A$1,'ごみ処理量内訳'!$AD$7:$AD$53)</f>
        <v>63109</v>
      </c>
      <c r="M10" s="165">
        <f>SUMIF('資源化量内訳'!$A$7:$C$53,'ごみ集計結果'!$A$1,'資源化量内訳'!$AB$7:$AB$53)</f>
        <v>660</v>
      </c>
    </row>
    <row r="11" spans="1:13" s="47" customFormat="1" ht="15" customHeight="1">
      <c r="A11" s="256"/>
      <c r="B11" s="266"/>
      <c r="C11" s="67" t="s">
        <v>92</v>
      </c>
      <c r="D11" s="49">
        <f>SUMIF('ごみ搬入量内訳'!$A$7:$C$53,'ごみ集計結果'!$A$1,'ごみ搬入量内訳'!$Y$7:$Y$53)</f>
        <v>5561</v>
      </c>
      <c r="F11" s="272"/>
      <c r="G11" s="286" t="s">
        <v>93</v>
      </c>
      <c r="H11" s="151" t="s">
        <v>81</v>
      </c>
      <c r="I11" s="148"/>
      <c r="J11" s="74">
        <f>SUMIF('ごみ処理量内訳'!$A$7:$C$53,'ごみ集計結果'!$A$1,'ごみ処理量内訳'!$G$7:$G$53)</f>
        <v>35698</v>
      </c>
      <c r="K11" s="58">
        <f>SUMIF('ごみ処理量内訳'!$A$7:$C$53,'ごみ集計結果'!$A$1,'ごみ処理量内訳'!$W$7:$W$53)</f>
        <v>18572</v>
      </c>
      <c r="L11" s="75">
        <f>SUMIF('ごみ処理量内訳'!$A$7:$C$53,'ごみ集計結果'!$A$1,'ごみ処理量内訳'!$AF$7:$AF$53)</f>
        <v>6489</v>
      </c>
      <c r="M11" s="76">
        <f>SUMIF('資源化量内訳'!$A$7:$C$53,'ごみ集計結果'!$A$1,'資源化量内訳'!$AJ$7:$AJ$53)</f>
        <v>9677</v>
      </c>
    </row>
    <row r="12" spans="1:13" s="47" customFormat="1" ht="15" customHeight="1">
      <c r="A12" s="256"/>
      <c r="B12" s="266"/>
      <c r="C12" s="67" t="s">
        <v>94</v>
      </c>
      <c r="D12" s="49">
        <f>SUMIF('ごみ搬入量内訳'!$A$7:$C$53,'ごみ集計結果'!$A$1,'ごみ搬入量内訳'!$AC$7:$AC$53)</f>
        <v>15600</v>
      </c>
      <c r="F12" s="272"/>
      <c r="G12" s="287"/>
      <c r="H12" s="149" t="s">
        <v>82</v>
      </c>
      <c r="I12" s="149"/>
      <c r="J12" s="64">
        <f>SUMIF('ごみ処理量内訳'!$A$7:$C$53,'ごみ集計結果'!$A$1,'ごみ処理量内訳'!$H$7:$H$53)</f>
        <v>30455</v>
      </c>
      <c r="K12" s="64">
        <f>SUMIF('ごみ処理量内訳'!$A$7:$C$53,'ごみ集計結果'!$A$1,'ごみ処理量内訳'!$X$7:$X$53)</f>
        <v>1675</v>
      </c>
      <c r="L12" s="49">
        <f>SUMIF('ごみ処理量内訳'!$A$7:$C$53,'ごみ集計結果'!$A$1,'ごみ処理量内訳'!$AG$7:$AG$53)</f>
        <v>2428</v>
      </c>
      <c r="M12" s="77">
        <f>SUMIF('資源化量内訳'!$A$7:$C$53,'ごみ集計結果'!$A$1,'資源化量内訳'!$AR$7:$AR$53)</f>
        <v>22817</v>
      </c>
    </row>
    <row r="13" spans="1:13" s="47" customFormat="1" ht="15" customHeight="1">
      <c r="A13" s="256"/>
      <c r="B13" s="267"/>
      <c r="C13" s="78" t="s">
        <v>91</v>
      </c>
      <c r="D13" s="49">
        <f>SUM(D7:D12)</f>
        <v>453391</v>
      </c>
      <c r="F13" s="272"/>
      <c r="G13" s="287"/>
      <c r="H13" s="149" t="s">
        <v>85</v>
      </c>
      <c r="I13" s="149"/>
      <c r="J13" s="64">
        <f>SUMIF('ごみ処理量内訳'!$A$7:$C$53,'ごみ集計結果'!$A$1,'ごみ処理量内訳'!$I$7:$I$53)</f>
        <v>0</v>
      </c>
      <c r="K13" s="64">
        <f>SUMIF('ごみ処理量内訳'!$A$7:$C$53,'ごみ集計結果'!$A$1,'ごみ処理量内訳'!$Y$7:$Y$53)</f>
        <v>0</v>
      </c>
      <c r="L13" s="49">
        <f>SUMIF('ごみ処理量内訳'!$A$7:$C$53,'ごみ集計結果'!$A$1,'ごみ処理量内訳'!$AH$7:$AH$53)</f>
        <v>0</v>
      </c>
      <c r="M13" s="77">
        <f>SUMIF('資源化量内訳'!$A$7:$C$53,'ごみ集計結果'!$A$1,'資源化量内訳'!$AZ$7:$AZ$53)</f>
        <v>0</v>
      </c>
    </row>
    <row r="14" spans="1:13" s="47" customFormat="1" ht="15" customHeight="1">
      <c r="A14" s="256"/>
      <c r="B14" s="259" t="s">
        <v>95</v>
      </c>
      <c r="C14" s="259"/>
      <c r="D14" s="49">
        <f>SUMIF('ごみ搬入量内訳'!$A$7:$C$53,'ごみ集計結果'!$A$1,'ごみ搬入量内訳'!$AG$7:$AG$53)</f>
        <v>66322</v>
      </c>
      <c r="F14" s="272"/>
      <c r="G14" s="287"/>
      <c r="H14" s="149" t="s">
        <v>87</v>
      </c>
      <c r="I14" s="149"/>
      <c r="J14" s="64">
        <f>SUMIF('ごみ処理量内訳'!$A$7:$C$53,'ごみ集計結果'!$A$1,'ごみ処理量内訳'!$J$7:$J$53)</f>
        <v>2210</v>
      </c>
      <c r="K14" s="64">
        <f>SUMIF('ごみ処理量内訳'!$A$7:$C$53,'ごみ集計結果'!$A$1,'ごみ処理量内訳'!$Z$7:$Z$53)</f>
        <v>0</v>
      </c>
      <c r="L14" s="49">
        <f>SUMIF('ごみ処理量内訳'!$A$7:$C$53,'ごみ集計結果'!$A$1,'ごみ処理量内訳'!$AI$7:$AI$53)</f>
        <v>0</v>
      </c>
      <c r="M14" s="77">
        <f>SUMIF('資源化量内訳'!$A$7:$C$53,'ごみ集計結果'!$A$1,'資源化量内訳'!$BH$7:$BH$53)</f>
        <v>2140</v>
      </c>
    </row>
    <row r="15" spans="1:13" s="47" customFormat="1" ht="15" customHeight="1" thickBot="1">
      <c r="A15" s="256"/>
      <c r="B15" s="259" t="s">
        <v>96</v>
      </c>
      <c r="C15" s="259"/>
      <c r="D15" s="49">
        <f>SUMIF('ごみ搬入量内訳'!$A$7:$C$53,'ごみ集計結果'!$A$1,'ごみ搬入量内訳'!$AH$7:$AH$53)</f>
        <v>344</v>
      </c>
      <c r="F15" s="272"/>
      <c r="G15" s="287"/>
      <c r="H15" s="150" t="s">
        <v>89</v>
      </c>
      <c r="I15" s="150"/>
      <c r="J15" s="69">
        <f>SUMIF('ごみ処理量内訳'!$A$7:$C$53,'ごみ集計結果'!$A$1,'ごみ処理量内訳'!$K$7:$K$53)</f>
        <v>186</v>
      </c>
      <c r="K15" s="69">
        <f>SUMIF('ごみ処理量内訳'!$A$7:$C$53,'ごみ集計結果'!$A$1,'ごみ処理量内訳'!$AA$7:$AA$53)</f>
        <v>101</v>
      </c>
      <c r="L15" s="79">
        <f>SUMIF('ごみ処理量内訳'!$A$7:$C$53,'ごみ集計結果'!$A$1,'ごみ処理量内訳'!$AJ$7:$AJ$53)</f>
        <v>84</v>
      </c>
      <c r="M15" s="52" t="s">
        <v>186</v>
      </c>
    </row>
    <row r="16" spans="1:13" s="47" customFormat="1" ht="15" customHeight="1" thickBot="1">
      <c r="A16" s="257"/>
      <c r="B16" s="258" t="s">
        <v>122</v>
      </c>
      <c r="C16" s="259"/>
      <c r="D16" s="49">
        <f>SUM(D13:D15)</f>
        <v>520057</v>
      </c>
      <c r="F16" s="272"/>
      <c r="G16" s="270"/>
      <c r="H16" s="81" t="s">
        <v>91</v>
      </c>
      <c r="I16" s="80"/>
      <c r="J16" s="166">
        <f>SUM(J11:J15)</f>
        <v>68549</v>
      </c>
      <c r="K16" s="167">
        <f>SUM(K11:K15)</f>
        <v>20348</v>
      </c>
      <c r="L16" s="168">
        <f>SUM(L11:L15)</f>
        <v>9001</v>
      </c>
      <c r="M16" s="169">
        <f>SUM(M11:M15)</f>
        <v>34634</v>
      </c>
    </row>
    <row r="17" spans="4:13" s="47" customFormat="1" ht="15" customHeight="1" thickBot="1">
      <c r="D17" s="62"/>
      <c r="F17" s="273"/>
      <c r="G17" s="288" t="s">
        <v>317</v>
      </c>
      <c r="H17" s="289"/>
      <c r="I17" s="289"/>
      <c r="J17" s="162">
        <f>J4+J16</f>
        <v>501590</v>
      </c>
      <c r="K17" s="170">
        <f>K16</f>
        <v>20348</v>
      </c>
      <c r="L17" s="171">
        <f>L10+L16</f>
        <v>72110</v>
      </c>
      <c r="M17" s="172">
        <f>M10+M16</f>
        <v>35294</v>
      </c>
    </row>
    <row r="18" spans="1:13" s="47" customFormat="1" ht="15" customHeight="1">
      <c r="A18" s="259" t="s">
        <v>97</v>
      </c>
      <c r="B18" s="259"/>
      <c r="C18" s="259"/>
      <c r="D18" s="49">
        <f>SUMIF('ごみ搬入量内訳'!$A$7:$C$53,'ごみ集計結果'!$A$1,'ごみ搬入量内訳'!$E$7:$E$53)</f>
        <v>370395</v>
      </c>
      <c r="F18" s="251" t="s">
        <v>98</v>
      </c>
      <c r="G18" s="252"/>
      <c r="H18" s="252"/>
      <c r="I18" s="253"/>
      <c r="J18" s="74">
        <f>SUMIF('資源化量内訳'!$A$7:$C$53,'ごみ集計結果'!$A$1,'資源化量内訳'!$L$7:$L$53)</f>
        <v>15674</v>
      </c>
      <c r="K18" s="82" t="s">
        <v>182</v>
      </c>
      <c r="L18" s="83" t="s">
        <v>182</v>
      </c>
      <c r="M18" s="76">
        <f>J18</f>
        <v>15674</v>
      </c>
    </row>
    <row r="19" spans="1:13" s="47" customFormat="1" ht="15" customHeight="1" thickBot="1">
      <c r="A19" s="290" t="s">
        <v>99</v>
      </c>
      <c r="B19" s="259"/>
      <c r="C19" s="259"/>
      <c r="D19" s="49">
        <f>SUMIF('ごみ搬入量内訳'!$A$7:$C$53,'ごみ集計結果'!$A$1,'ごみ搬入量内訳'!$F$7:$F$53)</f>
        <v>149318</v>
      </c>
      <c r="F19" s="248" t="s">
        <v>100</v>
      </c>
      <c r="G19" s="249"/>
      <c r="H19" s="249"/>
      <c r="I19" s="250"/>
      <c r="J19" s="173">
        <f>SUMIF('ごみ処理量内訳'!$A$7:$C$53,'ごみ集計結果'!$A$1,'ごみ処理量内訳'!$AC$7:$AC$53)</f>
        <v>8105</v>
      </c>
      <c r="K19" s="84" t="s">
        <v>182</v>
      </c>
      <c r="L19" s="85">
        <f>J19</f>
        <v>8105</v>
      </c>
      <c r="M19" s="86" t="s">
        <v>182</v>
      </c>
    </row>
    <row r="20" spans="1:13" s="47" customFormat="1" ht="15" customHeight="1" thickBot="1">
      <c r="A20" s="290" t="s">
        <v>101</v>
      </c>
      <c r="B20" s="259"/>
      <c r="C20" s="259"/>
      <c r="D20" s="49">
        <f>D15</f>
        <v>344</v>
      </c>
      <c r="F20" s="245" t="s">
        <v>122</v>
      </c>
      <c r="G20" s="246"/>
      <c r="H20" s="246"/>
      <c r="I20" s="247"/>
      <c r="J20" s="174">
        <f>J4+J11+J12+J13+J14+J15+J18+J19</f>
        <v>525369</v>
      </c>
      <c r="K20" s="175">
        <f>SUM(K17:K19)</f>
        <v>20348</v>
      </c>
      <c r="L20" s="176">
        <f>SUM(L17:L19)</f>
        <v>80215</v>
      </c>
      <c r="M20" s="177">
        <f>SUM(M17:M19)</f>
        <v>50968</v>
      </c>
    </row>
    <row r="21" spans="1:9" s="47" customFormat="1" ht="15" customHeight="1">
      <c r="A21" s="290" t="s">
        <v>106</v>
      </c>
      <c r="B21" s="259"/>
      <c r="C21" s="259"/>
      <c r="D21" s="49">
        <f>SUM(D18:D20)</f>
        <v>520057</v>
      </c>
      <c r="F21" s="181" t="s">
        <v>224</v>
      </c>
      <c r="G21" s="180"/>
      <c r="H21" s="180"/>
      <c r="I21" s="180"/>
    </row>
    <row r="22" spans="11:13" s="47" customFormat="1" ht="15" customHeight="1">
      <c r="K22" s="87"/>
      <c r="L22" s="88" t="s">
        <v>102</v>
      </c>
      <c r="M22" s="89" t="s">
        <v>103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収集ごみ（混合ごみ＋可燃ごみ＋不燃ごみ＋資源ごみ＋粗大ごみ＋その他）＝453,391t/年</v>
      </c>
      <c r="K23" s="89" t="s">
        <v>104</v>
      </c>
      <c r="L23" s="92">
        <f>SUMIF('資源化量内訳'!$A$7:$C$53,'ごみ集計結果'!$A$1,'資源化量内訳'!$M$7:M$53)+SUMIF('資源化量内訳'!$A$7:$C$53,'ごみ集計結果'!$A$1,'資源化量内訳'!$U$7:U$53)</f>
        <v>14945</v>
      </c>
      <c r="M23" s="49">
        <f>SUMIF('資源化量内訳'!$A$7:$C$53,'ごみ集計結果'!$A$1,'資源化量内訳'!BQ$7:BQ$53)</f>
        <v>31957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計画収集量（収集ごみ＋直接搬入ごみ）＝519,713t/年</v>
      </c>
      <c r="K24" s="89" t="s">
        <v>105</v>
      </c>
      <c r="L24" s="92">
        <f>SUMIF('資源化量内訳'!$A$7:$C$53,'ごみ集計結果'!$A$1,'資源化量内訳'!$N$7:N$53)+SUMIF('資源化量内訳'!$A$7:$C$53,'ごみ集計結果'!$A$1,'資源化量内訳'!V$7:V$53)</f>
        <v>14276</v>
      </c>
      <c r="M24" s="49">
        <f>SUMIF('資源化量内訳'!$A$7:$C$53,'ごみ集計結果'!$A$1,'資源化量内訳'!BR$7:BR$53)</f>
        <v>347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ごみ総排出量（計画収集量＋自家処理量）＝520,057t/年</v>
      </c>
      <c r="K25" s="89" t="s">
        <v>187</v>
      </c>
      <c r="L25" s="92">
        <f>SUMIF('資源化量内訳'!$A$7:$C$53,'ごみ集計結果'!$A$1,'資源化量内訳'!O$7:O$53)+SUMIF('資源化量内訳'!$A$7:$C$53,'ごみ集計結果'!$A$1,'資源化量内訳'!W$7:W$53)</f>
        <v>8072</v>
      </c>
      <c r="M25" s="49">
        <f>SUMIF('資源化量内訳'!$A$7:$C$53,'ごみ集計結果'!$A$1,'資源化量内訳'!BS$7:BS$53)</f>
        <v>39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ごみ処理量（直接最終処分量＋直接焼却量＋焼却以外の中間処理量＋直接資源化量）＝525,369t/年</v>
      </c>
      <c r="K26" s="89" t="s">
        <v>188</v>
      </c>
      <c r="L26" s="92">
        <f>SUMIF('資源化量内訳'!$A$7:$C$53,'ごみ集計結果'!$A$1,'資源化量内訳'!P$7:P$53)+SUMIF('資源化量内訳'!$A$7:$C$53,'ごみ集計結果'!$A$1,'資源化量内訳'!X$7:X$53)</f>
        <v>1671</v>
      </c>
      <c r="M26" s="49">
        <f>SUMIF('資源化量内訳'!$A$7:$C$53,'ごみ集計結果'!$A$1,'資源化量内訳'!BT$7:BT$53)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１人１日あたりごみ排出量（ごみ総排出量/総人口）＝983g/人日</v>
      </c>
      <c r="K27" s="89" t="s">
        <v>189</v>
      </c>
      <c r="L27" s="92">
        <f>SUMIF('資源化量内訳'!$A$7:$C$53,'ごみ集計結果'!$A$1,'資源化量内訳'!Q$7:Q$53)+SUMIF('資源化量内訳'!$A$7:$C$53,'ごみ集計結果'!$A$1,'資源化量内訳'!Y$7:Y$53)</f>
        <v>7672</v>
      </c>
      <c r="M27" s="49">
        <f>SUMIF('資源化量内訳'!$A$7:$C$53,'ごみ集計結果'!$A$1,'資源化量内訳'!BU$7:BU$53)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リサイクル率（[資源化量合計＋集団回収量]/[ごみ処理量＋集団回収量]）＝15.16％</v>
      </c>
      <c r="K28" s="89" t="s">
        <v>32</v>
      </c>
      <c r="L28" s="92">
        <f>SUMIF('資源化量内訳'!$A$7:$C$53,'ごみ集計結果'!$A$1,'資源化量内訳'!R$7:R$53)+SUMIF('資源化量内訳'!$A$7:$C$53,'ごみ集計結果'!$A$1,'資源化量内訳'!Z$7:Z$53)</f>
        <v>507</v>
      </c>
      <c r="M28" s="49">
        <f>SUMIF('資源化量内訳'!$A$7:$C$53,'ごみ集計結果'!$A$1,'資源化量内訳'!BV$7:BV$53)</f>
        <v>1375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中間処理による減量化量（施設処理量-施設処理後資源化量-施設処理後残渣処分量）＝394,186t/年</v>
      </c>
      <c r="K29" s="89" t="s">
        <v>92</v>
      </c>
      <c r="L29" s="92">
        <f>SUMIF('資源化量内訳'!$A$7:$C$53,'ごみ集計結果'!$A$1,'資源化量内訳'!S$7:S$53)+SUMIF('資源化量内訳'!$A$7:$C$53,'ごみ集計結果'!$A$1,'資源化量内訳'!AA$7:AA$53)</f>
        <v>3825</v>
      </c>
      <c r="M29" s="49">
        <f>SUMIF('資源化量内訳'!$A$7:$C$53,'ごみ集計結果'!$A$1,'資源化量内訳'!BW$7:BW$53)</f>
        <v>63</v>
      </c>
    </row>
    <row r="30" spans="11:13" ht="15" customHeight="1">
      <c r="K30" s="89" t="s">
        <v>122</v>
      </c>
      <c r="L30" s="178">
        <f>SUM(L23:L29)</f>
        <v>50968</v>
      </c>
      <c r="M30" s="179">
        <f>SUM(M23:M29)</f>
        <v>33781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奈良県のごみ処理フローシート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139</v>
      </c>
      <c r="B2" s="295"/>
      <c r="C2" s="295"/>
      <c r="D2" s="295"/>
      <c r="E2" s="101"/>
      <c r="F2" s="102" t="s">
        <v>192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193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42</v>
      </c>
      <c r="G3" s="112">
        <f>'ごみ集計結果'!J19</f>
        <v>8105</v>
      </c>
      <c r="H3" s="101"/>
      <c r="I3" s="104"/>
      <c r="J3" s="105"/>
      <c r="K3" s="101"/>
      <c r="L3" s="101"/>
      <c r="M3" s="105"/>
      <c r="N3" s="105"/>
      <c r="O3" s="101"/>
      <c r="P3" s="111" t="s">
        <v>52</v>
      </c>
      <c r="Q3" s="112">
        <f>G3+N5+Q9</f>
        <v>80215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194</v>
      </c>
      <c r="G5" s="107"/>
      <c r="H5" s="101"/>
      <c r="I5" s="115" t="s">
        <v>195</v>
      </c>
      <c r="J5" s="107"/>
      <c r="K5" s="101"/>
      <c r="L5" s="116" t="s">
        <v>196</v>
      </c>
      <c r="M5" s="153" t="s">
        <v>54</v>
      </c>
      <c r="N5" s="117">
        <f>'ごみ集計結果'!L10</f>
        <v>63109</v>
      </c>
      <c r="O5" s="101"/>
      <c r="P5" s="101"/>
      <c r="Q5" s="101"/>
    </row>
    <row r="6" spans="1:17" s="108" customFormat="1" ht="21.75" customHeight="1" thickBot="1">
      <c r="A6" s="114"/>
      <c r="B6" s="292" t="s">
        <v>197</v>
      </c>
      <c r="C6" s="292"/>
      <c r="D6" s="292"/>
      <c r="E6" s="101"/>
      <c r="F6" s="111" t="s">
        <v>43</v>
      </c>
      <c r="G6" s="112">
        <f>'ごみ集計結果'!J4</f>
        <v>433041</v>
      </c>
      <c r="H6" s="101"/>
      <c r="I6" s="111" t="s">
        <v>46</v>
      </c>
      <c r="J6" s="112">
        <f>G6+N8</f>
        <v>453389</v>
      </c>
      <c r="K6" s="101"/>
      <c r="L6" s="118" t="s">
        <v>198</v>
      </c>
      <c r="M6" s="155" t="s">
        <v>55</v>
      </c>
      <c r="N6" s="119">
        <f>'ごみ集計結果'!M10</f>
        <v>660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199</v>
      </c>
      <c r="C8" s="121" t="s">
        <v>38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200</v>
      </c>
      <c r="M8" s="127" t="s">
        <v>45</v>
      </c>
      <c r="N8" s="122">
        <f>N10+N14+N18+N22+N26</f>
        <v>20348</v>
      </c>
      <c r="O8" s="101"/>
      <c r="P8" s="106" t="s">
        <v>201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53</v>
      </c>
      <c r="Q9" s="112">
        <f>N11+N15+N19+N23+N27</f>
        <v>9001</v>
      </c>
    </row>
    <row r="10" spans="1:17" s="108" customFormat="1" ht="21.75" customHeight="1" thickBot="1">
      <c r="A10" s="114"/>
      <c r="B10" s="120" t="s">
        <v>202</v>
      </c>
      <c r="C10" s="152" t="s">
        <v>33</v>
      </c>
      <c r="D10" s="122">
        <f>'ごみ集計結果'!D8</f>
        <v>374356</v>
      </c>
      <c r="E10" s="101"/>
      <c r="F10" s="101"/>
      <c r="G10" s="114"/>
      <c r="H10" s="101"/>
      <c r="I10" s="115" t="s">
        <v>203</v>
      </c>
      <c r="J10" s="107"/>
      <c r="K10" s="101"/>
      <c r="L10" s="116" t="s">
        <v>200</v>
      </c>
      <c r="M10" s="153" t="s">
        <v>56</v>
      </c>
      <c r="N10" s="117">
        <f>'ごみ集計結果'!K11</f>
        <v>18572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47</v>
      </c>
      <c r="J11" s="112">
        <f>'ごみ集計結果'!J11</f>
        <v>35698</v>
      </c>
      <c r="K11" s="101"/>
      <c r="L11" s="128" t="s">
        <v>201</v>
      </c>
      <c r="M11" s="157" t="s">
        <v>57</v>
      </c>
      <c r="N11" s="129">
        <f>'ごみ集計結果'!L11</f>
        <v>6489</v>
      </c>
      <c r="O11" s="101"/>
      <c r="P11" s="101"/>
      <c r="Q11" s="101"/>
    </row>
    <row r="12" spans="1:17" s="108" customFormat="1" ht="21.75" customHeight="1" thickBot="1">
      <c r="A12" s="114"/>
      <c r="B12" s="120" t="s">
        <v>204</v>
      </c>
      <c r="C12" s="152" t="s">
        <v>34</v>
      </c>
      <c r="D12" s="122">
        <f>'ごみ集計結果'!D9</f>
        <v>21448</v>
      </c>
      <c r="E12" s="101"/>
      <c r="F12" s="101"/>
      <c r="G12" s="114"/>
      <c r="H12" s="101"/>
      <c r="I12" s="104"/>
      <c r="J12" s="114"/>
      <c r="K12" s="101"/>
      <c r="L12" s="130" t="s">
        <v>198</v>
      </c>
      <c r="M12" s="156" t="s">
        <v>58</v>
      </c>
      <c r="N12" s="112">
        <f>'ごみ集計結果'!M11</f>
        <v>9677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205</v>
      </c>
      <c r="C14" s="152" t="s">
        <v>35</v>
      </c>
      <c r="D14" s="122">
        <f>'ごみ集計結果'!D10</f>
        <v>36426</v>
      </c>
      <c r="E14" s="101"/>
      <c r="F14" s="101"/>
      <c r="G14" s="114"/>
      <c r="H14" s="101"/>
      <c r="I14" s="102" t="s">
        <v>206</v>
      </c>
      <c r="J14" s="107"/>
      <c r="K14" s="101"/>
      <c r="L14" s="116" t="s">
        <v>200</v>
      </c>
      <c r="M14" s="153" t="s">
        <v>59</v>
      </c>
      <c r="N14" s="117">
        <f>'ごみ集計結果'!K12</f>
        <v>1675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48</v>
      </c>
      <c r="J15" s="112">
        <f>'ごみ集計結果'!J12</f>
        <v>30455</v>
      </c>
      <c r="K15" s="101"/>
      <c r="L15" s="128" t="s">
        <v>201</v>
      </c>
      <c r="M15" s="157" t="s">
        <v>60</v>
      </c>
      <c r="N15" s="129">
        <f>'ごみ集計結果'!L12</f>
        <v>2428</v>
      </c>
      <c r="O15" s="101"/>
    </row>
    <row r="16" spans="1:15" s="108" customFormat="1" ht="21.75" customHeight="1" thickBot="1">
      <c r="A16" s="114"/>
      <c r="B16" s="136" t="s">
        <v>207</v>
      </c>
      <c r="C16" s="152" t="s">
        <v>36</v>
      </c>
      <c r="D16" s="122">
        <f>'ごみ集計結果'!D11</f>
        <v>5561</v>
      </c>
      <c r="E16" s="101"/>
      <c r="H16" s="101"/>
      <c r="I16" s="104"/>
      <c r="J16" s="114"/>
      <c r="K16" s="101"/>
      <c r="L16" s="130" t="s">
        <v>198</v>
      </c>
      <c r="M16" s="156" t="s">
        <v>61</v>
      </c>
      <c r="N16" s="112">
        <f>'ごみ集計結果'!M12</f>
        <v>22817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208</v>
      </c>
      <c r="C18" s="152" t="s">
        <v>37</v>
      </c>
      <c r="D18" s="122">
        <f>'ごみ集計結果'!D12</f>
        <v>15600</v>
      </c>
      <c r="E18" s="101"/>
      <c r="F18" s="115" t="s">
        <v>209</v>
      </c>
      <c r="G18" s="103"/>
      <c r="H18" s="101"/>
      <c r="I18" s="115" t="s">
        <v>210</v>
      </c>
      <c r="J18" s="107"/>
      <c r="K18" s="101"/>
      <c r="L18" s="116" t="s">
        <v>200</v>
      </c>
      <c r="M18" s="153" t="s">
        <v>62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68549</v>
      </c>
      <c r="H19" s="101"/>
      <c r="I19" s="111" t="s">
        <v>49</v>
      </c>
      <c r="J19" s="112">
        <f>'ごみ集計結果'!J13</f>
        <v>0</v>
      </c>
      <c r="K19" s="101"/>
      <c r="L19" s="128" t="s">
        <v>201</v>
      </c>
      <c r="M19" s="157" t="s">
        <v>63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211</v>
      </c>
      <c r="C20" s="152" t="s">
        <v>39</v>
      </c>
      <c r="D20" s="122">
        <f>'ごみ集計結果'!D14</f>
        <v>66322</v>
      </c>
      <c r="E20" s="101"/>
      <c r="F20" s="101"/>
      <c r="G20" s="114"/>
      <c r="H20" s="101"/>
      <c r="I20" s="104"/>
      <c r="J20" s="114"/>
      <c r="K20" s="101"/>
      <c r="L20" s="130" t="s">
        <v>198</v>
      </c>
      <c r="M20" s="156" t="s">
        <v>64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212</v>
      </c>
      <c r="C22" s="127" t="s">
        <v>40</v>
      </c>
      <c r="D22" s="122">
        <f>'ごみ集計結果'!D15</f>
        <v>344</v>
      </c>
      <c r="E22" s="101"/>
      <c r="F22" s="101"/>
      <c r="G22" s="114"/>
      <c r="H22" s="101"/>
      <c r="I22" s="115" t="s">
        <v>213</v>
      </c>
      <c r="J22" s="107"/>
      <c r="K22" s="101"/>
      <c r="L22" s="116" t="s">
        <v>200</v>
      </c>
      <c r="M22" s="153" t="s">
        <v>65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50</v>
      </c>
      <c r="J23" s="112">
        <f>'ごみ集計結果'!J14</f>
        <v>2210</v>
      </c>
      <c r="K23" s="101"/>
      <c r="L23" s="128" t="s">
        <v>201</v>
      </c>
      <c r="M23" s="157" t="s">
        <v>66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214</v>
      </c>
      <c r="C24" s="127" t="s">
        <v>41</v>
      </c>
      <c r="D24" s="122">
        <f>'ごみ集計結果'!M30</f>
        <v>33781</v>
      </c>
      <c r="E24" s="101"/>
      <c r="F24" s="101"/>
      <c r="G24" s="114"/>
      <c r="H24" s="101"/>
      <c r="I24" s="104"/>
      <c r="J24" s="105"/>
      <c r="K24" s="101"/>
      <c r="L24" s="130" t="s">
        <v>198</v>
      </c>
      <c r="M24" s="156" t="s">
        <v>216</v>
      </c>
      <c r="N24" s="112">
        <f>'ごみ集計結果'!M14</f>
        <v>2140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215</v>
      </c>
      <c r="J26" s="107"/>
      <c r="K26" s="101"/>
      <c r="L26" s="142" t="s">
        <v>200</v>
      </c>
      <c r="M26" s="154" t="s">
        <v>217</v>
      </c>
      <c r="N26" s="117">
        <f>'ごみ集計結果'!K15</f>
        <v>101</v>
      </c>
      <c r="O26" s="141"/>
      <c r="P26" s="101" t="s">
        <v>26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51</v>
      </c>
      <c r="J27" s="112">
        <f>'ごみ集計結果'!J15</f>
        <v>186</v>
      </c>
      <c r="K27" s="101"/>
      <c r="L27" s="130" t="s">
        <v>201</v>
      </c>
      <c r="M27" s="156" t="s">
        <v>218</v>
      </c>
      <c r="N27" s="119">
        <f>'ごみ集計結果'!L15</f>
        <v>84</v>
      </c>
      <c r="O27" s="101"/>
      <c r="P27" s="293">
        <f>N12+N16+N20+N24+N6</f>
        <v>35294</v>
      </c>
      <c r="Q27" s="293"/>
    </row>
    <row r="28" spans="1:17" s="108" customFormat="1" ht="21.75" customHeight="1" thickBot="1">
      <c r="A28" s="101"/>
      <c r="B28" s="158" t="s">
        <v>28</v>
      </c>
      <c r="C28" s="143" t="s">
        <v>219</v>
      </c>
      <c r="D28" s="144">
        <f>'ごみ集計結果'!D3</f>
        <v>1448733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29</v>
      </c>
      <c r="C29" s="160" t="s">
        <v>220</v>
      </c>
      <c r="D29" s="146">
        <f>'ごみ集計結果'!D4</f>
        <v>0</v>
      </c>
      <c r="E29" s="101"/>
      <c r="F29" s="115" t="s">
        <v>30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31</v>
      </c>
      <c r="Q29" s="125"/>
    </row>
    <row r="30" spans="1:17" s="108" customFormat="1" ht="21.75" customHeight="1" thickBot="1">
      <c r="A30" s="101"/>
      <c r="B30" s="159" t="s">
        <v>27</v>
      </c>
      <c r="C30" s="161" t="s">
        <v>221</v>
      </c>
      <c r="D30" s="147">
        <f>'ごみ集計結果'!D5</f>
        <v>1448733</v>
      </c>
      <c r="E30" s="101"/>
      <c r="F30" s="111" t="s">
        <v>44</v>
      </c>
      <c r="G30" s="112">
        <f>'ごみ集計結果'!J18</f>
        <v>15674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50968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2006-06-30T04:28:52Z</dcterms:modified>
  <cp:category/>
  <cp:version/>
  <cp:contentType/>
  <cp:contentStatus/>
</cp:coreProperties>
</file>