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'ごみ処理概要'!$A$2:$AQ$40</definedName>
    <definedName name="_xlnm.Print_Area" localSheetId="2">'ごみ処理量内訳'!$A$2:$AJ$40</definedName>
    <definedName name="_xlnm.Print_Area" localSheetId="1">'ごみ搬入量内訳'!$A$2:$AH$40</definedName>
    <definedName name="_xlnm.Print_Area" localSheetId="3">'資源化量内訳'!$A$2:$BW$40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<sst xmlns="http://schemas.openxmlformats.org/spreadsheetml/2006/main" count="1003" uniqueCount="296">
  <si>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</si>
  <si>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</si>
  <si>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</si>
  <si>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</si>
  <si>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</si>
  <si>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</si>
  <si>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</si>
  <si>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</si>
  <si>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</si>
  <si>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</si>
  <si>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</si>
  <si>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</si>
  <si>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</si>
  <si>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</si>
  <si>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</si>
  <si>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</si>
  <si>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</si>
  <si>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</si>
  <si>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</si>
  <si>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</si>
  <si>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</si>
  <si>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</si>
  <si>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</si>
  <si>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</si>
  <si>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</si>
  <si>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</si>
  <si>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</si>
  <si>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</si>
  <si>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</si>
  <si>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</si>
  <si>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滋賀県合計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</si>
  <si>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</si>
  <si>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</si>
  <si>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</si>
  <si>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</si>
  <si>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</si>
  <si>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</si>
  <si>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</si>
  <si>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</si>
  <si>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</si>
  <si>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</si>
  <si>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</si>
  <si>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</si>
  <si>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</si>
  <si>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</si>
  <si>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</si>
  <si>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</si>
  <si>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</si>
  <si>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</si>
  <si>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</si>
  <si>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</si>
  <si>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</si>
  <si>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</si>
  <si>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</si>
  <si>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</si>
  <si>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</si>
  <si>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</si>
  <si>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</si>
  <si>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</si>
  <si>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</si>
  <si>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</si>
  <si>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</si>
  <si>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</si>
  <si>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</si>
  <si>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</si>
  <si>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</si>
  <si>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</si>
  <si>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</si>
  <si>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</si>
  <si>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</si>
  <si>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</si>
  <si>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</si>
  <si>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</si>
  <si>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</si>
  <si>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</si>
  <si>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</si>
  <si>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</si>
  <si>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</si>
  <si>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</si>
  <si>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</si>
  <si>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</si>
  <si>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</si>
  <si>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</si>
  <si>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</si>
  <si>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</si>
  <si>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</si>
  <si>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</si>
  <si>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</si>
  <si>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</si>
  <si>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</si>
  <si>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</si>
  <si>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</si>
  <si>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</si>
  <si>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</si>
  <si>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</si>
  <si>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</si>
  <si>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</si>
  <si>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</si>
  <si>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</si>
  <si>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</si>
  <si>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</si>
  <si>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</si>
  <si>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</si>
  <si>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</si>
  <si>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</si>
  <si>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</si>
  <si>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</si>
  <si>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</si>
  <si>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</si>
  <si>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</si>
  <si>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</si>
  <si>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</si>
  <si>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</si>
  <si>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</si>
  <si>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</si>
  <si>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</si>
  <si>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志賀町</t>
  </si>
  <si>
    <t>竜王町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</si>
  <si>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</si>
  <si>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</si>
  <si>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</si>
  <si>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</si>
  <si>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</si>
  <si>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</si>
  <si>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</si>
  <si>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</si>
  <si>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</si>
  <si>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</si>
  <si>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</si>
  <si>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</si>
  <si>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</si>
  <si>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</si>
  <si>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</si>
  <si>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</si>
  <si>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</si>
  <si>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</si>
  <si>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</si>
  <si>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</si>
  <si>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</si>
  <si>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</si>
  <si>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</si>
  <si>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</si>
  <si>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</si>
  <si>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</si>
  <si>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</si>
  <si>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</si>
  <si>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</si>
  <si>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</si>
  <si>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</si>
  <si>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滋賀県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</si>
  <si>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</si>
  <si>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</si>
  <si>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</si>
  <si>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</si>
  <si>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</si>
  <si>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</si>
  <si>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</si>
  <si>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</si>
  <si>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</si>
  <si>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</si>
  <si>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</si>
  <si>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</si>
  <si>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</si>
  <si>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</si>
  <si>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</si>
  <si>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</si>
  <si>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</si>
  <si>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</si>
  <si>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</si>
  <si>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</si>
  <si>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</si>
  <si>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</si>
  <si>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</si>
  <si>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</si>
  <si>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</si>
  <si>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</si>
  <si>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</si>
  <si>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</si>
  <si>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</si>
  <si>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</si>
  <si>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</si>
  <si>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</si>
  <si>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</si>
  <si>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</si>
  <si>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</si>
  <si>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</si>
  <si>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</si>
  <si>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</si>
  <si>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</si>
  <si>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</si>
  <si>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</si>
  <si>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</si>
  <si>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</si>
  <si>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</si>
  <si>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</si>
  <si>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</si>
  <si>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</si>
  <si>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</si>
  <si>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</si>
  <si>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</si>
  <si>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</si>
  <si>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栗東市</t>
  </si>
  <si>
    <t>25208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</si>
  <si>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</si>
  <si>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</si>
  <si>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</si>
  <si>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</si>
  <si>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</si>
  <si>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</si>
  <si>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</si>
  <si>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</si>
  <si>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</si>
  <si>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</si>
  <si>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</si>
  <si>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</si>
  <si>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</si>
  <si>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</si>
  <si>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</si>
  <si>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</si>
  <si>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</si>
  <si>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</si>
  <si>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</si>
  <si>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</si>
  <si>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</si>
  <si>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</si>
  <si>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</si>
  <si>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</si>
  <si>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</si>
  <si>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</si>
  <si>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</si>
  <si>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</si>
  <si>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</si>
  <si>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</si>
  <si>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</si>
  <si>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</si>
  <si>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</si>
  <si>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</si>
  <si>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</si>
  <si>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</si>
  <si>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</si>
  <si>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</si>
  <si>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</si>
  <si>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</si>
  <si>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</si>
  <si>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</si>
  <si>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</si>
  <si>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</si>
  <si>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</si>
  <si>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</si>
  <si>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</si>
  <si>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</si>
  <si>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</si>
  <si>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25301</t>
  </si>
  <si>
    <t>25381</t>
  </si>
  <si>
    <t>安土町</t>
  </si>
  <si>
    <t>25382</t>
  </si>
  <si>
    <t>蒲生町</t>
  </si>
  <si>
    <t>25383</t>
  </si>
  <si>
    <t>日野町</t>
  </si>
  <si>
    <t>25384</t>
  </si>
  <si>
    <t>25403</t>
  </si>
  <si>
    <t>能登川町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</si>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</sst>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180</v>
      </c>
      <c r="B2" s="200" t="s">
        <v>181</v>
      </c>
      <c r="C2" s="203" t="s">
        <v>182</v>
      </c>
      <c r="D2" s="208" t="s">
        <v>292</v>
      </c>
      <c r="E2" s="198"/>
      <c r="F2" s="208" t="s">
        <v>293</v>
      </c>
      <c r="G2" s="198"/>
      <c r="H2" s="198"/>
      <c r="I2" s="199"/>
      <c r="J2" s="215" t="s">
        <v>132</v>
      </c>
      <c r="K2" s="216"/>
      <c r="L2" s="217"/>
      <c r="M2" s="203" t="s">
        <v>133</v>
      </c>
      <c r="N2" s="7" t="s">
        <v>294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295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134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168</v>
      </c>
      <c r="P3" s="205" t="s">
        <v>135</v>
      </c>
      <c r="Q3" s="206"/>
      <c r="R3" s="206"/>
      <c r="S3" s="206"/>
      <c r="T3" s="206"/>
      <c r="U3" s="207"/>
      <c r="V3" s="14" t="s">
        <v>136</v>
      </c>
      <c r="W3" s="8"/>
      <c r="X3" s="8"/>
      <c r="Y3" s="8"/>
      <c r="Z3" s="8"/>
      <c r="AA3" s="8"/>
      <c r="AB3" s="8"/>
      <c r="AC3" s="15"/>
      <c r="AD3" s="12" t="s">
        <v>134</v>
      </c>
      <c r="AE3" s="212"/>
      <c r="AF3" s="203" t="s">
        <v>183</v>
      </c>
      <c r="AG3" s="203" t="s">
        <v>143</v>
      </c>
      <c r="AH3" s="203" t="s">
        <v>184</v>
      </c>
      <c r="AI3" s="203" t="s">
        <v>185</v>
      </c>
      <c r="AJ3" s="203" t="s">
        <v>186</v>
      </c>
      <c r="AK3" s="203" t="s">
        <v>187</v>
      </c>
      <c r="AL3" s="12" t="s">
        <v>137</v>
      </c>
      <c r="AM3" s="212"/>
      <c r="AN3" s="203" t="s">
        <v>188</v>
      </c>
      <c r="AO3" s="203" t="s">
        <v>189</v>
      </c>
      <c r="AP3" s="203" t="s">
        <v>190</v>
      </c>
      <c r="AQ3" s="12" t="s">
        <v>134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134</v>
      </c>
      <c r="Q4" s="6" t="s">
        <v>191</v>
      </c>
      <c r="R4" s="6" t="s">
        <v>192</v>
      </c>
      <c r="S4" s="6" t="s">
        <v>31</v>
      </c>
      <c r="T4" s="6" t="s">
        <v>32</v>
      </c>
      <c r="U4" s="6" t="s">
        <v>33</v>
      </c>
      <c r="V4" s="12" t="s">
        <v>134</v>
      </c>
      <c r="W4" s="6" t="s">
        <v>138</v>
      </c>
      <c r="X4" s="6" t="s">
        <v>163</v>
      </c>
      <c r="Y4" s="6" t="s">
        <v>139</v>
      </c>
      <c r="Z4" s="18" t="s">
        <v>170</v>
      </c>
      <c r="AA4" s="6" t="s">
        <v>140</v>
      </c>
      <c r="AB4" s="18" t="s">
        <v>203</v>
      </c>
      <c r="AC4" s="6" t="s">
        <v>164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141</v>
      </c>
      <c r="E6" s="21" t="s">
        <v>141</v>
      </c>
      <c r="F6" s="22" t="s">
        <v>34</v>
      </c>
      <c r="G6" s="22" t="s">
        <v>34</v>
      </c>
      <c r="H6" s="22" t="s">
        <v>34</v>
      </c>
      <c r="I6" s="22" t="s">
        <v>34</v>
      </c>
      <c r="J6" s="23" t="s">
        <v>142</v>
      </c>
      <c r="K6" s="23" t="s">
        <v>142</v>
      </c>
      <c r="L6" s="23" t="s">
        <v>142</v>
      </c>
      <c r="M6" s="22" t="s">
        <v>34</v>
      </c>
      <c r="N6" s="22" t="s">
        <v>34</v>
      </c>
      <c r="O6" s="22" t="s">
        <v>34</v>
      </c>
      <c r="P6" s="22" t="s">
        <v>34</v>
      </c>
      <c r="Q6" s="22" t="s">
        <v>34</v>
      </c>
      <c r="R6" s="22" t="s">
        <v>34</v>
      </c>
      <c r="S6" s="22" t="s">
        <v>34</v>
      </c>
      <c r="T6" s="22" t="s">
        <v>34</v>
      </c>
      <c r="U6" s="22" t="s">
        <v>34</v>
      </c>
      <c r="V6" s="22" t="s">
        <v>34</v>
      </c>
      <c r="W6" s="22" t="s">
        <v>34</v>
      </c>
      <c r="X6" s="22" t="s">
        <v>34</v>
      </c>
      <c r="Y6" s="22" t="s">
        <v>34</v>
      </c>
      <c r="Z6" s="22" t="s">
        <v>34</v>
      </c>
      <c r="AA6" s="22" t="s">
        <v>34</v>
      </c>
      <c r="AB6" s="22" t="s">
        <v>34</v>
      </c>
      <c r="AC6" s="22" t="s">
        <v>34</v>
      </c>
      <c r="AD6" s="22" t="s">
        <v>34</v>
      </c>
      <c r="AE6" s="22" t="s">
        <v>35</v>
      </c>
      <c r="AF6" s="22" t="s">
        <v>34</v>
      </c>
      <c r="AG6" s="22" t="s">
        <v>34</v>
      </c>
      <c r="AH6" s="22" t="s">
        <v>34</v>
      </c>
      <c r="AI6" s="22" t="s">
        <v>34</v>
      </c>
      <c r="AJ6" s="22" t="s">
        <v>34</v>
      </c>
      <c r="AK6" s="22" t="s">
        <v>34</v>
      </c>
      <c r="AL6" s="22" t="s">
        <v>34</v>
      </c>
      <c r="AM6" s="22" t="s">
        <v>35</v>
      </c>
      <c r="AN6" s="22" t="s">
        <v>34</v>
      </c>
      <c r="AO6" s="22" t="s">
        <v>34</v>
      </c>
      <c r="AP6" s="22" t="s">
        <v>34</v>
      </c>
      <c r="AQ6" s="22" t="s">
        <v>34</v>
      </c>
    </row>
    <row r="7" spans="1:43" ht="13.5" customHeight="1">
      <c r="A7" s="182" t="s">
        <v>239</v>
      </c>
      <c r="B7" s="182" t="s">
        <v>240</v>
      </c>
      <c r="C7" s="184" t="s">
        <v>241</v>
      </c>
      <c r="D7" s="188">
        <v>298259</v>
      </c>
      <c r="E7" s="188">
        <v>298259</v>
      </c>
      <c r="F7" s="188">
        <f>'ごみ搬入量内訳'!H7</f>
        <v>110422</v>
      </c>
      <c r="G7" s="188">
        <f>'ごみ搬入量内訳'!AG7</f>
        <v>2817</v>
      </c>
      <c r="H7" s="188">
        <f>'ごみ搬入量内訳'!AH7</f>
        <v>0</v>
      </c>
      <c r="I7" s="188">
        <f aca="true" t="shared" si="0" ref="I7:I19">SUM(F7:H7)</f>
        <v>113239</v>
      </c>
      <c r="J7" s="188">
        <f aca="true" t="shared" si="1" ref="J7:J12">I7/D7/365*1000000</f>
        <v>1040.1826453399171</v>
      </c>
      <c r="K7" s="188">
        <f>('ごみ搬入量内訳'!E7+'ごみ搬入量内訳'!AH7)/'ごみ処理概要'!D7/365*1000000</f>
        <v>657.137790557779</v>
      </c>
      <c r="L7" s="188">
        <f>'ごみ搬入量内訳'!F7/'ごみ処理概要'!D7/365*1000000</f>
        <v>383.04485478213815</v>
      </c>
      <c r="M7" s="188">
        <f>'資源化量内訳'!BP7</f>
        <v>12459</v>
      </c>
      <c r="N7" s="188">
        <f>'ごみ処理量内訳'!E7</f>
        <v>99751</v>
      </c>
      <c r="O7" s="188">
        <f>'ごみ処理量内訳'!L7</f>
        <v>2747</v>
      </c>
      <c r="P7" s="188">
        <f aca="true" t="shared" si="2" ref="P7:P19">SUM(Q7:U7)</f>
        <v>10706</v>
      </c>
      <c r="Q7" s="188">
        <f>'ごみ処理量内訳'!G7</f>
        <v>6301</v>
      </c>
      <c r="R7" s="188">
        <f>'ごみ処理量内訳'!H7</f>
        <v>4405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19">SUM(W7:AC7)</f>
        <v>35</v>
      </c>
      <c r="W7" s="188">
        <f>'資源化量内訳'!M7</f>
        <v>0</v>
      </c>
      <c r="X7" s="188">
        <f>'資源化量内訳'!N7</f>
        <v>35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19">N7+O7+P7+V7</f>
        <v>113239</v>
      </c>
      <c r="AE7" s="189">
        <f aca="true" t="shared" si="5" ref="AE7:AE19">(N7+P7+V7)/AD7*100</f>
        <v>97.57415731329311</v>
      </c>
      <c r="AF7" s="188">
        <f>'資源化量内訳'!AB7</f>
        <v>0</v>
      </c>
      <c r="AG7" s="188">
        <f>'資源化量内訳'!AJ7</f>
        <v>1471</v>
      </c>
      <c r="AH7" s="188">
        <f>'資源化量内訳'!AR7</f>
        <v>1901</v>
      </c>
      <c r="AI7" s="188">
        <f>'資源化量内訳'!AZ7</f>
        <v>0</v>
      </c>
      <c r="AJ7" s="188">
        <f>'資源化量内訳'!BH7</f>
        <v>0</v>
      </c>
      <c r="AK7" s="188" t="s">
        <v>290</v>
      </c>
      <c r="AL7" s="188">
        <f aca="true" t="shared" si="6" ref="AL7:AL19">SUM(AF7:AJ7)</f>
        <v>3372</v>
      </c>
      <c r="AM7" s="189">
        <f aca="true" t="shared" si="7" ref="AM7:AM19">(V7+AL7+M7)/(M7+AD7)*100</f>
        <v>12.622316981972665</v>
      </c>
      <c r="AN7" s="188">
        <f>'ごみ処理量内訳'!AC7</f>
        <v>2747</v>
      </c>
      <c r="AO7" s="188">
        <f>'ごみ処理量内訳'!AD7</f>
        <v>11595</v>
      </c>
      <c r="AP7" s="188">
        <f>'ごみ処理量内訳'!AE7</f>
        <v>2718</v>
      </c>
      <c r="AQ7" s="188">
        <f aca="true" t="shared" si="8" ref="AQ7:AQ19">SUM(AN7:AP7)</f>
        <v>17060</v>
      </c>
    </row>
    <row r="8" spans="1:43" ht="13.5" customHeight="1">
      <c r="A8" s="182" t="s">
        <v>239</v>
      </c>
      <c r="B8" s="182" t="s">
        <v>242</v>
      </c>
      <c r="C8" s="184" t="s">
        <v>243</v>
      </c>
      <c r="D8" s="188">
        <v>107599</v>
      </c>
      <c r="E8" s="188">
        <v>107599</v>
      </c>
      <c r="F8" s="188">
        <f>'ごみ搬入量内訳'!H8</f>
        <v>35666</v>
      </c>
      <c r="G8" s="188">
        <f>'ごみ搬入量内訳'!AG8</f>
        <v>5212</v>
      </c>
      <c r="H8" s="188">
        <f>'ごみ搬入量内訳'!AH8</f>
        <v>0</v>
      </c>
      <c r="I8" s="188">
        <f t="shared" si="0"/>
        <v>40878</v>
      </c>
      <c r="J8" s="188">
        <f t="shared" si="1"/>
        <v>1040.8509423688436</v>
      </c>
      <c r="K8" s="188">
        <f>('ごみ搬入量内訳'!E8+'ごみ搬入量内訳'!AH8)/'ごみ処理概要'!D8/365*1000000</f>
        <v>611.9372449227071</v>
      </c>
      <c r="L8" s="188">
        <f>'ごみ搬入量内訳'!F8/'ごみ処理概要'!D8/365*1000000</f>
        <v>428.91369744613655</v>
      </c>
      <c r="M8" s="188">
        <f>'資源化量内訳'!BP8</f>
        <v>2468</v>
      </c>
      <c r="N8" s="188">
        <f>'ごみ処理量内訳'!E8</f>
        <v>32397</v>
      </c>
      <c r="O8" s="188">
        <f>'ごみ処理量内訳'!L8</f>
        <v>2767</v>
      </c>
      <c r="P8" s="188">
        <f t="shared" si="2"/>
        <v>5702</v>
      </c>
      <c r="Q8" s="188">
        <f>'ごみ処理量内訳'!G8</f>
        <v>1593</v>
      </c>
      <c r="R8" s="188">
        <f>'ごみ処理量内訳'!H8</f>
        <v>3093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1016</v>
      </c>
      <c r="V8" s="188">
        <f t="shared" si="3"/>
        <v>12</v>
      </c>
      <c r="W8" s="188">
        <f>'資源化量内訳'!M8</f>
        <v>0</v>
      </c>
      <c r="X8" s="188">
        <f>'資源化量内訳'!N8</f>
        <v>0</v>
      </c>
      <c r="Y8" s="188">
        <f>'資源化量内訳'!O8</f>
        <v>0</v>
      </c>
      <c r="Z8" s="188">
        <f>'資源化量内訳'!P8</f>
        <v>12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40878</v>
      </c>
      <c r="AE8" s="189">
        <f t="shared" si="5"/>
        <v>93.23107784138168</v>
      </c>
      <c r="AF8" s="188">
        <f>'資源化量内訳'!AB8</f>
        <v>0</v>
      </c>
      <c r="AG8" s="188">
        <f>'資源化量内訳'!AJ8</f>
        <v>448</v>
      </c>
      <c r="AH8" s="188">
        <f>'資源化量内訳'!AR8</f>
        <v>3020</v>
      </c>
      <c r="AI8" s="188">
        <f>'資源化量内訳'!AZ8</f>
        <v>0</v>
      </c>
      <c r="AJ8" s="188">
        <f>'資源化量内訳'!BH8</f>
        <v>0</v>
      </c>
      <c r="AK8" s="188" t="s">
        <v>290</v>
      </c>
      <c r="AL8" s="188">
        <f t="shared" si="6"/>
        <v>3468</v>
      </c>
      <c r="AM8" s="189">
        <f t="shared" si="7"/>
        <v>13.722142758270659</v>
      </c>
      <c r="AN8" s="188">
        <f>'ごみ処理量内訳'!AC8</f>
        <v>2767</v>
      </c>
      <c r="AO8" s="188">
        <f>'ごみ処理量内訳'!AD8</f>
        <v>4590</v>
      </c>
      <c r="AP8" s="188">
        <f>'ごみ処理量内訳'!AE8</f>
        <v>1214</v>
      </c>
      <c r="AQ8" s="188">
        <f t="shared" si="8"/>
        <v>8571</v>
      </c>
    </row>
    <row r="9" spans="1:43" ht="13.5" customHeight="1">
      <c r="A9" s="182" t="s">
        <v>239</v>
      </c>
      <c r="B9" s="182" t="s">
        <v>244</v>
      </c>
      <c r="C9" s="184" t="s">
        <v>245</v>
      </c>
      <c r="D9" s="188">
        <v>58893</v>
      </c>
      <c r="E9" s="188">
        <v>58893</v>
      </c>
      <c r="F9" s="188">
        <f>'ごみ搬入量内訳'!H9</f>
        <v>21130</v>
      </c>
      <c r="G9" s="188">
        <f>'ごみ搬入量内訳'!AG9</f>
        <v>2597</v>
      </c>
      <c r="H9" s="188">
        <f>'ごみ搬入量内訳'!AH9</f>
        <v>0</v>
      </c>
      <c r="I9" s="188">
        <f t="shared" si="0"/>
        <v>23727</v>
      </c>
      <c r="J9" s="188">
        <f t="shared" si="1"/>
        <v>1103.7895751966244</v>
      </c>
      <c r="K9" s="188">
        <f>('ごみ搬入量内訳'!E9+'ごみ搬入量内訳'!AH9)/'ごみ処理概要'!D9/365*1000000</f>
        <v>759.2129585370635</v>
      </c>
      <c r="L9" s="188">
        <f>'ごみ搬入量内訳'!F9/'ごみ処理概要'!D9/365*1000000</f>
        <v>344.5766166595606</v>
      </c>
      <c r="M9" s="188">
        <f>'資源化量内訳'!BP9</f>
        <v>639</v>
      </c>
      <c r="N9" s="188">
        <f>'ごみ処理量内訳'!E9</f>
        <v>17230</v>
      </c>
      <c r="O9" s="188">
        <f>'ごみ処理量内訳'!L9</f>
        <v>291</v>
      </c>
      <c r="P9" s="188">
        <f t="shared" si="2"/>
        <v>2413</v>
      </c>
      <c r="Q9" s="188">
        <f>'ごみ処理量内訳'!G9</f>
        <v>1804</v>
      </c>
      <c r="R9" s="188">
        <f>'ごみ処理量内訳'!H9</f>
        <v>609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3793</v>
      </c>
      <c r="W9" s="188">
        <f>'資源化量内訳'!M9</f>
        <v>2746</v>
      </c>
      <c r="X9" s="188">
        <f>'資源化量内訳'!N9</f>
        <v>173</v>
      </c>
      <c r="Y9" s="188">
        <f>'資源化量内訳'!O9</f>
        <v>458</v>
      </c>
      <c r="Z9" s="188">
        <f>'資源化量内訳'!P9</f>
        <v>131</v>
      </c>
      <c r="AA9" s="188">
        <f>'資源化量内訳'!Q9</f>
        <v>0</v>
      </c>
      <c r="AB9" s="188">
        <f>'資源化量内訳'!R9</f>
        <v>227</v>
      </c>
      <c r="AC9" s="188">
        <f>'資源化量内訳'!S9</f>
        <v>58</v>
      </c>
      <c r="AD9" s="188">
        <f t="shared" si="4"/>
        <v>23727</v>
      </c>
      <c r="AE9" s="189">
        <f t="shared" si="5"/>
        <v>98.77354912125426</v>
      </c>
      <c r="AF9" s="188">
        <f>'資源化量内訳'!AB9</f>
        <v>0</v>
      </c>
      <c r="AG9" s="188">
        <f>'資源化量内訳'!AJ9</f>
        <v>293</v>
      </c>
      <c r="AH9" s="188">
        <f>'資源化量内訳'!AR9</f>
        <v>551</v>
      </c>
      <c r="AI9" s="188">
        <f>'資源化量内訳'!AZ9</f>
        <v>0</v>
      </c>
      <c r="AJ9" s="188">
        <f>'資源化量内訳'!BH9</f>
        <v>0</v>
      </c>
      <c r="AK9" s="188" t="s">
        <v>290</v>
      </c>
      <c r="AL9" s="188">
        <f t="shared" si="6"/>
        <v>844</v>
      </c>
      <c r="AM9" s="189">
        <f t="shared" si="7"/>
        <v>21.65312320446524</v>
      </c>
      <c r="AN9" s="188">
        <f>'ごみ処理量内訳'!AC9</f>
        <v>291</v>
      </c>
      <c r="AO9" s="188">
        <f>'ごみ処理量内訳'!AD9</f>
        <v>1930</v>
      </c>
      <c r="AP9" s="188">
        <f>'ごみ処理量内訳'!AE9</f>
        <v>1124</v>
      </c>
      <c r="AQ9" s="188">
        <f t="shared" si="8"/>
        <v>3345</v>
      </c>
    </row>
    <row r="10" spans="1:43" ht="13.5" customHeight="1">
      <c r="A10" s="182" t="s">
        <v>239</v>
      </c>
      <c r="B10" s="182" t="s">
        <v>246</v>
      </c>
      <c r="C10" s="184" t="s">
        <v>247</v>
      </c>
      <c r="D10" s="188">
        <v>67745</v>
      </c>
      <c r="E10" s="188">
        <v>67745</v>
      </c>
      <c r="F10" s="188">
        <f>'ごみ搬入量内訳'!H10</f>
        <v>23756</v>
      </c>
      <c r="G10" s="188">
        <f>'ごみ搬入量内訳'!AG10</f>
        <v>4176</v>
      </c>
      <c r="H10" s="188">
        <f>'ごみ搬入量内訳'!AH10</f>
        <v>0</v>
      </c>
      <c r="I10" s="188">
        <f t="shared" si="0"/>
        <v>27932</v>
      </c>
      <c r="J10" s="188">
        <f t="shared" si="1"/>
        <v>1129.6188264412174</v>
      </c>
      <c r="K10" s="188">
        <f>('ごみ搬入量内訳'!E10+'ごみ搬入量内訳'!AH10)/'ごみ処理概要'!D10/365*1000000</f>
        <v>835.0007127857589</v>
      </c>
      <c r="L10" s="188">
        <f>'ごみ搬入量内訳'!F10/'ごみ処理概要'!D10/365*1000000</f>
        <v>294.6181136554586</v>
      </c>
      <c r="M10" s="188">
        <f>'資源化量内訳'!BP10</f>
        <v>1221</v>
      </c>
      <c r="N10" s="188">
        <f>'ごみ処理量内訳'!E10</f>
        <v>23446</v>
      </c>
      <c r="O10" s="188">
        <f>'ごみ処理量内訳'!L10</f>
        <v>510</v>
      </c>
      <c r="P10" s="188">
        <f t="shared" si="2"/>
        <v>2934</v>
      </c>
      <c r="Q10" s="188">
        <f>'ごみ処理量内訳'!G10</f>
        <v>2659</v>
      </c>
      <c r="R10" s="188">
        <f>'ごみ処理量内訳'!H10</f>
        <v>275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1042</v>
      </c>
      <c r="W10" s="188">
        <f>'資源化量内訳'!M10</f>
        <v>413</v>
      </c>
      <c r="X10" s="188">
        <f>'資源化量内訳'!N10</f>
        <v>66</v>
      </c>
      <c r="Y10" s="188">
        <f>'資源化量内訳'!O10</f>
        <v>458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105</v>
      </c>
      <c r="AD10" s="188">
        <f t="shared" si="4"/>
        <v>27932</v>
      </c>
      <c r="AE10" s="189">
        <f t="shared" si="5"/>
        <v>98.17413719031934</v>
      </c>
      <c r="AF10" s="188">
        <f>'資源化量内訳'!AB10</f>
        <v>105</v>
      </c>
      <c r="AG10" s="188">
        <f>'資源化量内訳'!AJ10</f>
        <v>539</v>
      </c>
      <c r="AH10" s="188">
        <f>'資源化量内訳'!AR10</f>
        <v>244</v>
      </c>
      <c r="AI10" s="188">
        <f>'資源化量内訳'!AZ10</f>
        <v>0</v>
      </c>
      <c r="AJ10" s="188">
        <f>'資源化量内訳'!BH10</f>
        <v>0</v>
      </c>
      <c r="AK10" s="188" t="s">
        <v>290</v>
      </c>
      <c r="AL10" s="188">
        <f t="shared" si="6"/>
        <v>888</v>
      </c>
      <c r="AM10" s="189">
        <f t="shared" si="7"/>
        <v>10.808493122491681</v>
      </c>
      <c r="AN10" s="188">
        <f>'ごみ処理量内訳'!AC10</f>
        <v>510</v>
      </c>
      <c r="AO10" s="188">
        <f>'ごみ処理量内訳'!AD10</f>
        <v>3122</v>
      </c>
      <c r="AP10" s="188">
        <f>'ごみ処理量内訳'!AE10</f>
        <v>0</v>
      </c>
      <c r="AQ10" s="188">
        <f t="shared" si="8"/>
        <v>3632</v>
      </c>
    </row>
    <row r="11" spans="1:43" ht="13.5" customHeight="1">
      <c r="A11" s="182" t="s">
        <v>239</v>
      </c>
      <c r="B11" s="182" t="s">
        <v>248</v>
      </c>
      <c r="C11" s="184" t="s">
        <v>249</v>
      </c>
      <c r="D11" s="188">
        <v>113027</v>
      </c>
      <c r="E11" s="188">
        <v>113027</v>
      </c>
      <c r="F11" s="188">
        <f>'ごみ搬入量内訳'!H11</f>
        <v>39423</v>
      </c>
      <c r="G11" s="188">
        <f>'ごみ搬入量内訳'!AG11</f>
        <v>1002</v>
      </c>
      <c r="H11" s="188">
        <f>'ごみ搬入量内訳'!AH11</f>
        <v>0</v>
      </c>
      <c r="I11" s="188">
        <f t="shared" si="0"/>
        <v>40425</v>
      </c>
      <c r="J11" s="188">
        <f t="shared" si="1"/>
        <v>979.8846705436247</v>
      </c>
      <c r="K11" s="188">
        <f>('ごみ搬入量内訳'!E11+'ごみ搬入量内訳'!AH11)/'ごみ処理概要'!D11/365*1000000</f>
        <v>615.0306430600714</v>
      </c>
      <c r="L11" s="188">
        <f>'ごみ搬入量内訳'!F11/'ごみ処理概要'!D11/365*1000000</f>
        <v>364.8540274835531</v>
      </c>
      <c r="M11" s="188">
        <f>'資源化量内訳'!BP11</f>
        <v>2861</v>
      </c>
      <c r="N11" s="188">
        <f>'ごみ処理量内訳'!E11</f>
        <v>34543</v>
      </c>
      <c r="O11" s="188">
        <f>'ごみ処理量内訳'!L11</f>
        <v>630</v>
      </c>
      <c r="P11" s="188">
        <f t="shared" si="2"/>
        <v>5220</v>
      </c>
      <c r="Q11" s="188">
        <f>'ごみ処理量内訳'!G11</f>
        <v>517</v>
      </c>
      <c r="R11" s="188">
        <f>'ごみ処理量内訳'!H11</f>
        <v>1841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2862</v>
      </c>
      <c r="V11" s="188">
        <f t="shared" si="3"/>
        <v>32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32</v>
      </c>
      <c r="AD11" s="188">
        <f t="shared" si="4"/>
        <v>40425</v>
      </c>
      <c r="AE11" s="189">
        <f t="shared" si="5"/>
        <v>98.44155844155844</v>
      </c>
      <c r="AF11" s="188">
        <f>'資源化量内訳'!AB11</f>
        <v>0</v>
      </c>
      <c r="AG11" s="188">
        <f>'資源化量内訳'!AJ11</f>
        <v>219</v>
      </c>
      <c r="AH11" s="188">
        <f>'資源化量内訳'!AR11</f>
        <v>1750</v>
      </c>
      <c r="AI11" s="188">
        <f>'資源化量内訳'!AZ11</f>
        <v>0</v>
      </c>
      <c r="AJ11" s="188">
        <f>'資源化量内訳'!BH11</f>
        <v>0</v>
      </c>
      <c r="AK11" s="188" t="s">
        <v>290</v>
      </c>
      <c r="AL11" s="188">
        <f t="shared" si="6"/>
        <v>1969</v>
      </c>
      <c r="AM11" s="189">
        <f t="shared" si="7"/>
        <v>11.232269093933374</v>
      </c>
      <c r="AN11" s="188">
        <f>'ごみ処理量内訳'!AC11</f>
        <v>630</v>
      </c>
      <c r="AO11" s="188">
        <f>'ごみ処理量内訳'!AD11</f>
        <v>4542</v>
      </c>
      <c r="AP11" s="188">
        <f>'ごみ処理量内訳'!AE11</f>
        <v>2953</v>
      </c>
      <c r="AQ11" s="188">
        <f t="shared" si="8"/>
        <v>8125</v>
      </c>
    </row>
    <row r="12" spans="1:43" ht="13.5" customHeight="1">
      <c r="A12" s="182" t="s">
        <v>239</v>
      </c>
      <c r="B12" s="182" t="s">
        <v>250</v>
      </c>
      <c r="C12" s="184" t="s">
        <v>251</v>
      </c>
      <c r="D12" s="188">
        <v>69871</v>
      </c>
      <c r="E12" s="188">
        <v>69871</v>
      </c>
      <c r="F12" s="188">
        <f>'ごみ搬入量内訳'!H12</f>
        <v>25468</v>
      </c>
      <c r="G12" s="188">
        <f>'ごみ搬入量内訳'!AG12</f>
        <v>821</v>
      </c>
      <c r="H12" s="188">
        <f>'ごみ搬入量内訳'!AH12</f>
        <v>0</v>
      </c>
      <c r="I12" s="188">
        <f t="shared" si="0"/>
        <v>26289</v>
      </c>
      <c r="J12" s="188">
        <f t="shared" si="1"/>
        <v>1030.8233392143604</v>
      </c>
      <c r="K12" s="188">
        <f>('ごみ搬入量内訳'!E12+'ごみ搬入量内訳'!AH12)/'ごみ処理概要'!D12/365*1000000</f>
        <v>745.3657748535805</v>
      </c>
      <c r="L12" s="188">
        <f>'ごみ搬入量内訳'!F12/'ごみ処理概要'!D12/365*1000000</f>
        <v>285.45756436077994</v>
      </c>
      <c r="M12" s="188">
        <f>'資源化量内訳'!BP12</f>
        <v>0</v>
      </c>
      <c r="N12" s="188">
        <f>'ごみ処理量内訳'!E12</f>
        <v>13111</v>
      </c>
      <c r="O12" s="188">
        <f>'ごみ処理量内訳'!L12</f>
        <v>88</v>
      </c>
      <c r="P12" s="188">
        <f t="shared" si="2"/>
        <v>7484</v>
      </c>
      <c r="Q12" s="188">
        <f>'ごみ処理量内訳'!G12</f>
        <v>6056</v>
      </c>
      <c r="R12" s="188">
        <f>'ごみ処理量内訳'!H12</f>
        <v>1428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5606</v>
      </c>
      <c r="W12" s="188">
        <f>'資源化量内訳'!M12</f>
        <v>4696</v>
      </c>
      <c r="X12" s="188">
        <f>'資源化量内訳'!N12</f>
        <v>0</v>
      </c>
      <c r="Y12" s="188">
        <f>'資源化量内訳'!O12</f>
        <v>567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316</v>
      </c>
      <c r="AC12" s="188">
        <f>'資源化量内訳'!S12</f>
        <v>27</v>
      </c>
      <c r="AD12" s="188">
        <f t="shared" si="4"/>
        <v>26289</v>
      </c>
      <c r="AE12" s="189">
        <f t="shared" si="5"/>
        <v>99.6652592339001</v>
      </c>
      <c r="AF12" s="188">
        <f>'資源化量内訳'!AB12</f>
        <v>0</v>
      </c>
      <c r="AG12" s="188">
        <f>'資源化量内訳'!AJ12</f>
        <v>533</v>
      </c>
      <c r="AH12" s="188">
        <f>'資源化量内訳'!AR12</f>
        <v>1428</v>
      </c>
      <c r="AI12" s="188">
        <f>'資源化量内訳'!AZ12</f>
        <v>0</v>
      </c>
      <c r="AJ12" s="188">
        <f>'資源化量内訳'!BH12</f>
        <v>0</v>
      </c>
      <c r="AK12" s="188" t="s">
        <v>290</v>
      </c>
      <c r="AL12" s="188">
        <f t="shared" si="6"/>
        <v>1961</v>
      </c>
      <c r="AM12" s="189">
        <f t="shared" si="7"/>
        <v>28.78390201224847</v>
      </c>
      <c r="AN12" s="188">
        <f>'ごみ処理量内訳'!AC12</f>
        <v>88</v>
      </c>
      <c r="AO12" s="188">
        <f>'ごみ処理量内訳'!AD12</f>
        <v>2279</v>
      </c>
      <c r="AP12" s="188">
        <f>'ごみ処理量内訳'!AE12</f>
        <v>881</v>
      </c>
      <c r="AQ12" s="188">
        <f t="shared" si="8"/>
        <v>3248</v>
      </c>
    </row>
    <row r="13" spans="1:43" ht="13.5" customHeight="1">
      <c r="A13" s="182" t="s">
        <v>239</v>
      </c>
      <c r="B13" s="182" t="s">
        <v>202</v>
      </c>
      <c r="C13" s="184" t="s">
        <v>201</v>
      </c>
      <c r="D13" s="188">
        <v>58424</v>
      </c>
      <c r="E13" s="188">
        <v>58424</v>
      </c>
      <c r="F13" s="188">
        <f>'ごみ搬入量内訳'!H13</f>
        <v>19522</v>
      </c>
      <c r="G13" s="188">
        <f>'ごみ搬入量内訳'!AG13</f>
        <v>925</v>
      </c>
      <c r="H13" s="188">
        <f>'ごみ搬入量内訳'!AH13</f>
        <v>0</v>
      </c>
      <c r="I13" s="188">
        <f t="shared" si="0"/>
        <v>20447</v>
      </c>
      <c r="J13" s="188">
        <f aca="true" t="shared" si="9" ref="J13:J40">I13/D13/365*1000000</f>
        <v>958.8384582053914</v>
      </c>
      <c r="K13" s="188">
        <f>('ごみ搬入量内訳'!E13+'ごみ搬入量内訳'!AH13)/'ごみ処理概要'!D13/365*1000000</f>
        <v>669.5972193825394</v>
      </c>
      <c r="L13" s="188">
        <f>'ごみ搬入量内訳'!F13/'ごみ処理概要'!D13/365*1000000</f>
        <v>289.2412388228519</v>
      </c>
      <c r="M13" s="188">
        <f>'資源化量内訳'!BP13</f>
        <v>706</v>
      </c>
      <c r="N13" s="188">
        <f>'ごみ処理量内訳'!E13</f>
        <v>13726</v>
      </c>
      <c r="O13" s="188">
        <f>'ごみ処理量内訳'!L13</f>
        <v>56</v>
      </c>
      <c r="P13" s="188">
        <f t="shared" si="2"/>
        <v>3040</v>
      </c>
      <c r="Q13" s="188">
        <f>'ごみ処理量内訳'!G13</f>
        <v>1168</v>
      </c>
      <c r="R13" s="188">
        <f>'ごみ処理量内訳'!H13</f>
        <v>1815</v>
      </c>
      <c r="S13" s="188">
        <f>'ごみ処理量内訳'!I13</f>
        <v>57</v>
      </c>
      <c r="T13" s="188">
        <f>'ごみ処理量内訳'!J13</f>
        <v>0</v>
      </c>
      <c r="U13" s="188">
        <f>'ごみ処理量内訳'!K13</f>
        <v>0</v>
      </c>
      <c r="V13" s="188">
        <f t="shared" si="3"/>
        <v>3674</v>
      </c>
      <c r="W13" s="188">
        <f>'資源化量内訳'!M13</f>
        <v>3152</v>
      </c>
      <c r="X13" s="188">
        <f>'資源化量内訳'!N13</f>
        <v>293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229</v>
      </c>
      <c r="AC13" s="188">
        <f>'資源化量内訳'!S13</f>
        <v>0</v>
      </c>
      <c r="AD13" s="188">
        <f t="shared" si="4"/>
        <v>20496</v>
      </c>
      <c r="AE13" s="189">
        <f t="shared" si="5"/>
        <v>99.72677595628416</v>
      </c>
      <c r="AF13" s="188">
        <f>'資源化量内訳'!AB13</f>
        <v>873</v>
      </c>
      <c r="AG13" s="188">
        <f>'資源化量内訳'!AJ13</f>
        <v>258</v>
      </c>
      <c r="AH13" s="188">
        <f>'資源化量内訳'!AR13</f>
        <v>1570</v>
      </c>
      <c r="AI13" s="188">
        <f>'資源化量内訳'!AZ13</f>
        <v>57</v>
      </c>
      <c r="AJ13" s="188">
        <f>'資源化量内訳'!BH13</f>
        <v>0</v>
      </c>
      <c r="AK13" s="188" t="s">
        <v>290</v>
      </c>
      <c r="AL13" s="188">
        <f t="shared" si="6"/>
        <v>2758</v>
      </c>
      <c r="AM13" s="189">
        <f t="shared" si="7"/>
        <v>33.666635223092165</v>
      </c>
      <c r="AN13" s="188">
        <f>'ごみ処理量内訳'!AC13</f>
        <v>56</v>
      </c>
      <c r="AO13" s="188">
        <f>'ごみ処理量内訳'!AD13</f>
        <v>584</v>
      </c>
      <c r="AP13" s="188">
        <f>'ごみ処理量内訳'!AE13</f>
        <v>40</v>
      </c>
      <c r="AQ13" s="188">
        <f t="shared" si="8"/>
        <v>680</v>
      </c>
    </row>
    <row r="14" spans="1:43" ht="13.5" customHeight="1">
      <c r="A14" s="182" t="s">
        <v>239</v>
      </c>
      <c r="B14" s="182" t="s">
        <v>18</v>
      </c>
      <c r="C14" s="184" t="s">
        <v>19</v>
      </c>
      <c r="D14" s="188">
        <v>92775</v>
      </c>
      <c r="E14" s="188">
        <v>92775</v>
      </c>
      <c r="F14" s="188">
        <f>'ごみ搬入量内訳'!H14</f>
        <v>25202</v>
      </c>
      <c r="G14" s="188">
        <f>'ごみ搬入量内訳'!AG14</f>
        <v>4312</v>
      </c>
      <c r="H14" s="188">
        <f>'ごみ搬入量内訳'!AH14</f>
        <v>0</v>
      </c>
      <c r="I14" s="188">
        <f t="shared" si="0"/>
        <v>29514</v>
      </c>
      <c r="J14" s="188">
        <f t="shared" si="9"/>
        <v>871.5739582064429</v>
      </c>
      <c r="K14" s="188">
        <f>('ごみ搬入量内訳'!E14+'ごみ搬入量内訳'!AH14)/'ごみ処理概要'!D14/365*1000000</f>
        <v>555.6232304551814</v>
      </c>
      <c r="L14" s="188">
        <f>'ごみ搬入量内訳'!F14/'ごみ処理概要'!D14/365*1000000</f>
        <v>315.9507277512615</v>
      </c>
      <c r="M14" s="188">
        <f>'資源化量内訳'!BP14</f>
        <v>0</v>
      </c>
      <c r="N14" s="188">
        <f>'ごみ処理量内訳'!E14</f>
        <v>24829</v>
      </c>
      <c r="O14" s="188">
        <f>'ごみ処理量内訳'!L14</f>
        <v>101</v>
      </c>
      <c r="P14" s="188">
        <f t="shared" si="2"/>
        <v>2211</v>
      </c>
      <c r="Q14" s="188">
        <f>'ごみ処理量内訳'!G14</f>
        <v>766</v>
      </c>
      <c r="R14" s="188">
        <f>'ごみ処理量内訳'!H14</f>
        <v>710</v>
      </c>
      <c r="S14" s="188">
        <f>'ごみ処理量内訳'!I14</f>
        <v>725</v>
      </c>
      <c r="T14" s="188">
        <f>'ごみ処理量内訳'!J14</f>
        <v>10</v>
      </c>
      <c r="U14" s="188">
        <f>'ごみ処理量内訳'!K14</f>
        <v>0</v>
      </c>
      <c r="V14" s="188">
        <f t="shared" si="3"/>
        <v>2373</v>
      </c>
      <c r="W14" s="188">
        <f>'資源化量内訳'!M14</f>
        <v>1604</v>
      </c>
      <c r="X14" s="188">
        <f>'資源化量内訳'!N14</f>
        <v>180</v>
      </c>
      <c r="Y14" s="188">
        <f>'資源化量内訳'!O14</f>
        <v>581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8</v>
      </c>
      <c r="AC14" s="188">
        <f>'資源化量内訳'!S14</f>
        <v>0</v>
      </c>
      <c r="AD14" s="188">
        <f t="shared" si="4"/>
        <v>29514</v>
      </c>
      <c r="AE14" s="189">
        <f t="shared" si="5"/>
        <v>99.65778952361592</v>
      </c>
      <c r="AF14" s="188">
        <f>'資源化量内訳'!AB14</f>
        <v>0</v>
      </c>
      <c r="AG14" s="188">
        <f>'資源化量内訳'!AJ14</f>
        <v>317</v>
      </c>
      <c r="AH14" s="188">
        <f>'資源化量内訳'!AR14</f>
        <v>705</v>
      </c>
      <c r="AI14" s="188">
        <f>'資源化量内訳'!AZ14</f>
        <v>580</v>
      </c>
      <c r="AJ14" s="188">
        <f>'資源化量内訳'!BH14</f>
        <v>10</v>
      </c>
      <c r="AK14" s="188" t="s">
        <v>290</v>
      </c>
      <c r="AL14" s="188">
        <f t="shared" si="6"/>
        <v>1612</v>
      </c>
      <c r="AM14" s="189">
        <f t="shared" si="7"/>
        <v>13.50206681574846</v>
      </c>
      <c r="AN14" s="188">
        <f>'ごみ処理量内訳'!AC14</f>
        <v>101</v>
      </c>
      <c r="AO14" s="188">
        <f>'ごみ処理量内訳'!AD14</f>
        <v>2949</v>
      </c>
      <c r="AP14" s="188">
        <f>'ごみ処理量内訳'!AE14</f>
        <v>241</v>
      </c>
      <c r="AQ14" s="188">
        <f t="shared" si="8"/>
        <v>3291</v>
      </c>
    </row>
    <row r="15" spans="1:43" ht="13.5" customHeight="1">
      <c r="A15" s="182" t="s">
        <v>239</v>
      </c>
      <c r="B15" s="182" t="s">
        <v>20</v>
      </c>
      <c r="C15" s="184" t="s">
        <v>21</v>
      </c>
      <c r="D15" s="188">
        <v>49116</v>
      </c>
      <c r="E15" s="188">
        <v>49116</v>
      </c>
      <c r="F15" s="188">
        <f>'ごみ搬入量内訳'!H15</f>
        <v>10183</v>
      </c>
      <c r="G15" s="188">
        <f>'ごみ搬入量内訳'!AG15</f>
        <v>2517</v>
      </c>
      <c r="H15" s="188">
        <f>'ごみ搬入量内訳'!AH15</f>
        <v>0</v>
      </c>
      <c r="I15" s="188">
        <f t="shared" si="0"/>
        <v>12700</v>
      </c>
      <c r="J15" s="188">
        <f t="shared" si="9"/>
        <v>708.4151915454273</v>
      </c>
      <c r="K15" s="188">
        <f>('ごみ搬入量内訳'!E15+'ごみ搬入量内訳'!AH15)/'ごみ処理概要'!D15/365*1000000</f>
        <v>657.2084871486791</v>
      </c>
      <c r="L15" s="188">
        <f>'ごみ搬入量内訳'!F15/'ごみ処理概要'!D15/365*1000000</f>
        <v>51.2067043967482</v>
      </c>
      <c r="M15" s="188">
        <f>'資源化量内訳'!BP15</f>
        <v>1818</v>
      </c>
      <c r="N15" s="188">
        <f>'ごみ処理量内訳'!E15</f>
        <v>9298</v>
      </c>
      <c r="O15" s="188">
        <f>'ごみ処理量内訳'!L15</f>
        <v>339</v>
      </c>
      <c r="P15" s="188">
        <f t="shared" si="2"/>
        <v>2098</v>
      </c>
      <c r="Q15" s="188">
        <f>'ごみ処理量内訳'!G15</f>
        <v>1530</v>
      </c>
      <c r="R15" s="188">
        <f>'ごみ処理量内訳'!H15</f>
        <v>568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965</v>
      </c>
      <c r="W15" s="188">
        <f>'資源化量内訳'!M15</f>
        <v>368</v>
      </c>
      <c r="X15" s="188">
        <f>'資源化量内訳'!N15</f>
        <v>162</v>
      </c>
      <c r="Y15" s="188">
        <f>'資源化量内訳'!O15</f>
        <v>378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57</v>
      </c>
      <c r="AC15" s="188">
        <f>'資源化量内訳'!S15</f>
        <v>0</v>
      </c>
      <c r="AD15" s="188">
        <f t="shared" si="4"/>
        <v>12700</v>
      </c>
      <c r="AE15" s="189">
        <f t="shared" si="5"/>
        <v>97.33070866141732</v>
      </c>
      <c r="AF15" s="188">
        <f>'資源化量内訳'!AB15</f>
        <v>0</v>
      </c>
      <c r="AG15" s="188">
        <f>'資源化量内訳'!AJ15</f>
        <v>330</v>
      </c>
      <c r="AH15" s="188">
        <f>'資源化量内訳'!AR15</f>
        <v>500</v>
      </c>
      <c r="AI15" s="188">
        <f>'資源化量内訳'!AZ15</f>
        <v>0</v>
      </c>
      <c r="AJ15" s="188">
        <f>'資源化量内訳'!BH15</f>
        <v>0</v>
      </c>
      <c r="AK15" s="188" t="s">
        <v>290</v>
      </c>
      <c r="AL15" s="188">
        <f t="shared" si="6"/>
        <v>830</v>
      </c>
      <c r="AM15" s="189">
        <f t="shared" si="7"/>
        <v>24.886347981815675</v>
      </c>
      <c r="AN15" s="188">
        <f>'ごみ処理量内訳'!AC15</f>
        <v>339</v>
      </c>
      <c r="AO15" s="188">
        <f>'ごみ処理量内訳'!AD15</f>
        <v>1666</v>
      </c>
      <c r="AP15" s="188">
        <f>'ごみ処理量内訳'!AE15</f>
        <v>96</v>
      </c>
      <c r="AQ15" s="188">
        <f t="shared" si="8"/>
        <v>2101</v>
      </c>
    </row>
    <row r="16" spans="1:43" ht="13.5" customHeight="1">
      <c r="A16" s="182" t="s">
        <v>239</v>
      </c>
      <c r="B16" s="182" t="s">
        <v>22</v>
      </c>
      <c r="C16" s="184" t="s">
        <v>23</v>
      </c>
      <c r="D16" s="188">
        <v>53281</v>
      </c>
      <c r="E16" s="188">
        <v>53281</v>
      </c>
      <c r="F16" s="188">
        <f>'ごみ搬入量内訳'!H16</f>
        <v>17943</v>
      </c>
      <c r="G16" s="188">
        <f>'ごみ搬入量内訳'!AG16</f>
        <v>456</v>
      </c>
      <c r="H16" s="188">
        <f>'ごみ搬入量内訳'!AH16</f>
        <v>0</v>
      </c>
      <c r="I16" s="188">
        <f t="shared" si="0"/>
        <v>18399</v>
      </c>
      <c r="J16" s="188">
        <f t="shared" si="9"/>
        <v>946.0824529960435</v>
      </c>
      <c r="K16" s="188">
        <f>('ごみ搬入量内訳'!E16+'ごみ搬入量内訳'!AH16)/'ごみ処理概要'!D16/365*1000000</f>
        <v>556.1621724879182</v>
      </c>
      <c r="L16" s="188">
        <f>'ごみ搬入量内訳'!F16/'ごみ処理概要'!D16/365*1000000</f>
        <v>389.92028050812536</v>
      </c>
      <c r="M16" s="188">
        <f>'資源化量内訳'!BP16</f>
        <v>842</v>
      </c>
      <c r="N16" s="188">
        <f>'ごみ処理量内訳'!E16</f>
        <v>17061</v>
      </c>
      <c r="O16" s="188">
        <f>'ごみ処理量内訳'!L16</f>
        <v>0</v>
      </c>
      <c r="P16" s="188">
        <f t="shared" si="2"/>
        <v>1105</v>
      </c>
      <c r="Q16" s="188">
        <f>'ごみ処理量内訳'!G16</f>
        <v>344</v>
      </c>
      <c r="R16" s="188">
        <f>'ごみ処理量内訳'!H16</f>
        <v>761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233</v>
      </c>
      <c r="W16" s="188">
        <f>'資源化量内訳'!M16</f>
        <v>233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18399</v>
      </c>
      <c r="AE16" s="189">
        <f t="shared" si="5"/>
        <v>100</v>
      </c>
      <c r="AF16" s="188">
        <f>'資源化量内訳'!AB16</f>
        <v>0</v>
      </c>
      <c r="AG16" s="188">
        <f>'資源化量内訳'!AJ16</f>
        <v>196</v>
      </c>
      <c r="AH16" s="188">
        <f>'資源化量内訳'!AR16</f>
        <v>761</v>
      </c>
      <c r="AI16" s="188">
        <f>'資源化量内訳'!AZ16</f>
        <v>0</v>
      </c>
      <c r="AJ16" s="188">
        <f>'資源化量内訳'!BH16</f>
        <v>0</v>
      </c>
      <c r="AK16" s="188" t="s">
        <v>290</v>
      </c>
      <c r="AL16" s="188">
        <f t="shared" si="6"/>
        <v>957</v>
      </c>
      <c r="AM16" s="189">
        <f t="shared" si="7"/>
        <v>10.56078166415467</v>
      </c>
      <c r="AN16" s="188">
        <f>'ごみ処理量内訳'!AC16</f>
        <v>0</v>
      </c>
      <c r="AO16" s="188">
        <f>'ごみ処理量内訳'!AD16</f>
        <v>2001</v>
      </c>
      <c r="AP16" s="188">
        <f>'ごみ処理量内訳'!AE16</f>
        <v>76</v>
      </c>
      <c r="AQ16" s="188">
        <f t="shared" si="8"/>
        <v>2077</v>
      </c>
    </row>
    <row r="17" spans="1:43" ht="13.5" customHeight="1">
      <c r="A17" s="182" t="s">
        <v>239</v>
      </c>
      <c r="B17" s="182" t="s">
        <v>24</v>
      </c>
      <c r="C17" s="184" t="s">
        <v>25</v>
      </c>
      <c r="D17" s="188">
        <v>55602</v>
      </c>
      <c r="E17" s="188">
        <v>55602</v>
      </c>
      <c r="F17" s="188">
        <f>'ごみ搬入量内訳'!H17</f>
        <v>18214</v>
      </c>
      <c r="G17" s="188">
        <f>'ごみ搬入量内訳'!AG17</f>
        <v>5101</v>
      </c>
      <c r="H17" s="188">
        <f>'ごみ搬入量内訳'!AH17</f>
        <v>1151</v>
      </c>
      <c r="I17" s="188">
        <f t="shared" si="0"/>
        <v>24466</v>
      </c>
      <c r="J17" s="188">
        <f t="shared" si="9"/>
        <v>1205.5346387953916</v>
      </c>
      <c r="K17" s="188">
        <f>('ごみ搬入量内訳'!E17+'ごみ搬入量内訳'!AH17)/'ごみ処理概要'!D17/365*1000000</f>
        <v>1001.6886157145229</v>
      </c>
      <c r="L17" s="188">
        <f>'ごみ搬入量内訳'!F17/'ごみ処理概要'!D17/365*1000000</f>
        <v>203.8460230808688</v>
      </c>
      <c r="M17" s="188">
        <f>'資源化量内訳'!BP17</f>
        <v>327</v>
      </c>
      <c r="N17" s="188">
        <f>'ごみ処理量内訳'!E17</f>
        <v>15347</v>
      </c>
      <c r="O17" s="188">
        <f>'ごみ処理量内訳'!L17</f>
        <v>4068</v>
      </c>
      <c r="P17" s="188">
        <f t="shared" si="2"/>
        <v>4179</v>
      </c>
      <c r="Q17" s="188">
        <f>'ごみ処理量内訳'!G17</f>
        <v>1362</v>
      </c>
      <c r="R17" s="188">
        <f>'ごみ処理量内訳'!H17</f>
        <v>2817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23594</v>
      </c>
      <c r="AE17" s="189">
        <f t="shared" si="5"/>
        <v>82.75832838857336</v>
      </c>
      <c r="AF17" s="188">
        <f>'資源化量内訳'!AB17</f>
        <v>0</v>
      </c>
      <c r="AG17" s="188">
        <f>'資源化量内訳'!AJ17</f>
        <v>606</v>
      </c>
      <c r="AH17" s="188">
        <f>'資源化量内訳'!AR17</f>
        <v>2817</v>
      </c>
      <c r="AI17" s="188">
        <f>'資源化量内訳'!AZ17</f>
        <v>0</v>
      </c>
      <c r="AJ17" s="188">
        <f>'資源化量内訳'!BH17</f>
        <v>0</v>
      </c>
      <c r="AK17" s="188" t="s">
        <v>290</v>
      </c>
      <c r="AL17" s="188">
        <f t="shared" si="6"/>
        <v>3423</v>
      </c>
      <c r="AM17" s="189">
        <f t="shared" si="7"/>
        <v>15.676602148739601</v>
      </c>
      <c r="AN17" s="188">
        <f>'ごみ処理量内訳'!AC17</f>
        <v>4068</v>
      </c>
      <c r="AO17" s="188">
        <f>'ごみ処理量内訳'!AD17</f>
        <v>1695</v>
      </c>
      <c r="AP17" s="188">
        <f>'ごみ処理量内訳'!AE17</f>
        <v>0</v>
      </c>
      <c r="AQ17" s="188">
        <f t="shared" si="8"/>
        <v>5763</v>
      </c>
    </row>
    <row r="18" spans="1:43" ht="13.5" customHeight="1">
      <c r="A18" s="182" t="s">
        <v>239</v>
      </c>
      <c r="B18" s="182" t="s">
        <v>26</v>
      </c>
      <c r="C18" s="184" t="s">
        <v>27</v>
      </c>
      <c r="D18" s="188">
        <v>76334</v>
      </c>
      <c r="E18" s="188">
        <v>76334</v>
      </c>
      <c r="F18" s="188">
        <f>'ごみ搬入量内訳'!H18</f>
        <v>20568</v>
      </c>
      <c r="G18" s="188">
        <f>'ごみ搬入量内訳'!AG18</f>
        <v>2266</v>
      </c>
      <c r="H18" s="188">
        <f>'ごみ搬入量内訳'!AH18</f>
        <v>127</v>
      </c>
      <c r="I18" s="188">
        <f t="shared" si="0"/>
        <v>22961</v>
      </c>
      <c r="J18" s="188">
        <f t="shared" si="9"/>
        <v>824.0999988873699</v>
      </c>
      <c r="K18" s="188">
        <f>('ごみ搬入量内訳'!E18+'ごみ搬入量内訳'!AH18)/'ごみ処理概要'!D18/365*1000000</f>
        <v>663.0916545204547</v>
      </c>
      <c r="L18" s="188">
        <f>'ごみ搬入量内訳'!F18/'ごみ処理概要'!D18/365*1000000</f>
        <v>161.00834436691525</v>
      </c>
      <c r="M18" s="188">
        <f>'資源化量内訳'!BP18</f>
        <v>1673</v>
      </c>
      <c r="N18" s="188">
        <f>'ごみ処理量内訳'!E18</f>
        <v>17670</v>
      </c>
      <c r="O18" s="188">
        <f>'ごみ処理量内訳'!L18</f>
        <v>212</v>
      </c>
      <c r="P18" s="188">
        <f t="shared" si="2"/>
        <v>4803</v>
      </c>
      <c r="Q18" s="188">
        <f>'ごみ処理量内訳'!G18</f>
        <v>1837</v>
      </c>
      <c r="R18" s="188">
        <f>'ごみ処理量内訳'!H18</f>
        <v>526</v>
      </c>
      <c r="S18" s="188">
        <f>'ごみ処理量内訳'!I18</f>
        <v>0</v>
      </c>
      <c r="T18" s="188">
        <f>'ごみ処理量内訳'!J18</f>
        <v>2245</v>
      </c>
      <c r="U18" s="188">
        <f>'ごみ処理量内訳'!K18</f>
        <v>195</v>
      </c>
      <c r="V18" s="188">
        <f t="shared" si="3"/>
        <v>1068</v>
      </c>
      <c r="W18" s="188">
        <f>'資源化量内訳'!M18</f>
        <v>530</v>
      </c>
      <c r="X18" s="188">
        <f>'資源化量内訳'!N18</f>
        <v>268</v>
      </c>
      <c r="Y18" s="188">
        <f>'資源化量内訳'!O18</f>
        <v>75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15</v>
      </c>
      <c r="AC18" s="188">
        <f>'資源化量内訳'!S18</f>
        <v>180</v>
      </c>
      <c r="AD18" s="188">
        <f t="shared" si="4"/>
        <v>23753</v>
      </c>
      <c r="AE18" s="189">
        <f t="shared" si="5"/>
        <v>99.10748116027449</v>
      </c>
      <c r="AF18" s="188">
        <f>'資源化量内訳'!AB18</f>
        <v>22</v>
      </c>
      <c r="AG18" s="188">
        <f>'資源化量内訳'!AJ18</f>
        <v>581</v>
      </c>
      <c r="AH18" s="188">
        <f>'資源化量内訳'!AR18</f>
        <v>425</v>
      </c>
      <c r="AI18" s="188">
        <f>'資源化量内訳'!AZ18</f>
        <v>0</v>
      </c>
      <c r="AJ18" s="188">
        <f>'資源化量内訳'!BH18</f>
        <v>2245</v>
      </c>
      <c r="AK18" s="188" t="s">
        <v>290</v>
      </c>
      <c r="AL18" s="188">
        <f t="shared" si="6"/>
        <v>3273</v>
      </c>
      <c r="AM18" s="189">
        <f t="shared" si="7"/>
        <v>23.652953669472193</v>
      </c>
      <c r="AN18" s="188">
        <f>'ごみ処理量内訳'!AC18</f>
        <v>212</v>
      </c>
      <c r="AO18" s="188">
        <f>'ごみ処理量内訳'!AD18</f>
        <v>2038</v>
      </c>
      <c r="AP18" s="188">
        <f>'ごみ処理量内訳'!AE18</f>
        <v>759</v>
      </c>
      <c r="AQ18" s="188">
        <f t="shared" si="8"/>
        <v>3009</v>
      </c>
    </row>
    <row r="19" spans="1:43" ht="13.5" customHeight="1">
      <c r="A19" s="182" t="s">
        <v>239</v>
      </c>
      <c r="B19" s="182" t="s">
        <v>28</v>
      </c>
      <c r="C19" s="184" t="s">
        <v>29</v>
      </c>
      <c r="D19" s="188">
        <v>31617</v>
      </c>
      <c r="E19" s="188">
        <v>31617</v>
      </c>
      <c r="F19" s="188">
        <f>'ごみ搬入量内訳'!H19</f>
        <v>8723</v>
      </c>
      <c r="G19" s="188">
        <f>'ごみ搬入量内訳'!AG19</f>
        <v>553</v>
      </c>
      <c r="H19" s="188">
        <f>'ごみ搬入量内訳'!AH19</f>
        <v>0</v>
      </c>
      <c r="I19" s="188">
        <f t="shared" si="0"/>
        <v>9276</v>
      </c>
      <c r="J19" s="188">
        <f t="shared" si="9"/>
        <v>803.7985460396934</v>
      </c>
      <c r="K19" s="188">
        <f>('ごみ搬入量内訳'!E19+'ごみ搬入量内訳'!AH19)/'ごみ処理概要'!D19/365*1000000</f>
        <v>672.9516503389672</v>
      </c>
      <c r="L19" s="188">
        <f>'ごみ搬入量内訳'!F19/'ごみ処理概要'!D19/365*1000000</f>
        <v>130.8468957007263</v>
      </c>
      <c r="M19" s="188">
        <f>'資源化量内訳'!BP19</f>
        <v>94</v>
      </c>
      <c r="N19" s="188">
        <f>'ごみ処理量内訳'!E19</f>
        <v>5933</v>
      </c>
      <c r="O19" s="188">
        <f>'ごみ処理量内訳'!L19</f>
        <v>28</v>
      </c>
      <c r="P19" s="188">
        <f t="shared" si="2"/>
        <v>1308</v>
      </c>
      <c r="Q19" s="188">
        <f>'ごみ処理量内訳'!G19</f>
        <v>1007</v>
      </c>
      <c r="R19" s="188">
        <f>'ごみ処理量内訳'!H19</f>
        <v>301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2007</v>
      </c>
      <c r="W19" s="188">
        <f>'資源化量内訳'!M19</f>
        <v>1507</v>
      </c>
      <c r="X19" s="188">
        <f>'資源化量内訳'!N19</f>
        <v>82</v>
      </c>
      <c r="Y19" s="188">
        <f>'資源化量内訳'!O19</f>
        <v>230</v>
      </c>
      <c r="Z19" s="188">
        <f>'資源化量内訳'!P19</f>
        <v>66</v>
      </c>
      <c r="AA19" s="188">
        <f>'資源化量内訳'!Q19</f>
        <v>0</v>
      </c>
      <c r="AB19" s="188">
        <f>'資源化量内訳'!R19</f>
        <v>94</v>
      </c>
      <c r="AC19" s="188">
        <f>'資源化量内訳'!S19</f>
        <v>28</v>
      </c>
      <c r="AD19" s="188">
        <f t="shared" si="4"/>
        <v>9276</v>
      </c>
      <c r="AE19" s="189">
        <f t="shared" si="5"/>
        <v>99.69814575247952</v>
      </c>
      <c r="AF19" s="188">
        <f>'資源化量内訳'!AB19</f>
        <v>0</v>
      </c>
      <c r="AG19" s="188">
        <f>'資源化量内訳'!AJ19</f>
        <v>163</v>
      </c>
      <c r="AH19" s="188">
        <f>'資源化量内訳'!AR19</f>
        <v>272</v>
      </c>
      <c r="AI19" s="188">
        <f>'資源化量内訳'!AZ19</f>
        <v>0</v>
      </c>
      <c r="AJ19" s="188">
        <f>'資源化量内訳'!BH19</f>
        <v>0</v>
      </c>
      <c r="AK19" s="188" t="s">
        <v>290</v>
      </c>
      <c r="AL19" s="188">
        <f t="shared" si="6"/>
        <v>435</v>
      </c>
      <c r="AM19" s="189">
        <f t="shared" si="7"/>
        <v>27.065101387406614</v>
      </c>
      <c r="AN19" s="188">
        <f>'ごみ処理量内訳'!AC19</f>
        <v>28</v>
      </c>
      <c r="AO19" s="188">
        <f>'ごみ処理量内訳'!AD19</f>
        <v>665</v>
      </c>
      <c r="AP19" s="188">
        <f>'ごみ処理量内訳'!AE19</f>
        <v>628</v>
      </c>
      <c r="AQ19" s="188">
        <f t="shared" si="8"/>
        <v>1321</v>
      </c>
    </row>
    <row r="20" spans="1:43" ht="13.5" customHeight="1">
      <c r="A20" s="182" t="s">
        <v>239</v>
      </c>
      <c r="B20" s="182" t="s">
        <v>252</v>
      </c>
      <c r="C20" s="184" t="s">
        <v>116</v>
      </c>
      <c r="D20" s="188">
        <v>22889</v>
      </c>
      <c r="E20" s="188">
        <v>22889</v>
      </c>
      <c r="F20" s="188">
        <f>'ごみ搬入量内訳'!H20</f>
        <v>6638</v>
      </c>
      <c r="G20" s="188">
        <f>'ごみ搬入量内訳'!AG20</f>
        <v>472</v>
      </c>
      <c r="H20" s="188">
        <f>'ごみ搬入量内訳'!AH20</f>
        <v>0</v>
      </c>
      <c r="I20" s="188">
        <f aca="true" t="shared" si="10" ref="I20:I39">SUM(F20:H20)</f>
        <v>7110</v>
      </c>
      <c r="J20" s="188">
        <f t="shared" si="9"/>
        <v>851.0398905498065</v>
      </c>
      <c r="K20" s="188">
        <f>('ごみ搬入量内訳'!E20+'ごみ搬入量内訳'!AH20)/'ごみ処理概要'!D20/365*1000000</f>
        <v>701.419656627548</v>
      </c>
      <c r="L20" s="188">
        <f>'ごみ搬入量内訳'!F20/'ごみ処理概要'!D20/365*1000000</f>
        <v>149.62023392225854</v>
      </c>
      <c r="M20" s="188">
        <f>'資源化量内訳'!BP20</f>
        <v>1003</v>
      </c>
      <c r="N20" s="188">
        <f>'ごみ処理量内訳'!E20</f>
        <v>5715</v>
      </c>
      <c r="O20" s="188">
        <f>'ごみ処理量内訳'!L20</f>
        <v>405</v>
      </c>
      <c r="P20" s="188">
        <f aca="true" t="shared" si="11" ref="P20:P39">SUM(Q20:U20)</f>
        <v>990</v>
      </c>
      <c r="Q20" s="188">
        <f>'ごみ処理量内訳'!G20</f>
        <v>595</v>
      </c>
      <c r="R20" s="188">
        <f>'ごみ処理量内訳'!H20</f>
        <v>395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aca="true" t="shared" si="12" ref="V20:V39">SUM(W20:AC20)</f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aca="true" t="shared" si="13" ref="AD20:AD39">N20+O20+P20+V20</f>
        <v>7110</v>
      </c>
      <c r="AE20" s="189">
        <f aca="true" t="shared" si="14" ref="AE20:AE40">(N20+P20+V20)/AD20*100</f>
        <v>94.30379746835443</v>
      </c>
      <c r="AF20" s="188">
        <f>'資源化量内訳'!AB20</f>
        <v>0</v>
      </c>
      <c r="AG20" s="188">
        <f>'資源化量内訳'!AJ20</f>
        <v>125</v>
      </c>
      <c r="AH20" s="188">
        <f>'資源化量内訳'!AR20</f>
        <v>155</v>
      </c>
      <c r="AI20" s="188">
        <f>'資源化量内訳'!AZ20</f>
        <v>0</v>
      </c>
      <c r="AJ20" s="188">
        <f>'資源化量内訳'!BH20</f>
        <v>0</v>
      </c>
      <c r="AK20" s="188" t="s">
        <v>290</v>
      </c>
      <c r="AL20" s="188">
        <f aca="true" t="shared" si="15" ref="AL20:AL39">SUM(AF20:AJ20)</f>
        <v>280</v>
      </c>
      <c r="AM20" s="189">
        <f aca="true" t="shared" si="16" ref="AM20:AM39">(V20+AL20+M20)/(M20+AD20)*100</f>
        <v>15.814125477628496</v>
      </c>
      <c r="AN20" s="188">
        <f>'ごみ処理量内訳'!AC20</f>
        <v>405</v>
      </c>
      <c r="AO20" s="188">
        <f>'ごみ処理量内訳'!AD20</f>
        <v>755</v>
      </c>
      <c r="AP20" s="188">
        <f>'ごみ処理量内訳'!AE20</f>
        <v>249</v>
      </c>
      <c r="AQ20" s="188">
        <f aca="true" t="shared" si="17" ref="AQ20:AQ39">SUM(AN20:AP20)</f>
        <v>1409</v>
      </c>
    </row>
    <row r="21" spans="1:43" ht="13.5" customHeight="1">
      <c r="A21" s="182" t="s">
        <v>239</v>
      </c>
      <c r="B21" s="182" t="s">
        <v>253</v>
      </c>
      <c r="C21" s="184" t="s">
        <v>254</v>
      </c>
      <c r="D21" s="188">
        <v>12246</v>
      </c>
      <c r="E21" s="188">
        <v>12246</v>
      </c>
      <c r="F21" s="188">
        <f>'ごみ搬入量内訳'!H21</f>
        <v>2505</v>
      </c>
      <c r="G21" s="188">
        <f>'ごみ搬入量内訳'!AG21</f>
        <v>393</v>
      </c>
      <c r="H21" s="188">
        <f>'ごみ搬入量内訳'!AH21</f>
        <v>0</v>
      </c>
      <c r="I21" s="188">
        <f t="shared" si="10"/>
        <v>2898</v>
      </c>
      <c r="J21" s="188">
        <f t="shared" si="9"/>
        <v>648.3526071694642</v>
      </c>
      <c r="K21" s="188">
        <f>('ごみ搬入量内訳'!E21+'ごみ搬入量内訳'!AH21)/'ごみ処理概要'!D21/365*1000000</f>
        <v>560.4290134435846</v>
      </c>
      <c r="L21" s="188">
        <f>'ごみ搬入量内訳'!F21/'ごみ処理概要'!D21/365*1000000</f>
        <v>87.92359372587973</v>
      </c>
      <c r="M21" s="188">
        <f>'資源化量内訳'!BP21</f>
        <v>465</v>
      </c>
      <c r="N21" s="188">
        <f>'ごみ処理量内訳'!E21</f>
        <v>2401</v>
      </c>
      <c r="O21" s="188">
        <f>'ごみ処理量内訳'!L21</f>
        <v>0</v>
      </c>
      <c r="P21" s="188">
        <f t="shared" si="11"/>
        <v>349</v>
      </c>
      <c r="Q21" s="188">
        <f>'ごみ処理量内訳'!G21</f>
        <v>283</v>
      </c>
      <c r="R21" s="188">
        <f>'ごみ処理量内訳'!H21</f>
        <v>20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46</v>
      </c>
      <c r="V21" s="188">
        <f t="shared" si="12"/>
        <v>148</v>
      </c>
      <c r="W21" s="188">
        <f>'資源化量内訳'!M21</f>
        <v>144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4</v>
      </c>
      <c r="AD21" s="188">
        <f t="shared" si="13"/>
        <v>2898</v>
      </c>
      <c r="AE21" s="189">
        <f t="shared" si="14"/>
        <v>100</v>
      </c>
      <c r="AF21" s="188">
        <f>'資源化量内訳'!AB21</f>
        <v>3</v>
      </c>
      <c r="AG21" s="188">
        <f>'資源化量内訳'!AJ21</f>
        <v>72</v>
      </c>
      <c r="AH21" s="188">
        <f>'資源化量内訳'!AR21</f>
        <v>19</v>
      </c>
      <c r="AI21" s="188">
        <f>'資源化量内訳'!AZ21</f>
        <v>0</v>
      </c>
      <c r="AJ21" s="188">
        <f>'資源化量内訳'!BH21</f>
        <v>0</v>
      </c>
      <c r="AK21" s="188" t="s">
        <v>290</v>
      </c>
      <c r="AL21" s="188">
        <f t="shared" si="15"/>
        <v>94</v>
      </c>
      <c r="AM21" s="189">
        <f t="shared" si="16"/>
        <v>21.022896223609873</v>
      </c>
      <c r="AN21" s="188">
        <f>'ごみ処理量内訳'!AC21</f>
        <v>0</v>
      </c>
      <c r="AO21" s="188">
        <f>'ごみ処理量内訳'!AD21</f>
        <v>280</v>
      </c>
      <c r="AP21" s="188">
        <f>'ごみ処理量内訳'!AE21</f>
        <v>98</v>
      </c>
      <c r="AQ21" s="188">
        <f t="shared" si="17"/>
        <v>378</v>
      </c>
    </row>
    <row r="22" spans="1:43" ht="13.5" customHeight="1">
      <c r="A22" s="182" t="s">
        <v>239</v>
      </c>
      <c r="B22" s="182" t="s">
        <v>255</v>
      </c>
      <c r="C22" s="184" t="s">
        <v>256</v>
      </c>
      <c r="D22" s="188">
        <v>15000</v>
      </c>
      <c r="E22" s="188">
        <v>14975</v>
      </c>
      <c r="F22" s="188">
        <f>'ごみ搬入量内訳'!H22</f>
        <v>3795</v>
      </c>
      <c r="G22" s="188">
        <f>'ごみ搬入量内訳'!AG22</f>
        <v>177</v>
      </c>
      <c r="H22" s="188">
        <f>'ごみ搬入量内訳'!AH22</f>
        <v>5</v>
      </c>
      <c r="I22" s="188">
        <f t="shared" si="10"/>
        <v>3977</v>
      </c>
      <c r="J22" s="188">
        <f t="shared" si="9"/>
        <v>726.3926940639269</v>
      </c>
      <c r="K22" s="188">
        <f>('ごみ搬入量内訳'!E22+'ごみ搬入量内訳'!AH22)/'ごみ処理概要'!D22/365*1000000</f>
        <v>672.6940639269407</v>
      </c>
      <c r="L22" s="188">
        <f>'ごみ搬入量内訳'!F22/'ごみ処理概要'!D22/365*1000000</f>
        <v>53.698630136986296</v>
      </c>
      <c r="M22" s="188">
        <f>'資源化量内訳'!BP22</f>
        <v>0</v>
      </c>
      <c r="N22" s="188">
        <f>'ごみ処理量内訳'!E22</f>
        <v>2941</v>
      </c>
      <c r="O22" s="188">
        <f>'ごみ処理量内訳'!L22</f>
        <v>0</v>
      </c>
      <c r="P22" s="188">
        <f t="shared" si="11"/>
        <v>381</v>
      </c>
      <c r="Q22" s="188">
        <f>'ごみ処理量内訳'!G22</f>
        <v>340</v>
      </c>
      <c r="R22" s="188">
        <f>'ごみ処理量内訳'!H22</f>
        <v>29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12</v>
      </c>
      <c r="V22" s="188">
        <f t="shared" si="12"/>
        <v>650</v>
      </c>
      <c r="W22" s="188">
        <f>'資源化量内訳'!M22</f>
        <v>534</v>
      </c>
      <c r="X22" s="188">
        <f>'資源化量内訳'!N22</f>
        <v>16</v>
      </c>
      <c r="Y22" s="188">
        <f>'資源化量内訳'!O22</f>
        <v>61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35</v>
      </c>
      <c r="AC22" s="188">
        <f>'資源化量内訳'!S22</f>
        <v>4</v>
      </c>
      <c r="AD22" s="188">
        <f t="shared" si="13"/>
        <v>3972</v>
      </c>
      <c r="AE22" s="189">
        <f t="shared" si="14"/>
        <v>100</v>
      </c>
      <c r="AF22" s="188">
        <f>'資源化量内訳'!AB22</f>
        <v>4</v>
      </c>
      <c r="AG22" s="188">
        <f>'資源化量内訳'!AJ22</f>
        <v>94</v>
      </c>
      <c r="AH22" s="188">
        <f>'資源化量内訳'!AR22</f>
        <v>29</v>
      </c>
      <c r="AI22" s="188">
        <f>'資源化量内訳'!AZ22</f>
        <v>0</v>
      </c>
      <c r="AJ22" s="188">
        <f>'資源化量内訳'!BH22</f>
        <v>0</v>
      </c>
      <c r="AK22" s="188" t="s">
        <v>290</v>
      </c>
      <c r="AL22" s="188">
        <f t="shared" si="15"/>
        <v>127</v>
      </c>
      <c r="AM22" s="189">
        <f t="shared" si="16"/>
        <v>19.561933534743204</v>
      </c>
      <c r="AN22" s="188">
        <f>'ごみ処理量内訳'!AC22</f>
        <v>0</v>
      </c>
      <c r="AO22" s="188">
        <f>'ごみ処理量内訳'!AD22</f>
        <v>343</v>
      </c>
      <c r="AP22" s="188">
        <f>'ごみ処理量内訳'!AE22</f>
        <v>111</v>
      </c>
      <c r="AQ22" s="188">
        <f t="shared" si="17"/>
        <v>454</v>
      </c>
    </row>
    <row r="23" spans="1:43" ht="13.5" customHeight="1">
      <c r="A23" s="182" t="s">
        <v>239</v>
      </c>
      <c r="B23" s="182" t="s">
        <v>257</v>
      </c>
      <c r="C23" s="184" t="s">
        <v>258</v>
      </c>
      <c r="D23" s="188">
        <v>22986</v>
      </c>
      <c r="E23" s="188">
        <v>22986</v>
      </c>
      <c r="F23" s="188">
        <f>'ごみ搬入量内訳'!H23</f>
        <v>5567</v>
      </c>
      <c r="G23" s="188">
        <f>'ごみ搬入量内訳'!AG23</f>
        <v>642</v>
      </c>
      <c r="H23" s="188">
        <f>'ごみ搬入量内訳'!AH23</f>
        <v>0</v>
      </c>
      <c r="I23" s="188">
        <f t="shared" si="10"/>
        <v>6209</v>
      </c>
      <c r="J23" s="188">
        <f t="shared" si="9"/>
        <v>740.0573785830327</v>
      </c>
      <c r="K23" s="188">
        <f>('ごみ搬入量内訳'!E23+'ごみ搬入量内訳'!AH23)/'ごみ処理概要'!D23/365*1000000</f>
        <v>577.361562547304</v>
      </c>
      <c r="L23" s="188">
        <f>'ごみ搬入量内訳'!F23/'ごみ処理概要'!D23/365*1000000</f>
        <v>162.6958160357287</v>
      </c>
      <c r="M23" s="188">
        <f>'資源化量内訳'!BP23</f>
        <v>687</v>
      </c>
      <c r="N23" s="188">
        <f>'ごみ処理量内訳'!E23</f>
        <v>5100</v>
      </c>
      <c r="O23" s="188">
        <f>'ごみ処理量内訳'!L23</f>
        <v>35</v>
      </c>
      <c r="P23" s="188">
        <f t="shared" si="11"/>
        <v>359</v>
      </c>
      <c r="Q23" s="188">
        <f>'ごみ処理量内訳'!G23</f>
        <v>304</v>
      </c>
      <c r="R23" s="188">
        <f>'ごみ処理量内訳'!H23</f>
        <v>50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5</v>
      </c>
      <c r="V23" s="188">
        <f t="shared" si="12"/>
        <v>715</v>
      </c>
      <c r="W23" s="188">
        <f>'資源化量内訳'!M23</f>
        <v>411</v>
      </c>
      <c r="X23" s="188">
        <f>'資源化量内訳'!N23</f>
        <v>127</v>
      </c>
      <c r="Y23" s="188">
        <f>'資源化量内訳'!O23</f>
        <v>169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8</v>
      </c>
      <c r="AD23" s="188">
        <f t="shared" si="13"/>
        <v>6209</v>
      </c>
      <c r="AE23" s="189">
        <f t="shared" si="14"/>
        <v>99.43630214205186</v>
      </c>
      <c r="AF23" s="188">
        <f>'資源化量内訳'!AB23</f>
        <v>7</v>
      </c>
      <c r="AG23" s="188">
        <f>'資源化量内訳'!AJ23</f>
        <v>102</v>
      </c>
      <c r="AH23" s="188">
        <f>'資源化量内訳'!AR23</f>
        <v>44</v>
      </c>
      <c r="AI23" s="188">
        <f>'資源化量内訳'!AZ23</f>
        <v>0</v>
      </c>
      <c r="AJ23" s="188">
        <f>'資源化量内訳'!BH23</f>
        <v>0</v>
      </c>
      <c r="AK23" s="188" t="s">
        <v>290</v>
      </c>
      <c r="AL23" s="188">
        <f t="shared" si="15"/>
        <v>153</v>
      </c>
      <c r="AM23" s="189">
        <f t="shared" si="16"/>
        <v>22.549303944315547</v>
      </c>
      <c r="AN23" s="188">
        <f>'ごみ処理量内訳'!AC23</f>
        <v>35</v>
      </c>
      <c r="AO23" s="188">
        <f>'ごみ処理量内訳'!AD23</f>
        <v>582</v>
      </c>
      <c r="AP23" s="188">
        <f>'ごみ処理量内訳'!AE23</f>
        <v>103</v>
      </c>
      <c r="AQ23" s="188">
        <f t="shared" si="17"/>
        <v>720</v>
      </c>
    </row>
    <row r="24" spans="1:43" ht="13.5" customHeight="1">
      <c r="A24" s="182" t="s">
        <v>239</v>
      </c>
      <c r="B24" s="182" t="s">
        <v>259</v>
      </c>
      <c r="C24" s="184" t="s">
        <v>117</v>
      </c>
      <c r="D24" s="188">
        <v>13146</v>
      </c>
      <c r="E24" s="188">
        <v>13146</v>
      </c>
      <c r="F24" s="188">
        <f>'ごみ搬入量内訳'!H24</f>
        <v>3346</v>
      </c>
      <c r="G24" s="188">
        <f>'ごみ搬入量内訳'!AG24</f>
        <v>140</v>
      </c>
      <c r="H24" s="188">
        <f>'ごみ搬入量内訳'!AH24</f>
        <v>0</v>
      </c>
      <c r="I24" s="188">
        <f t="shared" si="10"/>
        <v>3486</v>
      </c>
      <c r="J24" s="188">
        <f t="shared" si="9"/>
        <v>726.5088187666856</v>
      </c>
      <c r="K24" s="188">
        <f>('ごみ搬入量内訳'!E24+'ごみ搬入量内訳'!AH24)/'ごみ処理概要'!D24/365*1000000</f>
        <v>590.001854827449</v>
      </c>
      <c r="L24" s="188">
        <f>'ごみ搬入量内訳'!F24/'ごみ処理概要'!D24/365*1000000</f>
        <v>136.50696393923667</v>
      </c>
      <c r="M24" s="188">
        <f>'資源化量内訳'!BP24</f>
        <v>0</v>
      </c>
      <c r="N24" s="188">
        <f>'ごみ処理量内訳'!E24</f>
        <v>2778</v>
      </c>
      <c r="O24" s="188">
        <f>'ごみ処理量内訳'!L24</f>
        <v>0</v>
      </c>
      <c r="P24" s="188">
        <f t="shared" si="11"/>
        <v>256</v>
      </c>
      <c r="Q24" s="188">
        <f>'ごみ処理量内訳'!G24</f>
        <v>220</v>
      </c>
      <c r="R24" s="188">
        <f>'ごみ処理量内訳'!H24</f>
        <v>30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6</v>
      </c>
      <c r="V24" s="188">
        <f t="shared" si="12"/>
        <v>452</v>
      </c>
      <c r="W24" s="188">
        <f>'資源化量内訳'!M24</f>
        <v>277</v>
      </c>
      <c r="X24" s="188">
        <f>'資源化量内訳'!N24</f>
        <v>51</v>
      </c>
      <c r="Y24" s="188">
        <f>'資源化量内訳'!O24</f>
        <v>85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27</v>
      </c>
      <c r="AC24" s="188">
        <f>'資源化量内訳'!S24</f>
        <v>12</v>
      </c>
      <c r="AD24" s="188">
        <f t="shared" si="13"/>
        <v>3486</v>
      </c>
      <c r="AE24" s="189">
        <f t="shared" si="14"/>
        <v>100</v>
      </c>
      <c r="AF24" s="188">
        <f>'資源化量内訳'!AB24</f>
        <v>4</v>
      </c>
      <c r="AG24" s="188">
        <f>'資源化量内訳'!AJ24</f>
        <v>51</v>
      </c>
      <c r="AH24" s="188">
        <f>'資源化量内訳'!AR24</f>
        <v>29</v>
      </c>
      <c r="AI24" s="188">
        <f>'資源化量内訳'!AZ24</f>
        <v>0</v>
      </c>
      <c r="AJ24" s="188">
        <f>'資源化量内訳'!BH24</f>
        <v>0</v>
      </c>
      <c r="AK24" s="188" t="s">
        <v>290</v>
      </c>
      <c r="AL24" s="188">
        <f t="shared" si="15"/>
        <v>84</v>
      </c>
      <c r="AM24" s="189">
        <f t="shared" si="16"/>
        <v>15.375788869764772</v>
      </c>
      <c r="AN24" s="188">
        <f>'ごみ処理量内訳'!AC24</f>
        <v>0</v>
      </c>
      <c r="AO24" s="188">
        <f>'ごみ処理量内訳'!AD24</f>
        <v>322</v>
      </c>
      <c r="AP24" s="188">
        <f>'ごみ処理量内訳'!AE24</f>
        <v>52</v>
      </c>
      <c r="AQ24" s="188">
        <f t="shared" si="17"/>
        <v>374</v>
      </c>
    </row>
    <row r="25" spans="1:43" ht="13.5" customHeight="1">
      <c r="A25" s="182" t="s">
        <v>239</v>
      </c>
      <c r="B25" s="182" t="s">
        <v>260</v>
      </c>
      <c r="C25" s="184" t="s">
        <v>261</v>
      </c>
      <c r="D25" s="188">
        <v>22869</v>
      </c>
      <c r="E25" s="188">
        <v>22869</v>
      </c>
      <c r="F25" s="188">
        <f>'ごみ搬入量内訳'!H25</f>
        <v>5879</v>
      </c>
      <c r="G25" s="188">
        <f>'ごみ搬入量内訳'!AG25</f>
        <v>821</v>
      </c>
      <c r="H25" s="188">
        <f>'ごみ搬入量内訳'!AH25</f>
        <v>0</v>
      </c>
      <c r="I25" s="188">
        <f t="shared" si="10"/>
        <v>6700</v>
      </c>
      <c r="J25" s="188">
        <f t="shared" si="9"/>
        <v>802.6658088924589</v>
      </c>
      <c r="K25" s="188">
        <f>('ごみ搬入量内訳'!E25+'ごみ搬入量内訳'!AH25)/'ごみ処理概要'!D25/365*1000000</f>
        <v>640.6950367099807</v>
      </c>
      <c r="L25" s="188">
        <f>'ごみ搬入量内訳'!F25/'ごみ処理概要'!D25/365*1000000</f>
        <v>161.9707721824783</v>
      </c>
      <c r="M25" s="188">
        <f>'資源化量内訳'!BP25</f>
        <v>490</v>
      </c>
      <c r="N25" s="188">
        <f>'ごみ処理量内訳'!E25</f>
        <v>5410</v>
      </c>
      <c r="O25" s="188">
        <f>'ごみ処理量内訳'!L25</f>
        <v>0</v>
      </c>
      <c r="P25" s="188">
        <f t="shared" si="11"/>
        <v>1055</v>
      </c>
      <c r="Q25" s="188">
        <f>'ごみ処理量内訳'!G25</f>
        <v>445</v>
      </c>
      <c r="R25" s="188">
        <f>'ごみ処理量内訳'!H25</f>
        <v>515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95</v>
      </c>
      <c r="V25" s="188">
        <f t="shared" si="12"/>
        <v>235</v>
      </c>
      <c r="W25" s="188">
        <f>'資源化量内訳'!M25</f>
        <v>229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6</v>
      </c>
      <c r="AD25" s="188">
        <f t="shared" si="13"/>
        <v>6700</v>
      </c>
      <c r="AE25" s="189">
        <f t="shared" si="14"/>
        <v>100</v>
      </c>
      <c r="AF25" s="188">
        <f>'資源化量内訳'!AB25</f>
        <v>7</v>
      </c>
      <c r="AG25" s="188">
        <f>'資源化量内訳'!AJ25</f>
        <v>145</v>
      </c>
      <c r="AH25" s="188">
        <f>'資源化量内訳'!AR25</f>
        <v>513</v>
      </c>
      <c r="AI25" s="188">
        <f>'資源化量内訳'!AZ25</f>
        <v>0</v>
      </c>
      <c r="AJ25" s="188">
        <f>'資源化量内訳'!BH25</f>
        <v>0</v>
      </c>
      <c r="AK25" s="188" t="s">
        <v>290</v>
      </c>
      <c r="AL25" s="188">
        <f t="shared" si="15"/>
        <v>665</v>
      </c>
      <c r="AM25" s="189">
        <f t="shared" si="16"/>
        <v>19.33240611961057</v>
      </c>
      <c r="AN25" s="188">
        <f>'ごみ処理量内訳'!AC25</f>
        <v>0</v>
      </c>
      <c r="AO25" s="188">
        <f>'ごみ処理量内訳'!AD25</f>
        <v>619</v>
      </c>
      <c r="AP25" s="188">
        <f>'ごみ処理量内訳'!AE25</f>
        <v>136</v>
      </c>
      <c r="AQ25" s="188">
        <f t="shared" si="17"/>
        <v>755</v>
      </c>
    </row>
    <row r="26" spans="1:43" ht="13.5" customHeight="1">
      <c r="A26" s="182" t="s">
        <v>239</v>
      </c>
      <c r="B26" s="182" t="s">
        <v>262</v>
      </c>
      <c r="C26" s="184" t="s">
        <v>263</v>
      </c>
      <c r="D26" s="188">
        <v>7849</v>
      </c>
      <c r="E26" s="188">
        <v>7849</v>
      </c>
      <c r="F26" s="188">
        <f>'ごみ搬入量内訳'!H26</f>
        <v>1443</v>
      </c>
      <c r="G26" s="188">
        <f>'ごみ搬入量内訳'!AG26</f>
        <v>126</v>
      </c>
      <c r="H26" s="188">
        <f>'ごみ搬入量内訳'!AH26</f>
        <v>0</v>
      </c>
      <c r="I26" s="188">
        <f t="shared" si="10"/>
        <v>1569</v>
      </c>
      <c r="J26" s="188">
        <f t="shared" si="9"/>
        <v>547.6659621590395</v>
      </c>
      <c r="K26" s="188">
        <f>('ごみ搬入量内訳'!E26+'ごみ搬入量内訳'!AH26)/'ごみ処理概要'!D26/365*1000000</f>
        <v>484.8362150662243</v>
      </c>
      <c r="L26" s="188">
        <f>'ごみ搬入量内訳'!F26/'ごみ処理概要'!D26/365*1000000</f>
        <v>62.82974709281524</v>
      </c>
      <c r="M26" s="188">
        <f>'資源化量内訳'!BP26</f>
        <v>0</v>
      </c>
      <c r="N26" s="188">
        <f>'ごみ処理量内訳'!E26</f>
        <v>0</v>
      </c>
      <c r="O26" s="188">
        <f>'ごみ処理量内訳'!L26</f>
        <v>234</v>
      </c>
      <c r="P26" s="188">
        <f t="shared" si="11"/>
        <v>1104</v>
      </c>
      <c r="Q26" s="188">
        <f>'ごみ処理量内訳'!G26</f>
        <v>0</v>
      </c>
      <c r="R26" s="188">
        <f>'ごみ処理量内訳'!H26</f>
        <v>0</v>
      </c>
      <c r="S26" s="188">
        <f>'ごみ処理量内訳'!I26</f>
        <v>0</v>
      </c>
      <c r="T26" s="188">
        <f>'ごみ処理量内訳'!J26</f>
        <v>1104</v>
      </c>
      <c r="U26" s="188">
        <f>'ごみ処理量内訳'!K26</f>
        <v>0</v>
      </c>
      <c r="V26" s="188">
        <f t="shared" si="12"/>
        <v>231</v>
      </c>
      <c r="W26" s="188">
        <f>'資源化量内訳'!M26</f>
        <v>0</v>
      </c>
      <c r="X26" s="188">
        <f>'資源化量内訳'!N26</f>
        <v>189</v>
      </c>
      <c r="Y26" s="188">
        <f>'資源化量内訳'!O26</f>
        <v>30</v>
      </c>
      <c r="Z26" s="188">
        <f>'資源化量内訳'!P26</f>
        <v>12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13"/>
        <v>1569</v>
      </c>
      <c r="AE26" s="189">
        <f t="shared" si="14"/>
        <v>85.08604206500956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0</v>
      </c>
      <c r="AI26" s="188">
        <f>'資源化量内訳'!AZ26</f>
        <v>0</v>
      </c>
      <c r="AJ26" s="188">
        <f>'資源化量内訳'!BH26</f>
        <v>1104</v>
      </c>
      <c r="AK26" s="188" t="s">
        <v>290</v>
      </c>
      <c r="AL26" s="188">
        <f t="shared" si="15"/>
        <v>1104</v>
      </c>
      <c r="AM26" s="189">
        <f t="shared" si="16"/>
        <v>85.08604206500956</v>
      </c>
      <c r="AN26" s="188">
        <f>'ごみ処理量内訳'!AC26</f>
        <v>234</v>
      </c>
      <c r="AO26" s="188">
        <f>'ごみ処理量内訳'!AD26</f>
        <v>0</v>
      </c>
      <c r="AP26" s="188">
        <f>'ごみ処理量内訳'!AE26</f>
        <v>0</v>
      </c>
      <c r="AQ26" s="188">
        <f t="shared" si="17"/>
        <v>234</v>
      </c>
    </row>
    <row r="27" spans="1:43" ht="13.5" customHeight="1">
      <c r="A27" s="182" t="s">
        <v>239</v>
      </c>
      <c r="B27" s="182" t="s">
        <v>264</v>
      </c>
      <c r="C27" s="184" t="s">
        <v>265</v>
      </c>
      <c r="D27" s="188">
        <v>10778</v>
      </c>
      <c r="E27" s="188">
        <v>9701</v>
      </c>
      <c r="F27" s="188">
        <f>'ごみ搬入量内訳'!H27</f>
        <v>2949</v>
      </c>
      <c r="G27" s="188">
        <f>'ごみ搬入量内訳'!AG27</f>
        <v>95</v>
      </c>
      <c r="H27" s="188">
        <f>'ごみ搬入量内訳'!AH27</f>
        <v>605</v>
      </c>
      <c r="I27" s="188">
        <f t="shared" si="10"/>
        <v>3649</v>
      </c>
      <c r="J27" s="188">
        <f t="shared" si="9"/>
        <v>927.5617251783822</v>
      </c>
      <c r="K27" s="188">
        <f>('ごみ搬入量内訳'!E27+'ごみ搬入量内訳'!AH27)/'ごみ処理概要'!D27/365*1000000</f>
        <v>812.9192647630765</v>
      </c>
      <c r="L27" s="188">
        <f>'ごみ搬入量内訳'!F27/'ごみ処理概要'!D27/365*1000000</f>
        <v>114.64246041530565</v>
      </c>
      <c r="M27" s="188">
        <f>'資源化量内訳'!BP27</f>
        <v>233</v>
      </c>
      <c r="N27" s="188">
        <f>'ごみ処理量内訳'!E27</f>
        <v>0</v>
      </c>
      <c r="O27" s="188">
        <f>'ごみ処理量内訳'!L27</f>
        <v>487</v>
      </c>
      <c r="P27" s="188">
        <f t="shared" si="11"/>
        <v>2179</v>
      </c>
      <c r="Q27" s="188">
        <f>'ごみ処理量内訳'!G27</f>
        <v>0</v>
      </c>
      <c r="R27" s="188">
        <f>'ごみ処理量内訳'!H27</f>
        <v>0</v>
      </c>
      <c r="S27" s="188">
        <f>'ごみ処理量内訳'!I27</f>
        <v>0</v>
      </c>
      <c r="T27" s="188">
        <f>'ごみ処理量内訳'!J27</f>
        <v>2179</v>
      </c>
      <c r="U27" s="188">
        <f>'ごみ処理量内訳'!K27</f>
        <v>0</v>
      </c>
      <c r="V27" s="188">
        <f t="shared" si="12"/>
        <v>378</v>
      </c>
      <c r="W27" s="188">
        <f>'資源化量内訳'!M27</f>
        <v>233</v>
      </c>
      <c r="X27" s="188">
        <f>'資源化量内訳'!N27</f>
        <v>56</v>
      </c>
      <c r="Y27" s="188">
        <f>'資源化量内訳'!O27</f>
        <v>71</v>
      </c>
      <c r="Z27" s="188">
        <f>'資源化量内訳'!P27</f>
        <v>15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3</v>
      </c>
      <c r="AD27" s="188">
        <f t="shared" si="13"/>
        <v>3044</v>
      </c>
      <c r="AE27" s="189">
        <f t="shared" si="14"/>
        <v>84.00131406044679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0</v>
      </c>
      <c r="AI27" s="188">
        <f>'資源化量内訳'!AZ27</f>
        <v>0</v>
      </c>
      <c r="AJ27" s="188">
        <f>'資源化量内訳'!BH27</f>
        <v>2179</v>
      </c>
      <c r="AK27" s="188" t="s">
        <v>290</v>
      </c>
      <c r="AL27" s="188">
        <f t="shared" si="15"/>
        <v>2179</v>
      </c>
      <c r="AM27" s="189">
        <f t="shared" si="16"/>
        <v>85.13884650595057</v>
      </c>
      <c r="AN27" s="188">
        <f>'ごみ処理量内訳'!AC27</f>
        <v>487</v>
      </c>
      <c r="AO27" s="188">
        <f>'ごみ処理量内訳'!AD27</f>
        <v>0</v>
      </c>
      <c r="AP27" s="188">
        <f>'ごみ処理量内訳'!AE27</f>
        <v>0</v>
      </c>
      <c r="AQ27" s="188">
        <f t="shared" si="17"/>
        <v>487</v>
      </c>
    </row>
    <row r="28" spans="1:43" ht="13.5" customHeight="1">
      <c r="A28" s="182" t="s">
        <v>239</v>
      </c>
      <c r="B28" s="182" t="s">
        <v>266</v>
      </c>
      <c r="C28" s="184" t="s">
        <v>267</v>
      </c>
      <c r="D28" s="188">
        <v>7238</v>
      </c>
      <c r="E28" s="188">
        <v>7238</v>
      </c>
      <c r="F28" s="188">
        <f>'ごみ搬入量内訳'!H28</f>
        <v>1907</v>
      </c>
      <c r="G28" s="188">
        <f>'ごみ搬入量内訳'!AG28</f>
        <v>149</v>
      </c>
      <c r="H28" s="188">
        <f>'ごみ搬入量内訳'!AH28</f>
        <v>0</v>
      </c>
      <c r="I28" s="188">
        <f t="shared" si="10"/>
        <v>2056</v>
      </c>
      <c r="J28" s="188">
        <f t="shared" si="9"/>
        <v>778.2366278431565</v>
      </c>
      <c r="K28" s="188">
        <f>('ごみ搬入量内訳'!E28+'ごみ搬入量内訳'!AH28)/'ごみ処理概要'!D28/365*1000000</f>
        <v>681.7140888840103</v>
      </c>
      <c r="L28" s="188">
        <f>'ごみ搬入量内訳'!F28/'ごみ処理概要'!D28/365*1000000</f>
        <v>96.52253895914636</v>
      </c>
      <c r="M28" s="188">
        <f>'資源化量内訳'!BP28</f>
        <v>0</v>
      </c>
      <c r="N28" s="188">
        <f>'ごみ処理量内訳'!E28</f>
        <v>0</v>
      </c>
      <c r="O28" s="188">
        <f>'ごみ処理量内訳'!L28</f>
        <v>279</v>
      </c>
      <c r="P28" s="188">
        <f t="shared" si="11"/>
        <v>1716</v>
      </c>
      <c r="Q28" s="188">
        <f>'ごみ処理量内訳'!G28</f>
        <v>306</v>
      </c>
      <c r="R28" s="188">
        <f>'ごみ処理量内訳'!H28</f>
        <v>234</v>
      </c>
      <c r="S28" s="188">
        <f>'ごみ処理量内訳'!I28</f>
        <v>0</v>
      </c>
      <c r="T28" s="188">
        <f>'ごみ処理量内訳'!J28</f>
        <v>1176</v>
      </c>
      <c r="U28" s="188">
        <f>'ごみ処理量内訳'!K28</f>
        <v>0</v>
      </c>
      <c r="V28" s="188">
        <f t="shared" si="12"/>
        <v>61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60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1</v>
      </c>
      <c r="AD28" s="188">
        <f t="shared" si="13"/>
        <v>2056</v>
      </c>
      <c r="AE28" s="189">
        <f t="shared" si="14"/>
        <v>86.42996108949417</v>
      </c>
      <c r="AF28" s="188">
        <f>'資源化量内訳'!AB28</f>
        <v>0</v>
      </c>
      <c r="AG28" s="188">
        <f>'資源化量内訳'!AJ28</f>
        <v>306</v>
      </c>
      <c r="AH28" s="188">
        <f>'資源化量内訳'!AR28</f>
        <v>234</v>
      </c>
      <c r="AI28" s="188">
        <f>'資源化量内訳'!AZ28</f>
        <v>0</v>
      </c>
      <c r="AJ28" s="188">
        <f>'資源化量内訳'!BH28</f>
        <v>1176</v>
      </c>
      <c r="AK28" s="188" t="s">
        <v>290</v>
      </c>
      <c r="AL28" s="188">
        <f t="shared" si="15"/>
        <v>1716</v>
      </c>
      <c r="AM28" s="189">
        <f t="shared" si="16"/>
        <v>86.42996108949417</v>
      </c>
      <c r="AN28" s="188">
        <f>'ごみ処理量内訳'!AC28</f>
        <v>279</v>
      </c>
      <c r="AO28" s="188">
        <f>'ごみ処理量内訳'!AD28</f>
        <v>0</v>
      </c>
      <c r="AP28" s="188">
        <f>'ごみ処理量内訳'!AE28</f>
        <v>0</v>
      </c>
      <c r="AQ28" s="188">
        <f t="shared" si="17"/>
        <v>279</v>
      </c>
    </row>
    <row r="29" spans="1:43" ht="13.5" customHeight="1">
      <c r="A29" s="182" t="s">
        <v>239</v>
      </c>
      <c r="B29" s="182" t="s">
        <v>268</v>
      </c>
      <c r="C29" s="184" t="s">
        <v>269</v>
      </c>
      <c r="D29" s="188">
        <v>8418</v>
      </c>
      <c r="E29" s="188">
        <v>8418</v>
      </c>
      <c r="F29" s="188">
        <f>'ごみ搬入量内訳'!H29</f>
        <v>1947</v>
      </c>
      <c r="G29" s="188">
        <f>'ごみ搬入量内訳'!AG29</f>
        <v>92</v>
      </c>
      <c r="H29" s="188">
        <f>'ごみ搬入量内訳'!AH29</f>
        <v>0</v>
      </c>
      <c r="I29" s="188">
        <f t="shared" si="10"/>
        <v>2039</v>
      </c>
      <c r="J29" s="188">
        <f t="shared" si="9"/>
        <v>663.6138476910209</v>
      </c>
      <c r="K29" s="188">
        <f>('ごみ搬入量内訳'!E29+'ごみ搬入量内訳'!AH29)/'ごみ処理概要'!D29/365*1000000</f>
        <v>587.7815639676232</v>
      </c>
      <c r="L29" s="188">
        <f>'ごみ搬入量内訳'!F29/'ごみ処理概要'!D29/365*1000000</f>
        <v>75.83228372339768</v>
      </c>
      <c r="M29" s="188">
        <f>'資源化量内訳'!BP29</f>
        <v>257</v>
      </c>
      <c r="N29" s="188">
        <f>'ごみ処理量内訳'!E29</f>
        <v>0</v>
      </c>
      <c r="O29" s="188">
        <f>'ごみ処理量内訳'!L29</f>
        <v>238</v>
      </c>
      <c r="P29" s="188">
        <f t="shared" si="11"/>
        <v>1703</v>
      </c>
      <c r="Q29" s="188">
        <f>'ごみ処理量内訳'!G29</f>
        <v>413</v>
      </c>
      <c r="R29" s="188">
        <f>'ごみ処理量内訳'!H29</f>
        <v>97</v>
      </c>
      <c r="S29" s="188">
        <f>'ごみ処理量内訳'!I29</f>
        <v>0</v>
      </c>
      <c r="T29" s="188">
        <f>'ごみ処理量内訳'!J29</f>
        <v>1193</v>
      </c>
      <c r="U29" s="188">
        <f>'ごみ処理量内訳'!K29</f>
        <v>0</v>
      </c>
      <c r="V29" s="188">
        <f t="shared" si="12"/>
        <v>98</v>
      </c>
      <c r="W29" s="188">
        <f>'資源化量内訳'!M29</f>
        <v>0</v>
      </c>
      <c r="X29" s="188">
        <f>'資源化量内訳'!N29</f>
        <v>25</v>
      </c>
      <c r="Y29" s="188">
        <f>'資源化量内訳'!O29</f>
        <v>61</v>
      </c>
      <c r="Z29" s="188">
        <f>'資源化量内訳'!P29</f>
        <v>10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2</v>
      </c>
      <c r="AD29" s="188">
        <f t="shared" si="13"/>
        <v>2039</v>
      </c>
      <c r="AE29" s="189">
        <f t="shared" si="14"/>
        <v>88.32761157430113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97</v>
      </c>
      <c r="AI29" s="188">
        <f>'資源化量内訳'!AZ29</f>
        <v>0</v>
      </c>
      <c r="AJ29" s="188">
        <f>'資源化量内訳'!BH29</f>
        <v>1193</v>
      </c>
      <c r="AK29" s="188" t="s">
        <v>290</v>
      </c>
      <c r="AL29" s="188">
        <f t="shared" si="15"/>
        <v>1290</v>
      </c>
      <c r="AM29" s="189">
        <f t="shared" si="16"/>
        <v>71.64634146341463</v>
      </c>
      <c r="AN29" s="188">
        <f>'ごみ処理量内訳'!AC29</f>
        <v>238</v>
      </c>
      <c r="AO29" s="188">
        <f>'ごみ処理量内訳'!AD29</f>
        <v>0</v>
      </c>
      <c r="AP29" s="188">
        <f>'ごみ処理量内訳'!AE29</f>
        <v>413</v>
      </c>
      <c r="AQ29" s="188">
        <f t="shared" si="17"/>
        <v>651</v>
      </c>
    </row>
    <row r="30" spans="1:43" ht="13.5" customHeight="1">
      <c r="A30" s="182" t="s">
        <v>239</v>
      </c>
      <c r="B30" s="182" t="s">
        <v>270</v>
      </c>
      <c r="C30" s="184" t="s">
        <v>271</v>
      </c>
      <c r="D30" s="188">
        <v>8458</v>
      </c>
      <c r="E30" s="188">
        <v>8458</v>
      </c>
      <c r="F30" s="188">
        <f>'ごみ搬入量内訳'!H30</f>
        <v>1925</v>
      </c>
      <c r="G30" s="188">
        <f>'ごみ搬入量内訳'!AG30</f>
        <v>103</v>
      </c>
      <c r="H30" s="188">
        <f>'ごみ搬入量内訳'!AH30</f>
        <v>98</v>
      </c>
      <c r="I30" s="188">
        <f t="shared" si="10"/>
        <v>2126</v>
      </c>
      <c r="J30" s="188">
        <f t="shared" si="9"/>
        <v>688.656601353343</v>
      </c>
      <c r="K30" s="188">
        <f>('ごみ搬入量内訳'!E30+'ごみ搬入量内訳'!AH30)/'ごみ処理概要'!D30/365*1000000</f>
        <v>528.9634195719703</v>
      </c>
      <c r="L30" s="188">
        <f>'ごみ搬入量内訳'!F30/'ごみ処理概要'!D30/365*1000000</f>
        <v>159.6931817813726</v>
      </c>
      <c r="M30" s="188">
        <f>'資源化量内訳'!BP30</f>
        <v>449</v>
      </c>
      <c r="N30" s="188">
        <f>'ごみ処理量内訳'!E30</f>
        <v>0</v>
      </c>
      <c r="O30" s="188">
        <f>'ごみ処理量内訳'!L30</f>
        <v>604</v>
      </c>
      <c r="P30" s="188">
        <f t="shared" si="11"/>
        <v>1215</v>
      </c>
      <c r="Q30" s="188">
        <f>'ごみ処理量内訳'!G30</f>
        <v>0</v>
      </c>
      <c r="R30" s="188">
        <f>'ごみ処理量内訳'!H30</f>
        <v>0</v>
      </c>
      <c r="S30" s="188">
        <f>'ごみ処理量内訳'!I30</f>
        <v>0</v>
      </c>
      <c r="T30" s="188">
        <f>'ごみ処理量内訳'!J30</f>
        <v>1215</v>
      </c>
      <c r="U30" s="188">
        <f>'ごみ処理量内訳'!K30</f>
        <v>0</v>
      </c>
      <c r="V30" s="188">
        <f t="shared" si="12"/>
        <v>209</v>
      </c>
      <c r="W30" s="188">
        <f>'資源化量内訳'!M30</f>
        <v>1</v>
      </c>
      <c r="X30" s="188">
        <f>'資源化量内訳'!N30</f>
        <v>142</v>
      </c>
      <c r="Y30" s="188">
        <f>'資源化量内訳'!O30</f>
        <v>54</v>
      </c>
      <c r="Z30" s="188">
        <f>'資源化量内訳'!P30</f>
        <v>7</v>
      </c>
      <c r="AA30" s="188">
        <f>'資源化量内訳'!Q30</f>
        <v>2</v>
      </c>
      <c r="AB30" s="188">
        <f>'資源化量内訳'!R30</f>
        <v>0</v>
      </c>
      <c r="AC30" s="188">
        <f>'資源化量内訳'!S30</f>
        <v>3</v>
      </c>
      <c r="AD30" s="188">
        <f t="shared" si="13"/>
        <v>2028</v>
      </c>
      <c r="AE30" s="189">
        <f t="shared" si="14"/>
        <v>70.21696252465483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0</v>
      </c>
      <c r="AI30" s="188">
        <f>'資源化量内訳'!AZ30</f>
        <v>0</v>
      </c>
      <c r="AJ30" s="188">
        <f>'資源化量内訳'!BH30</f>
        <v>1215</v>
      </c>
      <c r="AK30" s="188" t="s">
        <v>290</v>
      </c>
      <c r="AL30" s="188">
        <f t="shared" si="15"/>
        <v>1215</v>
      </c>
      <c r="AM30" s="189">
        <f t="shared" si="16"/>
        <v>75.61566410981025</v>
      </c>
      <c r="AN30" s="188">
        <f>'ごみ処理量内訳'!AC30</f>
        <v>604</v>
      </c>
      <c r="AO30" s="188">
        <f>'ごみ処理量内訳'!AD30</f>
        <v>0</v>
      </c>
      <c r="AP30" s="188">
        <f>'ごみ処理量内訳'!AE30</f>
        <v>0</v>
      </c>
      <c r="AQ30" s="188">
        <f t="shared" si="17"/>
        <v>604</v>
      </c>
    </row>
    <row r="31" spans="1:43" ht="13.5" customHeight="1">
      <c r="A31" s="182" t="s">
        <v>239</v>
      </c>
      <c r="B31" s="182" t="s">
        <v>272</v>
      </c>
      <c r="C31" s="184" t="s">
        <v>273</v>
      </c>
      <c r="D31" s="188">
        <v>10038</v>
      </c>
      <c r="E31" s="188">
        <v>10038</v>
      </c>
      <c r="F31" s="188">
        <f>'ごみ搬入量内訳'!H31</f>
        <v>2601</v>
      </c>
      <c r="G31" s="188">
        <f>'ごみ搬入量内訳'!AG31</f>
        <v>162</v>
      </c>
      <c r="H31" s="188">
        <f>'ごみ搬入量内訳'!AH31</f>
        <v>0</v>
      </c>
      <c r="I31" s="188">
        <f t="shared" si="10"/>
        <v>2763</v>
      </c>
      <c r="J31" s="188">
        <f t="shared" si="9"/>
        <v>754.1206429267413</v>
      </c>
      <c r="K31" s="188">
        <f>('ごみ搬入量内訳'!E31+'ごみ搬入量内訳'!AH31)/'ごみ処理概要'!D31/365*1000000</f>
        <v>603.7332110582526</v>
      </c>
      <c r="L31" s="188">
        <f>'ごみ搬入量内訳'!F31/'ごみ処理概要'!D31/365*1000000</f>
        <v>150.3874318684888</v>
      </c>
      <c r="M31" s="188">
        <f>'資源化量内訳'!BP31</f>
        <v>243</v>
      </c>
      <c r="N31" s="188">
        <f>'ごみ処理量内訳'!E31</f>
        <v>1948</v>
      </c>
      <c r="O31" s="188">
        <f>'ごみ処理量内訳'!L31</f>
        <v>3</v>
      </c>
      <c r="P31" s="188">
        <f t="shared" si="11"/>
        <v>390</v>
      </c>
      <c r="Q31" s="188">
        <f>'ごみ処理量内訳'!G31</f>
        <v>287</v>
      </c>
      <c r="R31" s="188">
        <f>'ごみ処理量内訳'!H31</f>
        <v>103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12"/>
        <v>422</v>
      </c>
      <c r="W31" s="188">
        <f>'資源化量内訳'!M31</f>
        <v>278</v>
      </c>
      <c r="X31" s="188">
        <f>'資源化量内訳'!N31</f>
        <v>21</v>
      </c>
      <c r="Y31" s="188">
        <f>'資源化量内訳'!O31</f>
        <v>65</v>
      </c>
      <c r="Z31" s="188">
        <f>'資源化量内訳'!P31</f>
        <v>20</v>
      </c>
      <c r="AA31" s="188">
        <f>'資源化量内訳'!Q31</f>
        <v>0</v>
      </c>
      <c r="AB31" s="188">
        <f>'資源化量内訳'!R31</f>
        <v>28</v>
      </c>
      <c r="AC31" s="188">
        <f>'資源化量内訳'!S31</f>
        <v>10</v>
      </c>
      <c r="AD31" s="188">
        <f t="shared" si="13"/>
        <v>2763</v>
      </c>
      <c r="AE31" s="189">
        <f t="shared" si="14"/>
        <v>99.8914223669924</v>
      </c>
      <c r="AF31" s="188">
        <f>'資源化量内訳'!AB31</f>
        <v>0</v>
      </c>
      <c r="AG31" s="188">
        <f>'資源化量内訳'!AJ31</f>
        <v>46</v>
      </c>
      <c r="AH31" s="188">
        <f>'資源化量内訳'!AR31</f>
        <v>93</v>
      </c>
      <c r="AI31" s="188">
        <f>'資源化量内訳'!AZ31</f>
        <v>0</v>
      </c>
      <c r="AJ31" s="188">
        <f>'資源化量内訳'!BH31</f>
        <v>0</v>
      </c>
      <c r="AK31" s="188" t="s">
        <v>290</v>
      </c>
      <c r="AL31" s="188">
        <f t="shared" si="15"/>
        <v>139</v>
      </c>
      <c r="AM31" s="189">
        <f t="shared" si="16"/>
        <v>26.746506986027946</v>
      </c>
      <c r="AN31" s="188">
        <f>'ごみ処理量内訳'!AC31</f>
        <v>3</v>
      </c>
      <c r="AO31" s="188">
        <f>'ごみ処理量内訳'!AD31</f>
        <v>218</v>
      </c>
      <c r="AP31" s="188">
        <f>'ごみ処理量内訳'!AE31</f>
        <v>178</v>
      </c>
      <c r="AQ31" s="188">
        <f t="shared" si="17"/>
        <v>399</v>
      </c>
    </row>
    <row r="32" spans="1:43" ht="13.5" customHeight="1">
      <c r="A32" s="182" t="s">
        <v>239</v>
      </c>
      <c r="B32" s="182" t="s">
        <v>274</v>
      </c>
      <c r="C32" s="184" t="s">
        <v>275</v>
      </c>
      <c r="D32" s="188">
        <v>13416</v>
      </c>
      <c r="E32" s="188">
        <v>13416</v>
      </c>
      <c r="F32" s="188">
        <f>'ごみ搬入量内訳'!H32</f>
        <v>2931</v>
      </c>
      <c r="G32" s="188">
        <f>'ごみ搬入量内訳'!AG32</f>
        <v>289</v>
      </c>
      <c r="H32" s="188">
        <f>'ごみ搬入量内訳'!AH32</f>
        <v>0</v>
      </c>
      <c r="I32" s="188">
        <f t="shared" si="10"/>
        <v>3220</v>
      </c>
      <c r="J32" s="188">
        <f t="shared" si="9"/>
        <v>657.5669207080484</v>
      </c>
      <c r="K32" s="188">
        <f>('ごみ搬入量内訳'!E32+'ごみ搬入量内訳'!AH32)/'ごみ処理概要'!D32/365*1000000</f>
        <v>565.6709224724516</v>
      </c>
      <c r="L32" s="188">
        <f>'ごみ搬入量内訳'!F32/'ごみ処理概要'!D32/365*1000000</f>
        <v>91.89599823559684</v>
      </c>
      <c r="M32" s="188">
        <f>'資源化量内訳'!BP32</f>
        <v>76</v>
      </c>
      <c r="N32" s="188">
        <f>'ごみ処理量内訳'!E32</f>
        <v>1884</v>
      </c>
      <c r="O32" s="188">
        <f>'ごみ処理量内訳'!L32</f>
        <v>40</v>
      </c>
      <c r="P32" s="188">
        <f t="shared" si="11"/>
        <v>546</v>
      </c>
      <c r="Q32" s="188">
        <f>'ごみ処理量内訳'!G32</f>
        <v>437</v>
      </c>
      <c r="R32" s="188">
        <f>'ごみ処理量内訳'!H32</f>
        <v>109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12"/>
        <v>750</v>
      </c>
      <c r="W32" s="188">
        <f>'資源化量内訳'!M32</f>
        <v>537</v>
      </c>
      <c r="X32" s="188">
        <f>'資源化量内訳'!N32</f>
        <v>39</v>
      </c>
      <c r="Y32" s="188">
        <f>'資源化量内訳'!O32</f>
        <v>92</v>
      </c>
      <c r="Z32" s="188">
        <f>'資源化量内訳'!P32</f>
        <v>27</v>
      </c>
      <c r="AA32" s="188">
        <f>'資源化量内訳'!Q32</f>
        <v>0</v>
      </c>
      <c r="AB32" s="188">
        <f>'資源化量内訳'!R32</f>
        <v>43</v>
      </c>
      <c r="AC32" s="188">
        <f>'資源化量内訳'!S32</f>
        <v>12</v>
      </c>
      <c r="AD32" s="188">
        <f t="shared" si="13"/>
        <v>3220</v>
      </c>
      <c r="AE32" s="189">
        <f t="shared" si="14"/>
        <v>98.75776397515527</v>
      </c>
      <c r="AF32" s="188">
        <f>'資源化量内訳'!AB32</f>
        <v>0</v>
      </c>
      <c r="AG32" s="188">
        <f>'資源化量内訳'!AJ32</f>
        <v>72</v>
      </c>
      <c r="AH32" s="188">
        <f>'資源化量内訳'!AR32</f>
        <v>99</v>
      </c>
      <c r="AI32" s="188">
        <f>'資源化量内訳'!AZ32</f>
        <v>0</v>
      </c>
      <c r="AJ32" s="188">
        <f>'資源化量内訳'!BH32</f>
        <v>0</v>
      </c>
      <c r="AK32" s="188" t="s">
        <v>290</v>
      </c>
      <c r="AL32" s="188">
        <f t="shared" si="15"/>
        <v>171</v>
      </c>
      <c r="AM32" s="189">
        <f t="shared" si="16"/>
        <v>30.248786407766993</v>
      </c>
      <c r="AN32" s="188">
        <f>'ごみ処理量内訳'!AC32</f>
        <v>40</v>
      </c>
      <c r="AO32" s="188">
        <f>'ごみ処理量内訳'!AD32</f>
        <v>211</v>
      </c>
      <c r="AP32" s="188">
        <f>'ごみ処理量内訳'!AE32</f>
        <v>273</v>
      </c>
      <c r="AQ32" s="188">
        <f t="shared" si="17"/>
        <v>524</v>
      </c>
    </row>
    <row r="33" spans="1:43" ht="13.5" customHeight="1">
      <c r="A33" s="182" t="s">
        <v>239</v>
      </c>
      <c r="B33" s="182" t="s">
        <v>276</v>
      </c>
      <c r="C33" s="184" t="s">
        <v>277</v>
      </c>
      <c r="D33" s="188">
        <v>5846</v>
      </c>
      <c r="E33" s="188">
        <v>5846</v>
      </c>
      <c r="F33" s="188">
        <f>'ごみ搬入量内訳'!H33</f>
        <v>1884</v>
      </c>
      <c r="G33" s="188">
        <f>'ごみ搬入量内訳'!AG33</f>
        <v>119</v>
      </c>
      <c r="H33" s="188">
        <f>'ごみ搬入量内訳'!AH33</f>
        <v>0</v>
      </c>
      <c r="I33" s="188">
        <f t="shared" si="10"/>
        <v>2003</v>
      </c>
      <c r="J33" s="188">
        <f t="shared" si="9"/>
        <v>938.7053083949218</v>
      </c>
      <c r="K33" s="188">
        <f>('ごみ搬入量内訳'!E33+'ごみ搬入量内訳'!AH33)/'ごみ処理概要'!D33/365*1000000</f>
        <v>815.4504426396225</v>
      </c>
      <c r="L33" s="188">
        <f>'ごみ搬入量内訳'!F33/'ごみ処理概要'!D33/365*1000000</f>
        <v>123.25486575529926</v>
      </c>
      <c r="M33" s="188">
        <f>'資源化量内訳'!BP33</f>
        <v>3</v>
      </c>
      <c r="N33" s="188">
        <f>'ごみ処理量内訳'!E33</f>
        <v>1355</v>
      </c>
      <c r="O33" s="188">
        <f>'ごみ処理量内訳'!L33</f>
        <v>1</v>
      </c>
      <c r="P33" s="188">
        <f t="shared" si="11"/>
        <v>320</v>
      </c>
      <c r="Q33" s="188">
        <f>'ごみ処理量内訳'!G33</f>
        <v>283</v>
      </c>
      <c r="R33" s="188">
        <f>'ごみ処理量内訳'!H33</f>
        <v>37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12"/>
        <v>327</v>
      </c>
      <c r="W33" s="188">
        <f>'資源化量内訳'!M33</f>
        <v>245</v>
      </c>
      <c r="X33" s="188">
        <f>'資源化量内訳'!N33</f>
        <v>12</v>
      </c>
      <c r="Y33" s="188">
        <f>'資源化量内訳'!O33</f>
        <v>40</v>
      </c>
      <c r="Z33" s="188">
        <f>'資源化量内訳'!P33</f>
        <v>10</v>
      </c>
      <c r="AA33" s="188">
        <f>'資源化量内訳'!Q33</f>
        <v>0</v>
      </c>
      <c r="AB33" s="188">
        <f>'資源化量内訳'!R33</f>
        <v>13</v>
      </c>
      <c r="AC33" s="188">
        <f>'資源化量内訳'!S33</f>
        <v>7</v>
      </c>
      <c r="AD33" s="188">
        <f t="shared" si="13"/>
        <v>2003</v>
      </c>
      <c r="AE33" s="189">
        <f t="shared" si="14"/>
        <v>99.95007488766849</v>
      </c>
      <c r="AF33" s="188">
        <f>'資源化量内訳'!AB33</f>
        <v>0</v>
      </c>
      <c r="AG33" s="188">
        <f>'資源化量内訳'!AJ33</f>
        <v>46</v>
      </c>
      <c r="AH33" s="188">
        <f>'資源化量内訳'!AR33</f>
        <v>34</v>
      </c>
      <c r="AI33" s="188">
        <f>'資源化量内訳'!AZ33</f>
        <v>0</v>
      </c>
      <c r="AJ33" s="188">
        <f>'資源化量内訳'!BH33</f>
        <v>0</v>
      </c>
      <c r="AK33" s="188" t="s">
        <v>290</v>
      </c>
      <c r="AL33" s="188">
        <f t="shared" si="15"/>
        <v>80</v>
      </c>
      <c r="AM33" s="189">
        <f t="shared" si="16"/>
        <v>20.438683948155536</v>
      </c>
      <c r="AN33" s="188">
        <f>'ごみ処理量内訳'!AC33</f>
        <v>1</v>
      </c>
      <c r="AO33" s="188">
        <f>'ごみ処理量内訳'!AD33</f>
        <v>152</v>
      </c>
      <c r="AP33" s="188">
        <f>'ごみ処理量内訳'!AE33</f>
        <v>177</v>
      </c>
      <c r="AQ33" s="188">
        <f t="shared" si="17"/>
        <v>330</v>
      </c>
    </row>
    <row r="34" spans="1:43" ht="13.5" customHeight="1">
      <c r="A34" s="182" t="s">
        <v>239</v>
      </c>
      <c r="B34" s="182" t="s">
        <v>278</v>
      </c>
      <c r="C34" s="184" t="s">
        <v>279</v>
      </c>
      <c r="D34" s="188">
        <v>9086</v>
      </c>
      <c r="E34" s="188">
        <v>9086</v>
      </c>
      <c r="F34" s="188">
        <f>'ごみ搬入量内訳'!H34</f>
        <v>2221</v>
      </c>
      <c r="G34" s="188">
        <f>'ごみ搬入量内訳'!AG34</f>
        <v>189</v>
      </c>
      <c r="H34" s="188">
        <f>'ごみ搬入量内訳'!AH34</f>
        <v>0</v>
      </c>
      <c r="I34" s="188">
        <f t="shared" si="10"/>
        <v>2410</v>
      </c>
      <c r="J34" s="188">
        <f t="shared" si="9"/>
        <v>726.6937845066473</v>
      </c>
      <c r="K34" s="188">
        <f>('ごみ搬入量内訳'!E34+'ごみ搬入量内訳'!AH34)/'ごみ処理概要'!D34/365*1000000</f>
        <v>608.1914370746505</v>
      </c>
      <c r="L34" s="188">
        <f>'ごみ搬入量内訳'!F34/'ごみ処理概要'!D34/365*1000000</f>
        <v>118.50234743199684</v>
      </c>
      <c r="M34" s="188">
        <f>'資源化量内訳'!BP34</f>
        <v>89</v>
      </c>
      <c r="N34" s="188">
        <f>'ごみ処理量内訳'!E34</f>
        <v>1487</v>
      </c>
      <c r="O34" s="188">
        <f>'ごみ処理量内訳'!L34</f>
        <v>3</v>
      </c>
      <c r="P34" s="188">
        <f t="shared" si="11"/>
        <v>406</v>
      </c>
      <c r="Q34" s="188">
        <f>'ごみ処理量内訳'!G34</f>
        <v>319</v>
      </c>
      <c r="R34" s="188">
        <f>'ごみ処理量内訳'!H34</f>
        <v>87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12"/>
        <v>514</v>
      </c>
      <c r="W34" s="188">
        <f>'資源化量内訳'!M34</f>
        <v>375</v>
      </c>
      <c r="X34" s="188">
        <f>'資源化量内訳'!N34</f>
        <v>20</v>
      </c>
      <c r="Y34" s="188">
        <f>'資源化量内訳'!O34</f>
        <v>64</v>
      </c>
      <c r="Z34" s="188">
        <f>'資源化量内訳'!P34</f>
        <v>17</v>
      </c>
      <c r="AA34" s="188">
        <f>'資源化量内訳'!Q34</f>
        <v>0</v>
      </c>
      <c r="AB34" s="188">
        <f>'資源化量内訳'!R34</f>
        <v>27</v>
      </c>
      <c r="AC34" s="188">
        <f>'資源化量内訳'!S34</f>
        <v>11</v>
      </c>
      <c r="AD34" s="188">
        <f t="shared" si="13"/>
        <v>2410</v>
      </c>
      <c r="AE34" s="189">
        <f t="shared" si="14"/>
        <v>99.87551867219918</v>
      </c>
      <c r="AF34" s="188">
        <f>'資源化量内訳'!AB34</f>
        <v>0</v>
      </c>
      <c r="AG34" s="188">
        <f>'資源化量内訳'!AJ34</f>
        <v>52</v>
      </c>
      <c r="AH34" s="188">
        <f>'資源化量内訳'!AR34</f>
        <v>79</v>
      </c>
      <c r="AI34" s="188">
        <f>'資源化量内訳'!AZ34</f>
        <v>0</v>
      </c>
      <c r="AJ34" s="188">
        <f>'資源化量内訳'!BH34</f>
        <v>0</v>
      </c>
      <c r="AK34" s="188" t="s">
        <v>290</v>
      </c>
      <c r="AL34" s="188">
        <f t="shared" si="15"/>
        <v>131</v>
      </c>
      <c r="AM34" s="189">
        <f t="shared" si="16"/>
        <v>29.371748699479795</v>
      </c>
      <c r="AN34" s="188">
        <f>'ごみ処理量内訳'!AC34</f>
        <v>3</v>
      </c>
      <c r="AO34" s="188">
        <f>'ごみ処理量内訳'!AD34</f>
        <v>166</v>
      </c>
      <c r="AP34" s="188">
        <f>'ごみ処理量内訳'!AE34</f>
        <v>199</v>
      </c>
      <c r="AQ34" s="188">
        <f t="shared" si="17"/>
        <v>368</v>
      </c>
    </row>
    <row r="35" spans="1:43" ht="13.5" customHeight="1">
      <c r="A35" s="182" t="s">
        <v>239</v>
      </c>
      <c r="B35" s="182" t="s">
        <v>280</v>
      </c>
      <c r="C35" s="184" t="s">
        <v>281</v>
      </c>
      <c r="D35" s="188">
        <v>7797</v>
      </c>
      <c r="E35" s="188">
        <v>7797</v>
      </c>
      <c r="F35" s="188">
        <f>'ごみ搬入量内訳'!H35</f>
        <v>1807</v>
      </c>
      <c r="G35" s="188">
        <f>'ごみ搬入量内訳'!AG35</f>
        <v>152</v>
      </c>
      <c r="H35" s="188">
        <f>'ごみ搬入量内訳'!AH35</f>
        <v>0</v>
      </c>
      <c r="I35" s="188">
        <f t="shared" si="10"/>
        <v>1959</v>
      </c>
      <c r="J35" s="188">
        <f t="shared" si="9"/>
        <v>688.3574820663374</v>
      </c>
      <c r="K35" s="188">
        <f>('ごみ搬入量内訳'!E35+'ごみ搬入量内訳'!AH35)/'ごみ処理概要'!D35/365*1000000</f>
        <v>616.3241569904828</v>
      </c>
      <c r="L35" s="188">
        <f>'ごみ搬入量内訳'!F35/'ごみ処理概要'!D35/365*1000000</f>
        <v>72.0333250758546</v>
      </c>
      <c r="M35" s="188">
        <f>'資源化量内訳'!BP35</f>
        <v>99</v>
      </c>
      <c r="N35" s="188">
        <f>'ごみ処理量内訳'!E35</f>
        <v>1144</v>
      </c>
      <c r="O35" s="188">
        <f>'ごみ処理量内訳'!L35</f>
        <v>9</v>
      </c>
      <c r="P35" s="188">
        <f t="shared" si="11"/>
        <v>325</v>
      </c>
      <c r="Q35" s="188">
        <f>'ごみ処理量内訳'!G35</f>
        <v>249</v>
      </c>
      <c r="R35" s="188">
        <f>'ごみ処理量内訳'!H35</f>
        <v>76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2"/>
        <v>481</v>
      </c>
      <c r="W35" s="188">
        <f>'資源化量内訳'!M35</f>
        <v>360</v>
      </c>
      <c r="X35" s="188">
        <f>'資源化量内訳'!N35</f>
        <v>19</v>
      </c>
      <c r="Y35" s="188">
        <f>'資源化量内訳'!O35</f>
        <v>55</v>
      </c>
      <c r="Z35" s="188">
        <f>'資源化量内訳'!P35</f>
        <v>14</v>
      </c>
      <c r="AA35" s="188">
        <f>'資源化量内訳'!Q35</f>
        <v>0</v>
      </c>
      <c r="AB35" s="188">
        <f>'資源化量内訳'!R35</f>
        <v>23</v>
      </c>
      <c r="AC35" s="188">
        <f>'資源化量内訳'!S35</f>
        <v>10</v>
      </c>
      <c r="AD35" s="188">
        <f t="shared" si="13"/>
        <v>1959</v>
      </c>
      <c r="AE35" s="189">
        <f t="shared" si="14"/>
        <v>99.5405819295559</v>
      </c>
      <c r="AF35" s="188">
        <f>'資源化量内訳'!AB35</f>
        <v>0</v>
      </c>
      <c r="AG35" s="188">
        <f>'資源化量内訳'!AJ35</f>
        <v>41</v>
      </c>
      <c r="AH35" s="188">
        <f>'資源化量内訳'!AR35</f>
        <v>68</v>
      </c>
      <c r="AI35" s="188">
        <f>'資源化量内訳'!AZ35</f>
        <v>0</v>
      </c>
      <c r="AJ35" s="188">
        <f>'資源化量内訳'!BH35</f>
        <v>0</v>
      </c>
      <c r="AK35" s="188" t="s">
        <v>290</v>
      </c>
      <c r="AL35" s="188">
        <f t="shared" si="15"/>
        <v>109</v>
      </c>
      <c r="AM35" s="189">
        <f t="shared" si="16"/>
        <v>33.47910592808552</v>
      </c>
      <c r="AN35" s="188">
        <f>'ごみ処理量内訳'!AC35</f>
        <v>9</v>
      </c>
      <c r="AO35" s="188">
        <f>'ごみ処理量内訳'!AD35</f>
        <v>128</v>
      </c>
      <c r="AP35" s="188">
        <f>'ごみ処理量内訳'!AE35</f>
        <v>156</v>
      </c>
      <c r="AQ35" s="188">
        <f t="shared" si="17"/>
        <v>293</v>
      </c>
    </row>
    <row r="36" spans="1:43" ht="13.5" customHeight="1">
      <c r="A36" s="182" t="s">
        <v>239</v>
      </c>
      <c r="B36" s="182" t="s">
        <v>282</v>
      </c>
      <c r="C36" s="184" t="s">
        <v>283</v>
      </c>
      <c r="D36" s="188">
        <v>10371</v>
      </c>
      <c r="E36" s="188">
        <v>10371</v>
      </c>
      <c r="F36" s="188">
        <f>'ごみ搬入量内訳'!H36</f>
        <v>2572</v>
      </c>
      <c r="G36" s="188">
        <f>'ごみ搬入量内訳'!AG36</f>
        <v>152</v>
      </c>
      <c r="H36" s="188">
        <f>'ごみ搬入量内訳'!AH36</f>
        <v>0</v>
      </c>
      <c r="I36" s="188">
        <f t="shared" si="10"/>
        <v>2724</v>
      </c>
      <c r="J36" s="188">
        <f t="shared" si="9"/>
        <v>719.6040592643079</v>
      </c>
      <c r="K36" s="188">
        <f>('ごみ搬入量内訳'!E36+'ごみ搬入量内訳'!AH36)/'ごみ処理概要'!D36/365*1000000</f>
        <v>582.2347087439554</v>
      </c>
      <c r="L36" s="188">
        <f>'ごみ搬入量内訳'!F36/'ごみ処理概要'!D36/365*1000000</f>
        <v>137.36935052035247</v>
      </c>
      <c r="M36" s="188">
        <f>'資源化量内訳'!BP36</f>
        <v>226</v>
      </c>
      <c r="N36" s="188">
        <f>'ごみ処理量内訳'!E36</f>
        <v>1863</v>
      </c>
      <c r="O36" s="188">
        <f>'ごみ処理量内訳'!L36</f>
        <v>4</v>
      </c>
      <c r="P36" s="188">
        <f t="shared" si="11"/>
        <v>418</v>
      </c>
      <c r="Q36" s="188">
        <f>'ごみ処理量内訳'!G36</f>
        <v>330</v>
      </c>
      <c r="R36" s="188">
        <f>'ごみ処理量内訳'!H36</f>
        <v>88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2"/>
        <v>439</v>
      </c>
      <c r="W36" s="188">
        <f>'資源化量内訳'!M36</f>
        <v>288</v>
      </c>
      <c r="X36" s="188">
        <f>'資源化量内訳'!N36</f>
        <v>24</v>
      </c>
      <c r="Y36" s="188">
        <f>'資源化量内訳'!O36</f>
        <v>68</v>
      </c>
      <c r="Z36" s="188">
        <f>'資源化量内訳'!P36</f>
        <v>19</v>
      </c>
      <c r="AA36" s="188">
        <f>'資源化量内訳'!Q36</f>
        <v>0</v>
      </c>
      <c r="AB36" s="188">
        <f>'資源化量内訳'!R36</f>
        <v>31</v>
      </c>
      <c r="AC36" s="188">
        <f>'資源化量内訳'!S36</f>
        <v>9</v>
      </c>
      <c r="AD36" s="188">
        <f t="shared" si="13"/>
        <v>2724</v>
      </c>
      <c r="AE36" s="189">
        <f t="shared" si="14"/>
        <v>99.85315712187959</v>
      </c>
      <c r="AF36" s="188">
        <f>'資源化量内訳'!AB36</f>
        <v>0</v>
      </c>
      <c r="AG36" s="188">
        <f>'資源化量内訳'!AJ36</f>
        <v>54</v>
      </c>
      <c r="AH36" s="188">
        <f>'資源化量内訳'!AR36</f>
        <v>79</v>
      </c>
      <c r="AI36" s="188">
        <f>'資源化量内訳'!AZ36</f>
        <v>0</v>
      </c>
      <c r="AJ36" s="188">
        <f>'資源化量内訳'!BH36</f>
        <v>0</v>
      </c>
      <c r="AK36" s="188" t="s">
        <v>290</v>
      </c>
      <c r="AL36" s="188">
        <f t="shared" si="15"/>
        <v>133</v>
      </c>
      <c r="AM36" s="189">
        <f t="shared" si="16"/>
        <v>27.05084745762712</v>
      </c>
      <c r="AN36" s="188">
        <f>'ごみ処理量内訳'!AC36</f>
        <v>4</v>
      </c>
      <c r="AO36" s="188">
        <f>'ごみ処理量内訳'!AD36</f>
        <v>209</v>
      </c>
      <c r="AP36" s="188">
        <f>'ごみ処理量内訳'!AE36</f>
        <v>205</v>
      </c>
      <c r="AQ36" s="188">
        <f t="shared" si="17"/>
        <v>418</v>
      </c>
    </row>
    <row r="37" spans="1:43" ht="13.5" customHeight="1">
      <c r="A37" s="182" t="s">
        <v>239</v>
      </c>
      <c r="B37" s="182" t="s">
        <v>284</v>
      </c>
      <c r="C37" s="184" t="s">
        <v>285</v>
      </c>
      <c r="D37" s="188">
        <v>8931</v>
      </c>
      <c r="E37" s="188">
        <v>8931</v>
      </c>
      <c r="F37" s="188">
        <f>'ごみ搬入量内訳'!H37</f>
        <v>1663</v>
      </c>
      <c r="G37" s="188">
        <f>'ごみ搬入量内訳'!AG37</f>
        <v>592</v>
      </c>
      <c r="H37" s="188">
        <f>'ごみ搬入量内訳'!AH37</f>
        <v>0</v>
      </c>
      <c r="I37" s="188">
        <f t="shared" si="10"/>
        <v>2255</v>
      </c>
      <c r="J37" s="188">
        <f t="shared" si="9"/>
        <v>691.7570475625151</v>
      </c>
      <c r="K37" s="188">
        <f>('ごみ搬入量内訳'!E37+'ごみ搬入量内訳'!AH37)/'ごみ処理概要'!D37/365*1000000</f>
        <v>588.9904795210771</v>
      </c>
      <c r="L37" s="188">
        <f>'ごみ搬入量内訳'!F37/'ごみ処理概要'!D37/365*1000000</f>
        <v>102.76656804143794</v>
      </c>
      <c r="M37" s="188">
        <f>'資源化量内訳'!BP37</f>
        <v>254</v>
      </c>
      <c r="N37" s="188">
        <f>'ごみ処理量内訳'!E37</f>
        <v>1734</v>
      </c>
      <c r="O37" s="188">
        <f>'ごみ処理量内訳'!L37</f>
        <v>0</v>
      </c>
      <c r="P37" s="188">
        <f t="shared" si="11"/>
        <v>507</v>
      </c>
      <c r="Q37" s="188">
        <f>'ごみ処理量内訳'!G37</f>
        <v>387</v>
      </c>
      <c r="R37" s="188">
        <f>'ごみ処理量内訳'!H37</f>
        <v>120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2"/>
        <v>14</v>
      </c>
      <c r="W37" s="188">
        <f>'資源化量内訳'!M37</f>
        <v>0</v>
      </c>
      <c r="X37" s="188">
        <f>'資源化量内訳'!N37</f>
        <v>10</v>
      </c>
      <c r="Y37" s="188">
        <f>'資源化量内訳'!O37</f>
        <v>0</v>
      </c>
      <c r="Z37" s="188">
        <f>'資源化量内訳'!P37</f>
        <v>4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3"/>
        <v>2255</v>
      </c>
      <c r="AE37" s="189">
        <f t="shared" si="14"/>
        <v>100</v>
      </c>
      <c r="AF37" s="188">
        <f>'資源化量内訳'!AB37</f>
        <v>0</v>
      </c>
      <c r="AG37" s="188">
        <f>'資源化量内訳'!AJ37</f>
        <v>89</v>
      </c>
      <c r="AH37" s="188">
        <f>'資源化量内訳'!AR37</f>
        <v>108</v>
      </c>
      <c r="AI37" s="188">
        <f>'資源化量内訳'!AZ37</f>
        <v>0</v>
      </c>
      <c r="AJ37" s="188">
        <f>'資源化量内訳'!BH37</f>
        <v>0</v>
      </c>
      <c r="AK37" s="188" t="s">
        <v>290</v>
      </c>
      <c r="AL37" s="188">
        <f t="shared" si="15"/>
        <v>197</v>
      </c>
      <c r="AM37" s="189">
        <f t="shared" si="16"/>
        <v>18.53328019131128</v>
      </c>
      <c r="AN37" s="188">
        <f>'ごみ処理量内訳'!AC37</f>
        <v>0</v>
      </c>
      <c r="AO37" s="188">
        <f>'ごみ処理量内訳'!AD37</f>
        <v>304</v>
      </c>
      <c r="AP37" s="188">
        <f>'ごみ処理量内訳'!AE37</f>
        <v>68</v>
      </c>
      <c r="AQ37" s="188">
        <f t="shared" si="17"/>
        <v>372</v>
      </c>
    </row>
    <row r="38" spans="1:43" ht="13.5" customHeight="1">
      <c r="A38" s="182" t="s">
        <v>239</v>
      </c>
      <c r="B38" s="182" t="s">
        <v>286</v>
      </c>
      <c r="C38" s="184" t="s">
        <v>287</v>
      </c>
      <c r="D38" s="188">
        <v>4168</v>
      </c>
      <c r="E38" s="188">
        <v>4168</v>
      </c>
      <c r="F38" s="188">
        <f>'ごみ搬入量内訳'!H38</f>
        <v>726</v>
      </c>
      <c r="G38" s="188">
        <f>'ごみ搬入量内訳'!AG38</f>
        <v>360</v>
      </c>
      <c r="H38" s="188">
        <f>'ごみ搬入量内訳'!AH38</f>
        <v>0</v>
      </c>
      <c r="I38" s="188">
        <f t="shared" si="10"/>
        <v>1086</v>
      </c>
      <c r="J38" s="188">
        <f t="shared" si="9"/>
        <v>713.853758578077</v>
      </c>
      <c r="K38" s="188">
        <f>('ごみ搬入量内訳'!E38+'ごみ搬入量内訳'!AH38)/'ごみ処理概要'!D38/365*1000000</f>
        <v>592.9061604396182</v>
      </c>
      <c r="L38" s="188">
        <f>'ごみ搬入量内訳'!F38/'ごみ処理概要'!D38/365*1000000</f>
        <v>120.9475981384587</v>
      </c>
      <c r="M38" s="188">
        <f>'資源化量内訳'!BP38</f>
        <v>104</v>
      </c>
      <c r="N38" s="188">
        <f>'ごみ処理量内訳'!E38</f>
        <v>776</v>
      </c>
      <c r="O38" s="188">
        <f>'ごみ処理量内訳'!L38</f>
        <v>27</v>
      </c>
      <c r="P38" s="188">
        <f t="shared" si="11"/>
        <v>274</v>
      </c>
      <c r="Q38" s="188">
        <f>'ごみ処理量内訳'!G38</f>
        <v>189</v>
      </c>
      <c r="R38" s="188">
        <f>'ごみ処理量内訳'!H38</f>
        <v>85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2"/>
        <v>9</v>
      </c>
      <c r="W38" s="188">
        <f>'資源化量内訳'!M38</f>
        <v>0</v>
      </c>
      <c r="X38" s="188">
        <f>'資源化量内訳'!N38</f>
        <v>9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3"/>
        <v>1086</v>
      </c>
      <c r="AE38" s="189">
        <f t="shared" si="14"/>
        <v>97.51381215469614</v>
      </c>
      <c r="AF38" s="188">
        <f>'資源化量内訳'!AB38</f>
        <v>0</v>
      </c>
      <c r="AG38" s="188">
        <f>'資源化量内訳'!AJ38</f>
        <v>43</v>
      </c>
      <c r="AH38" s="188">
        <f>'資源化量内訳'!AR38</f>
        <v>75</v>
      </c>
      <c r="AI38" s="188">
        <f>'資源化量内訳'!AZ38</f>
        <v>0</v>
      </c>
      <c r="AJ38" s="188">
        <f>'資源化量内訳'!BH38</f>
        <v>0</v>
      </c>
      <c r="AK38" s="188" t="s">
        <v>290</v>
      </c>
      <c r="AL38" s="188">
        <f t="shared" si="15"/>
        <v>118</v>
      </c>
      <c r="AM38" s="189">
        <f t="shared" si="16"/>
        <v>19.411764705882355</v>
      </c>
      <c r="AN38" s="188">
        <f>'ごみ処理量内訳'!AC38</f>
        <v>27</v>
      </c>
      <c r="AO38" s="188">
        <f>'ごみ処理量内訳'!AD38</f>
        <v>138</v>
      </c>
      <c r="AP38" s="188">
        <f>'ごみ処理量内訳'!AE38</f>
        <v>133</v>
      </c>
      <c r="AQ38" s="188">
        <f t="shared" si="17"/>
        <v>298</v>
      </c>
    </row>
    <row r="39" spans="1:43" ht="13.5" customHeight="1">
      <c r="A39" s="182" t="s">
        <v>239</v>
      </c>
      <c r="B39" s="182" t="s">
        <v>288</v>
      </c>
      <c r="C39" s="184" t="s">
        <v>289</v>
      </c>
      <c r="D39" s="188">
        <v>4905</v>
      </c>
      <c r="E39" s="188">
        <v>4905</v>
      </c>
      <c r="F39" s="188">
        <f>'ごみ搬入量内訳'!H39</f>
        <v>1042</v>
      </c>
      <c r="G39" s="188">
        <f>'ごみ搬入量内訳'!AG39</f>
        <v>160</v>
      </c>
      <c r="H39" s="188">
        <f>'ごみ搬入量内訳'!AH39</f>
        <v>0</v>
      </c>
      <c r="I39" s="188">
        <f t="shared" si="10"/>
        <v>1202</v>
      </c>
      <c r="J39" s="188">
        <f t="shared" si="9"/>
        <v>671.3864801083603</v>
      </c>
      <c r="K39" s="188">
        <f>('ごみ搬入量内訳'!E39+'ごみ搬入量内訳'!AH39)/'ごみ処理概要'!D39/365*1000000</f>
        <v>653.5126303883374</v>
      </c>
      <c r="L39" s="188">
        <f>'ごみ搬入量内訳'!F39/'ごみ処理概要'!D39/365*1000000</f>
        <v>17.8738497200229</v>
      </c>
      <c r="M39" s="188">
        <f>'資源化量内訳'!BP39</f>
        <v>158</v>
      </c>
      <c r="N39" s="188">
        <f>'ごみ処理量内訳'!E39</f>
        <v>874</v>
      </c>
      <c r="O39" s="188">
        <f>'ごみ処理量内訳'!L39</f>
        <v>0</v>
      </c>
      <c r="P39" s="188">
        <f t="shared" si="11"/>
        <v>328</v>
      </c>
      <c r="Q39" s="188">
        <f>'ごみ処理量内訳'!G39</f>
        <v>247</v>
      </c>
      <c r="R39" s="188">
        <f>'ごみ処理量内訳'!H39</f>
        <v>81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2"/>
        <v>0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13"/>
        <v>1202</v>
      </c>
      <c r="AE39" s="189">
        <f t="shared" si="14"/>
        <v>100</v>
      </c>
      <c r="AF39" s="188">
        <f>'資源化量内訳'!AB39</f>
        <v>0</v>
      </c>
      <c r="AG39" s="188">
        <f>'資源化量内訳'!AJ39</f>
        <v>56</v>
      </c>
      <c r="AH39" s="188">
        <f>'資源化量内訳'!AR39</f>
        <v>73</v>
      </c>
      <c r="AI39" s="188">
        <f>'資源化量内訳'!AZ39</f>
        <v>0</v>
      </c>
      <c r="AJ39" s="188">
        <f>'資源化量内訳'!BH39</f>
        <v>0</v>
      </c>
      <c r="AK39" s="188" t="s">
        <v>290</v>
      </c>
      <c r="AL39" s="188">
        <f t="shared" si="15"/>
        <v>129</v>
      </c>
      <c r="AM39" s="189">
        <f t="shared" si="16"/>
        <v>21.102941176470587</v>
      </c>
      <c r="AN39" s="188">
        <f>'ごみ処理量内訳'!AC39</f>
        <v>0</v>
      </c>
      <c r="AO39" s="188">
        <f>'ごみ処理量内訳'!AD39</f>
        <v>158</v>
      </c>
      <c r="AP39" s="188">
        <f>'ごみ処理量内訳'!AE39</f>
        <v>44</v>
      </c>
      <c r="AQ39" s="188">
        <f t="shared" si="17"/>
        <v>202</v>
      </c>
    </row>
    <row r="40" spans="1:43" ht="13.5">
      <c r="A40" s="201" t="s">
        <v>30</v>
      </c>
      <c r="B40" s="202"/>
      <c r="C40" s="202"/>
      <c r="D40" s="188">
        <f>SUM(D7:D39)</f>
        <v>1358978</v>
      </c>
      <c r="E40" s="188">
        <f>SUM(E7:E39)</f>
        <v>1357876</v>
      </c>
      <c r="F40" s="188">
        <f>'ごみ搬入量内訳'!H40</f>
        <v>431568</v>
      </c>
      <c r="G40" s="188">
        <f>'ごみ搬入量内訳'!AG40</f>
        <v>38140</v>
      </c>
      <c r="H40" s="188">
        <f>'ごみ搬入量内訳'!AH40</f>
        <v>1986</v>
      </c>
      <c r="I40" s="188">
        <f>SUM(F40:H40)</f>
        <v>471694</v>
      </c>
      <c r="J40" s="188">
        <f t="shared" si="9"/>
        <v>950.9442601477899</v>
      </c>
      <c r="K40" s="188">
        <f>('ごみ搬入量内訳'!E40+'ごみ搬入量内訳'!AH40)/'ごみ処理概要'!D40/365*1000000</f>
        <v>666.8387406434775</v>
      </c>
      <c r="L40" s="188">
        <f>'ごみ搬入量内訳'!F40/'ごみ処理概要'!D40/365*1000000</f>
        <v>284.10551950431244</v>
      </c>
      <c r="M40" s="188">
        <f>'資源化量内訳'!BP40</f>
        <v>29944</v>
      </c>
      <c r="N40" s="188">
        <f>'ごみ処理量内訳'!E40</f>
        <v>361752</v>
      </c>
      <c r="O40" s="188">
        <f>'ごみ処理量内訳'!L40</f>
        <v>14206</v>
      </c>
      <c r="P40" s="188">
        <f>SUM(Q40:U40)</f>
        <v>68024</v>
      </c>
      <c r="Q40" s="188">
        <f>'ごみ処理量内訳'!G40</f>
        <v>32578</v>
      </c>
      <c r="R40" s="188">
        <f>'ごみ処理量内訳'!H40</f>
        <v>21305</v>
      </c>
      <c r="S40" s="188">
        <f>'ごみ処理量内訳'!I40</f>
        <v>782</v>
      </c>
      <c r="T40" s="188">
        <f>'ごみ処理量内訳'!J40</f>
        <v>9122</v>
      </c>
      <c r="U40" s="188">
        <f>'ごみ処理量内訳'!K40</f>
        <v>4237</v>
      </c>
      <c r="V40" s="188">
        <f>SUM(W40:AC40)</f>
        <v>26973</v>
      </c>
      <c r="W40" s="188">
        <f>'資源化量内訳'!M40</f>
        <v>19161</v>
      </c>
      <c r="X40" s="188">
        <f>'資源化量内訳'!N40</f>
        <v>2019</v>
      </c>
      <c r="Y40" s="188">
        <f>'資源化量内訳'!O40</f>
        <v>3722</v>
      </c>
      <c r="Z40" s="188">
        <f>'資源化量内訳'!P40</f>
        <v>364</v>
      </c>
      <c r="AA40" s="188">
        <f>'資源化量内訳'!Q40</f>
        <v>2</v>
      </c>
      <c r="AB40" s="188">
        <f>'資源化量内訳'!R40</f>
        <v>1173</v>
      </c>
      <c r="AC40" s="188">
        <f>'資源化量内訳'!S40</f>
        <v>532</v>
      </c>
      <c r="AD40" s="188">
        <f>N40+O40+P40+V40</f>
        <v>470955</v>
      </c>
      <c r="AE40" s="189">
        <f t="shared" si="14"/>
        <v>96.98357592551305</v>
      </c>
      <c r="AF40" s="188">
        <f>'資源化量内訳'!AB40</f>
        <v>1025</v>
      </c>
      <c r="AG40" s="188">
        <f>'資源化量内訳'!AJ40</f>
        <v>7348</v>
      </c>
      <c r="AH40" s="188">
        <f>'資源化量内訳'!AR40</f>
        <v>17772</v>
      </c>
      <c r="AI40" s="188">
        <f>'資源化量内訳'!AZ40</f>
        <v>637</v>
      </c>
      <c r="AJ40" s="188">
        <f>'資源化量内訳'!BH40</f>
        <v>9122</v>
      </c>
      <c r="AK40" s="188" t="s">
        <v>290</v>
      </c>
      <c r="AL40" s="188">
        <f>SUM(AF40:AJ40)</f>
        <v>35904</v>
      </c>
      <c r="AM40" s="189">
        <f>(V40+AL40+M40)/(M40+AD40)*100</f>
        <v>18.530881475107755</v>
      </c>
      <c r="AN40" s="188">
        <f>'ごみ処理量内訳'!AC40</f>
        <v>14206</v>
      </c>
      <c r="AO40" s="188">
        <f>'ごみ処理量内訳'!AD40</f>
        <v>44241</v>
      </c>
      <c r="AP40" s="188">
        <f>'ごみ処理量内訳'!AE40</f>
        <v>13325</v>
      </c>
      <c r="AQ40" s="188">
        <f>SUM(AN40:AP40)</f>
        <v>71772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0:C4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119</v>
      </c>
      <c r="B2" s="200" t="s">
        <v>162</v>
      </c>
      <c r="C2" s="203" t="s">
        <v>165</v>
      </c>
      <c r="D2" s="208" t="s">
        <v>160</v>
      </c>
      <c r="E2" s="209"/>
      <c r="F2" s="221"/>
      <c r="G2" s="26" t="s">
        <v>161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120</v>
      </c>
    </row>
    <row r="3" spans="1:34" s="27" customFormat="1" ht="22.5" customHeight="1">
      <c r="A3" s="195"/>
      <c r="B3" s="195"/>
      <c r="C3" s="193"/>
      <c r="D3" s="35"/>
      <c r="E3" s="44"/>
      <c r="F3" s="45" t="s">
        <v>121</v>
      </c>
      <c r="G3" s="10" t="s">
        <v>134</v>
      </c>
      <c r="H3" s="14" t="s">
        <v>172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173</v>
      </c>
      <c r="AH3" s="193"/>
    </row>
    <row r="4" spans="1:34" s="27" customFormat="1" ht="22.5" customHeight="1">
      <c r="A4" s="195"/>
      <c r="B4" s="195"/>
      <c r="C4" s="193"/>
      <c r="D4" s="10" t="s">
        <v>134</v>
      </c>
      <c r="E4" s="203" t="s">
        <v>174</v>
      </c>
      <c r="F4" s="203" t="s">
        <v>175</v>
      </c>
      <c r="G4" s="13"/>
      <c r="H4" s="10" t="s">
        <v>134</v>
      </c>
      <c r="I4" s="205" t="s">
        <v>176</v>
      </c>
      <c r="J4" s="185"/>
      <c r="K4" s="185"/>
      <c r="L4" s="186"/>
      <c r="M4" s="205" t="s">
        <v>122</v>
      </c>
      <c r="N4" s="185"/>
      <c r="O4" s="185"/>
      <c r="P4" s="186"/>
      <c r="Q4" s="205" t="s">
        <v>123</v>
      </c>
      <c r="R4" s="185"/>
      <c r="S4" s="185"/>
      <c r="T4" s="186"/>
      <c r="U4" s="205" t="s">
        <v>124</v>
      </c>
      <c r="V4" s="185"/>
      <c r="W4" s="185"/>
      <c r="X4" s="186"/>
      <c r="Y4" s="205" t="s">
        <v>125</v>
      </c>
      <c r="Z4" s="185"/>
      <c r="AA4" s="185"/>
      <c r="AB4" s="186"/>
      <c r="AC4" s="205" t="s">
        <v>126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134</v>
      </c>
      <c r="J5" s="6" t="s">
        <v>177</v>
      </c>
      <c r="K5" s="6" t="s">
        <v>178</v>
      </c>
      <c r="L5" s="6" t="s">
        <v>179</v>
      </c>
      <c r="M5" s="10" t="s">
        <v>134</v>
      </c>
      <c r="N5" s="6" t="s">
        <v>177</v>
      </c>
      <c r="O5" s="6" t="s">
        <v>178</v>
      </c>
      <c r="P5" s="6" t="s">
        <v>179</v>
      </c>
      <c r="Q5" s="10" t="s">
        <v>134</v>
      </c>
      <c r="R5" s="6" t="s">
        <v>177</v>
      </c>
      <c r="S5" s="6" t="s">
        <v>178</v>
      </c>
      <c r="T5" s="6" t="s">
        <v>179</v>
      </c>
      <c r="U5" s="10" t="s">
        <v>134</v>
      </c>
      <c r="V5" s="6" t="s">
        <v>177</v>
      </c>
      <c r="W5" s="6" t="s">
        <v>178</v>
      </c>
      <c r="X5" s="6" t="s">
        <v>179</v>
      </c>
      <c r="Y5" s="10" t="s">
        <v>134</v>
      </c>
      <c r="Z5" s="6" t="s">
        <v>177</v>
      </c>
      <c r="AA5" s="6" t="s">
        <v>178</v>
      </c>
      <c r="AB5" s="6" t="s">
        <v>179</v>
      </c>
      <c r="AC5" s="10" t="s">
        <v>134</v>
      </c>
      <c r="AD5" s="6" t="s">
        <v>177</v>
      </c>
      <c r="AE5" s="6" t="s">
        <v>178</v>
      </c>
      <c r="AF5" s="6" t="s">
        <v>179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171</v>
      </c>
      <c r="E6" s="22" t="s">
        <v>127</v>
      </c>
      <c r="F6" s="22" t="s">
        <v>127</v>
      </c>
      <c r="G6" s="22" t="s">
        <v>127</v>
      </c>
      <c r="H6" s="21" t="s">
        <v>127</v>
      </c>
      <c r="I6" s="21" t="s">
        <v>127</v>
      </c>
      <c r="J6" s="23" t="s">
        <v>127</v>
      </c>
      <c r="K6" s="23" t="s">
        <v>127</v>
      </c>
      <c r="L6" s="23" t="s">
        <v>127</v>
      </c>
      <c r="M6" s="21" t="s">
        <v>127</v>
      </c>
      <c r="N6" s="23" t="s">
        <v>127</v>
      </c>
      <c r="O6" s="23" t="s">
        <v>127</v>
      </c>
      <c r="P6" s="23" t="s">
        <v>127</v>
      </c>
      <c r="Q6" s="21" t="s">
        <v>127</v>
      </c>
      <c r="R6" s="23" t="s">
        <v>127</v>
      </c>
      <c r="S6" s="23" t="s">
        <v>127</v>
      </c>
      <c r="T6" s="23" t="s">
        <v>127</v>
      </c>
      <c r="U6" s="21" t="s">
        <v>127</v>
      </c>
      <c r="V6" s="23" t="s">
        <v>127</v>
      </c>
      <c r="W6" s="23" t="s">
        <v>127</v>
      </c>
      <c r="X6" s="23" t="s">
        <v>127</v>
      </c>
      <c r="Y6" s="21" t="s">
        <v>127</v>
      </c>
      <c r="Z6" s="23" t="s">
        <v>127</v>
      </c>
      <c r="AA6" s="23" t="s">
        <v>127</v>
      </c>
      <c r="AB6" s="23" t="s">
        <v>127</v>
      </c>
      <c r="AC6" s="21" t="s">
        <v>127</v>
      </c>
      <c r="AD6" s="23" t="s">
        <v>127</v>
      </c>
      <c r="AE6" s="23" t="s">
        <v>127</v>
      </c>
      <c r="AF6" s="23" t="s">
        <v>127</v>
      </c>
      <c r="AG6" s="22" t="s">
        <v>127</v>
      </c>
      <c r="AH6" s="22" t="s">
        <v>127</v>
      </c>
    </row>
    <row r="7" spans="1:34" ht="13.5">
      <c r="A7" s="182" t="s">
        <v>239</v>
      </c>
      <c r="B7" s="182" t="s">
        <v>240</v>
      </c>
      <c r="C7" s="184" t="s">
        <v>241</v>
      </c>
      <c r="D7" s="188">
        <f aca="true" t="shared" si="0" ref="D7:D38">E7+F7</f>
        <v>113239</v>
      </c>
      <c r="E7" s="188">
        <v>71539</v>
      </c>
      <c r="F7" s="188">
        <v>41700</v>
      </c>
      <c r="G7" s="188">
        <f aca="true" t="shared" si="1" ref="G7:G19">H7+AG7</f>
        <v>113239</v>
      </c>
      <c r="H7" s="188">
        <f aca="true" t="shared" si="2" ref="H7:H19">I7+M7+Q7+U7+Y7+AC7</f>
        <v>110422</v>
      </c>
      <c r="I7" s="188">
        <f aca="true" t="shared" si="3" ref="I7:I19">SUM(J7:L7)</f>
        <v>0</v>
      </c>
      <c r="J7" s="188">
        <v>0</v>
      </c>
      <c r="K7" s="188">
        <v>0</v>
      </c>
      <c r="L7" s="188">
        <v>0</v>
      </c>
      <c r="M7" s="188">
        <f aca="true" t="shared" si="4" ref="M7:M19">SUM(N7:P7)</f>
        <v>98405</v>
      </c>
      <c r="N7" s="188">
        <v>0</v>
      </c>
      <c r="O7" s="188">
        <v>61373</v>
      </c>
      <c r="P7" s="188">
        <v>37032</v>
      </c>
      <c r="Q7" s="188">
        <f aca="true" t="shared" si="5" ref="Q7:Q19">SUM(R7:T7)</f>
        <v>1892</v>
      </c>
      <c r="R7" s="188">
        <v>0</v>
      </c>
      <c r="S7" s="188">
        <v>1789</v>
      </c>
      <c r="T7" s="188">
        <v>103</v>
      </c>
      <c r="U7" s="188">
        <f aca="true" t="shared" si="6" ref="U7:U19">SUM(V7:X7)</f>
        <v>4384</v>
      </c>
      <c r="V7" s="188">
        <v>0</v>
      </c>
      <c r="W7" s="188">
        <v>4026</v>
      </c>
      <c r="X7" s="188">
        <v>358</v>
      </c>
      <c r="Y7" s="188">
        <f aca="true" t="shared" si="7" ref="Y7:Y19">SUM(Z7:AB7)</f>
        <v>35</v>
      </c>
      <c r="Z7" s="188">
        <v>35</v>
      </c>
      <c r="AA7" s="188">
        <v>0</v>
      </c>
      <c r="AB7" s="188">
        <v>0</v>
      </c>
      <c r="AC7" s="188">
        <f aca="true" t="shared" si="8" ref="AC7:AC19">SUM(AD7:AF7)</f>
        <v>5706</v>
      </c>
      <c r="AD7" s="188">
        <v>901</v>
      </c>
      <c r="AE7" s="188">
        <v>3450</v>
      </c>
      <c r="AF7" s="188">
        <v>1355</v>
      </c>
      <c r="AG7" s="188">
        <v>2817</v>
      </c>
      <c r="AH7" s="188">
        <v>0</v>
      </c>
    </row>
    <row r="8" spans="1:34" ht="13.5">
      <c r="A8" s="182" t="s">
        <v>239</v>
      </c>
      <c r="B8" s="182" t="s">
        <v>242</v>
      </c>
      <c r="C8" s="184" t="s">
        <v>243</v>
      </c>
      <c r="D8" s="188">
        <f t="shared" si="0"/>
        <v>40878</v>
      </c>
      <c r="E8" s="188">
        <v>24033</v>
      </c>
      <c r="F8" s="188">
        <v>16845</v>
      </c>
      <c r="G8" s="188">
        <f t="shared" si="1"/>
        <v>40878</v>
      </c>
      <c r="H8" s="188">
        <f t="shared" si="2"/>
        <v>35666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29989</v>
      </c>
      <c r="N8" s="188">
        <v>18502</v>
      </c>
      <c r="O8" s="188">
        <v>0</v>
      </c>
      <c r="P8" s="188">
        <v>11487</v>
      </c>
      <c r="Q8" s="188">
        <f t="shared" si="5"/>
        <v>1225</v>
      </c>
      <c r="R8" s="188">
        <v>1225</v>
      </c>
      <c r="S8" s="188">
        <v>0</v>
      </c>
      <c r="T8" s="188">
        <v>0</v>
      </c>
      <c r="U8" s="188">
        <f t="shared" si="6"/>
        <v>3264</v>
      </c>
      <c r="V8" s="188">
        <v>1642</v>
      </c>
      <c r="W8" s="188">
        <v>1622</v>
      </c>
      <c r="X8" s="188">
        <v>0</v>
      </c>
      <c r="Y8" s="188">
        <f t="shared" si="7"/>
        <v>992</v>
      </c>
      <c r="Z8" s="188">
        <v>992</v>
      </c>
      <c r="AA8" s="188">
        <v>0</v>
      </c>
      <c r="AB8" s="188">
        <v>0</v>
      </c>
      <c r="AC8" s="188">
        <f t="shared" si="8"/>
        <v>196</v>
      </c>
      <c r="AD8" s="188">
        <v>50</v>
      </c>
      <c r="AE8" s="188">
        <v>0</v>
      </c>
      <c r="AF8" s="188">
        <v>146</v>
      </c>
      <c r="AG8" s="188">
        <v>5212</v>
      </c>
      <c r="AH8" s="188">
        <v>0</v>
      </c>
    </row>
    <row r="9" spans="1:34" ht="13.5">
      <c r="A9" s="182" t="s">
        <v>239</v>
      </c>
      <c r="B9" s="182" t="s">
        <v>244</v>
      </c>
      <c r="C9" s="184" t="s">
        <v>245</v>
      </c>
      <c r="D9" s="188">
        <f t="shared" si="0"/>
        <v>23727</v>
      </c>
      <c r="E9" s="188">
        <v>16320</v>
      </c>
      <c r="F9" s="188">
        <v>7407</v>
      </c>
      <c r="G9" s="188">
        <f t="shared" si="1"/>
        <v>23727</v>
      </c>
      <c r="H9" s="188">
        <f t="shared" si="2"/>
        <v>21130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15521</v>
      </c>
      <c r="N9" s="188">
        <v>0</v>
      </c>
      <c r="O9" s="188">
        <v>9706</v>
      </c>
      <c r="P9" s="188">
        <v>5815</v>
      </c>
      <c r="Q9" s="188">
        <f t="shared" si="5"/>
        <v>930</v>
      </c>
      <c r="R9" s="188">
        <v>0</v>
      </c>
      <c r="S9" s="188">
        <v>930</v>
      </c>
      <c r="T9" s="188">
        <v>0</v>
      </c>
      <c r="U9" s="188">
        <f t="shared" si="6"/>
        <v>4344</v>
      </c>
      <c r="V9" s="188">
        <v>0</v>
      </c>
      <c r="W9" s="188">
        <v>4344</v>
      </c>
      <c r="X9" s="188">
        <v>0</v>
      </c>
      <c r="Y9" s="188">
        <f t="shared" si="7"/>
        <v>19</v>
      </c>
      <c r="Z9" s="188">
        <v>0</v>
      </c>
      <c r="AA9" s="188">
        <v>19</v>
      </c>
      <c r="AB9" s="188">
        <v>0</v>
      </c>
      <c r="AC9" s="188">
        <f t="shared" si="8"/>
        <v>316</v>
      </c>
      <c r="AD9" s="188">
        <v>316</v>
      </c>
      <c r="AE9" s="188">
        <v>0</v>
      </c>
      <c r="AF9" s="188">
        <v>0</v>
      </c>
      <c r="AG9" s="188">
        <v>2597</v>
      </c>
      <c r="AH9" s="188">
        <v>0</v>
      </c>
    </row>
    <row r="10" spans="1:34" ht="13.5">
      <c r="A10" s="182" t="s">
        <v>239</v>
      </c>
      <c r="B10" s="182" t="s">
        <v>246</v>
      </c>
      <c r="C10" s="184" t="s">
        <v>247</v>
      </c>
      <c r="D10" s="188">
        <f t="shared" si="0"/>
        <v>27932</v>
      </c>
      <c r="E10" s="188">
        <v>20647</v>
      </c>
      <c r="F10" s="188">
        <v>7285</v>
      </c>
      <c r="G10" s="188">
        <f t="shared" si="1"/>
        <v>27932</v>
      </c>
      <c r="H10" s="188">
        <f t="shared" si="2"/>
        <v>23756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21238</v>
      </c>
      <c r="N10" s="188">
        <v>0</v>
      </c>
      <c r="O10" s="188">
        <v>16021</v>
      </c>
      <c r="P10" s="188">
        <v>5217</v>
      </c>
      <c r="Q10" s="188">
        <f t="shared" si="5"/>
        <v>1299</v>
      </c>
      <c r="R10" s="188">
        <v>1203</v>
      </c>
      <c r="S10" s="188">
        <v>0</v>
      </c>
      <c r="T10" s="188">
        <v>96</v>
      </c>
      <c r="U10" s="188">
        <f t="shared" si="6"/>
        <v>1177</v>
      </c>
      <c r="V10" s="188">
        <v>413</v>
      </c>
      <c r="W10" s="188">
        <v>764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42</v>
      </c>
      <c r="AD10" s="188">
        <v>18</v>
      </c>
      <c r="AE10" s="188">
        <v>0</v>
      </c>
      <c r="AF10" s="188">
        <v>24</v>
      </c>
      <c r="AG10" s="188">
        <v>4176</v>
      </c>
      <c r="AH10" s="188">
        <v>0</v>
      </c>
    </row>
    <row r="11" spans="1:34" ht="13.5">
      <c r="A11" s="182" t="s">
        <v>239</v>
      </c>
      <c r="B11" s="182" t="s">
        <v>248</v>
      </c>
      <c r="C11" s="184" t="s">
        <v>249</v>
      </c>
      <c r="D11" s="188">
        <f t="shared" si="0"/>
        <v>40425</v>
      </c>
      <c r="E11" s="188">
        <v>25373</v>
      </c>
      <c r="F11" s="188">
        <v>15052</v>
      </c>
      <c r="G11" s="188">
        <f t="shared" si="1"/>
        <v>40425</v>
      </c>
      <c r="H11" s="188">
        <f t="shared" si="2"/>
        <v>39423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33775</v>
      </c>
      <c r="N11" s="188">
        <v>0</v>
      </c>
      <c r="O11" s="188">
        <v>20056</v>
      </c>
      <c r="P11" s="188">
        <v>13719</v>
      </c>
      <c r="Q11" s="188">
        <f t="shared" si="5"/>
        <v>588</v>
      </c>
      <c r="R11" s="188">
        <v>0</v>
      </c>
      <c r="S11" s="188">
        <v>570</v>
      </c>
      <c r="T11" s="188">
        <v>18</v>
      </c>
      <c r="U11" s="188">
        <f t="shared" si="6"/>
        <v>4668</v>
      </c>
      <c r="V11" s="188">
        <v>0</v>
      </c>
      <c r="W11" s="188">
        <v>4356</v>
      </c>
      <c r="X11" s="188">
        <v>312</v>
      </c>
      <c r="Y11" s="188">
        <f t="shared" si="7"/>
        <v>199</v>
      </c>
      <c r="Z11" s="188">
        <v>0</v>
      </c>
      <c r="AA11" s="188">
        <v>198</v>
      </c>
      <c r="AB11" s="188">
        <v>1</v>
      </c>
      <c r="AC11" s="188">
        <f t="shared" si="8"/>
        <v>193</v>
      </c>
      <c r="AD11" s="188">
        <v>0</v>
      </c>
      <c r="AE11" s="188">
        <v>193</v>
      </c>
      <c r="AF11" s="188">
        <v>0</v>
      </c>
      <c r="AG11" s="188">
        <v>1002</v>
      </c>
      <c r="AH11" s="188">
        <v>0</v>
      </c>
    </row>
    <row r="12" spans="1:34" ht="13.5">
      <c r="A12" s="182" t="s">
        <v>239</v>
      </c>
      <c r="B12" s="182" t="s">
        <v>250</v>
      </c>
      <c r="C12" s="184" t="s">
        <v>251</v>
      </c>
      <c r="D12" s="188">
        <f t="shared" si="0"/>
        <v>26289</v>
      </c>
      <c r="E12" s="188">
        <v>19009</v>
      </c>
      <c r="F12" s="188">
        <v>7280</v>
      </c>
      <c r="G12" s="188">
        <f t="shared" si="1"/>
        <v>26289</v>
      </c>
      <c r="H12" s="188">
        <f t="shared" si="2"/>
        <v>25468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12937</v>
      </c>
      <c r="N12" s="188">
        <v>0</v>
      </c>
      <c r="O12" s="188">
        <v>7398</v>
      </c>
      <c r="P12" s="188">
        <v>5539</v>
      </c>
      <c r="Q12" s="188">
        <f t="shared" si="5"/>
        <v>4972</v>
      </c>
      <c r="R12" s="188">
        <v>0</v>
      </c>
      <c r="S12" s="188">
        <v>3497</v>
      </c>
      <c r="T12" s="188">
        <v>1475</v>
      </c>
      <c r="U12" s="188">
        <f t="shared" si="6"/>
        <v>7034</v>
      </c>
      <c r="V12" s="188">
        <v>0</v>
      </c>
      <c r="W12" s="188">
        <v>6936</v>
      </c>
      <c r="X12" s="188">
        <v>98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525</v>
      </c>
      <c r="AD12" s="188">
        <v>0</v>
      </c>
      <c r="AE12" s="188">
        <v>369</v>
      </c>
      <c r="AF12" s="188">
        <v>156</v>
      </c>
      <c r="AG12" s="188">
        <v>821</v>
      </c>
      <c r="AH12" s="188">
        <v>0</v>
      </c>
    </row>
    <row r="13" spans="1:34" ht="13.5">
      <c r="A13" s="182" t="s">
        <v>239</v>
      </c>
      <c r="B13" s="182" t="s">
        <v>202</v>
      </c>
      <c r="C13" s="184" t="s">
        <v>201</v>
      </c>
      <c r="D13" s="188">
        <f t="shared" si="0"/>
        <v>20447</v>
      </c>
      <c r="E13" s="188">
        <v>14279</v>
      </c>
      <c r="F13" s="188">
        <v>6168</v>
      </c>
      <c r="G13" s="188">
        <f t="shared" si="1"/>
        <v>20447</v>
      </c>
      <c r="H13" s="188">
        <f t="shared" si="2"/>
        <v>19522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13123</v>
      </c>
      <c r="N13" s="188">
        <v>0</v>
      </c>
      <c r="O13" s="188">
        <v>8527</v>
      </c>
      <c r="P13" s="188">
        <v>4596</v>
      </c>
      <c r="Q13" s="188">
        <f t="shared" si="5"/>
        <v>0</v>
      </c>
      <c r="R13" s="188">
        <v>0</v>
      </c>
      <c r="S13" s="188">
        <v>0</v>
      </c>
      <c r="T13" s="188">
        <v>0</v>
      </c>
      <c r="U13" s="188">
        <f t="shared" si="6"/>
        <v>5414</v>
      </c>
      <c r="V13" s="188">
        <v>0</v>
      </c>
      <c r="W13" s="188">
        <v>4875</v>
      </c>
      <c r="X13" s="188">
        <v>539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985</v>
      </c>
      <c r="AD13" s="188">
        <v>0</v>
      </c>
      <c r="AE13" s="188">
        <v>877</v>
      </c>
      <c r="AF13" s="188">
        <v>108</v>
      </c>
      <c r="AG13" s="188">
        <v>925</v>
      </c>
      <c r="AH13" s="188">
        <v>0</v>
      </c>
    </row>
    <row r="14" spans="1:34" ht="13.5">
      <c r="A14" s="182" t="s">
        <v>239</v>
      </c>
      <c r="B14" s="182" t="s">
        <v>18</v>
      </c>
      <c r="C14" s="184" t="s">
        <v>19</v>
      </c>
      <c r="D14" s="188">
        <f t="shared" si="0"/>
        <v>29514</v>
      </c>
      <c r="E14" s="188">
        <v>18815</v>
      </c>
      <c r="F14" s="188">
        <v>10699</v>
      </c>
      <c r="G14" s="188">
        <f t="shared" si="1"/>
        <v>29514</v>
      </c>
      <c r="H14" s="188">
        <f t="shared" si="2"/>
        <v>25202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21418</v>
      </c>
      <c r="N14" s="188">
        <v>0</v>
      </c>
      <c r="O14" s="188">
        <v>13330</v>
      </c>
      <c r="P14" s="188">
        <v>8088</v>
      </c>
      <c r="Q14" s="188">
        <f t="shared" si="5"/>
        <v>543</v>
      </c>
      <c r="R14" s="188">
        <v>0</v>
      </c>
      <c r="S14" s="188">
        <v>543</v>
      </c>
      <c r="T14" s="188">
        <v>0</v>
      </c>
      <c r="U14" s="188">
        <f t="shared" si="6"/>
        <v>2549</v>
      </c>
      <c r="V14" s="188">
        <v>0</v>
      </c>
      <c r="W14" s="188">
        <v>2549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692</v>
      </c>
      <c r="AD14" s="188">
        <v>0</v>
      </c>
      <c r="AE14" s="188">
        <v>692</v>
      </c>
      <c r="AF14" s="188">
        <v>0</v>
      </c>
      <c r="AG14" s="188">
        <v>4312</v>
      </c>
      <c r="AH14" s="188">
        <v>0</v>
      </c>
    </row>
    <row r="15" spans="1:34" ht="13.5">
      <c r="A15" s="182" t="s">
        <v>239</v>
      </c>
      <c r="B15" s="182" t="s">
        <v>20</v>
      </c>
      <c r="C15" s="184" t="s">
        <v>21</v>
      </c>
      <c r="D15" s="188">
        <f t="shared" si="0"/>
        <v>12700</v>
      </c>
      <c r="E15" s="188">
        <v>11782</v>
      </c>
      <c r="F15" s="188">
        <v>918</v>
      </c>
      <c r="G15" s="188">
        <f t="shared" si="1"/>
        <v>12700</v>
      </c>
      <c r="H15" s="188">
        <f t="shared" si="2"/>
        <v>10183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7684</v>
      </c>
      <c r="N15" s="188">
        <v>0</v>
      </c>
      <c r="O15" s="188">
        <v>7684</v>
      </c>
      <c r="P15" s="188">
        <v>0</v>
      </c>
      <c r="Q15" s="188">
        <f t="shared" si="5"/>
        <v>589</v>
      </c>
      <c r="R15" s="188">
        <v>0</v>
      </c>
      <c r="S15" s="188">
        <v>589</v>
      </c>
      <c r="T15" s="188">
        <v>0</v>
      </c>
      <c r="U15" s="188">
        <f t="shared" si="6"/>
        <v>1531</v>
      </c>
      <c r="V15" s="188">
        <v>0</v>
      </c>
      <c r="W15" s="188">
        <v>1531</v>
      </c>
      <c r="X15" s="188">
        <v>0</v>
      </c>
      <c r="Y15" s="188">
        <f t="shared" si="7"/>
        <v>12</v>
      </c>
      <c r="Z15" s="188">
        <v>0</v>
      </c>
      <c r="AA15" s="188">
        <v>12</v>
      </c>
      <c r="AB15" s="188">
        <v>0</v>
      </c>
      <c r="AC15" s="188">
        <f t="shared" si="8"/>
        <v>367</v>
      </c>
      <c r="AD15" s="188">
        <v>0</v>
      </c>
      <c r="AE15" s="188">
        <v>367</v>
      </c>
      <c r="AF15" s="188">
        <v>0</v>
      </c>
      <c r="AG15" s="188">
        <v>2517</v>
      </c>
      <c r="AH15" s="188">
        <v>0</v>
      </c>
    </row>
    <row r="16" spans="1:34" ht="13.5">
      <c r="A16" s="182" t="s">
        <v>239</v>
      </c>
      <c r="B16" s="182" t="s">
        <v>22</v>
      </c>
      <c r="C16" s="184" t="s">
        <v>23</v>
      </c>
      <c r="D16" s="188">
        <f t="shared" si="0"/>
        <v>18399</v>
      </c>
      <c r="E16" s="188">
        <v>10816</v>
      </c>
      <c r="F16" s="188">
        <v>7583</v>
      </c>
      <c r="G16" s="188">
        <f t="shared" si="1"/>
        <v>18399</v>
      </c>
      <c r="H16" s="188">
        <f t="shared" si="2"/>
        <v>17943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16197</v>
      </c>
      <c r="N16" s="188">
        <v>1172</v>
      </c>
      <c r="O16" s="188">
        <v>7793</v>
      </c>
      <c r="P16" s="188">
        <v>7232</v>
      </c>
      <c r="Q16" s="188">
        <f t="shared" si="5"/>
        <v>363</v>
      </c>
      <c r="R16" s="188">
        <v>363</v>
      </c>
      <c r="S16" s="188">
        <v>0</v>
      </c>
      <c r="T16" s="188">
        <v>0</v>
      </c>
      <c r="U16" s="188">
        <f t="shared" si="6"/>
        <v>1039</v>
      </c>
      <c r="V16" s="188">
        <v>0</v>
      </c>
      <c r="W16" s="188">
        <v>1039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344</v>
      </c>
      <c r="AD16" s="188">
        <v>344</v>
      </c>
      <c r="AE16" s="188">
        <v>0</v>
      </c>
      <c r="AF16" s="188">
        <v>0</v>
      </c>
      <c r="AG16" s="188">
        <v>456</v>
      </c>
      <c r="AH16" s="188">
        <v>0</v>
      </c>
    </row>
    <row r="17" spans="1:34" ht="13.5">
      <c r="A17" s="182" t="s">
        <v>239</v>
      </c>
      <c r="B17" s="182" t="s">
        <v>24</v>
      </c>
      <c r="C17" s="184" t="s">
        <v>25</v>
      </c>
      <c r="D17" s="188">
        <f t="shared" si="0"/>
        <v>23315</v>
      </c>
      <c r="E17" s="188">
        <v>19178</v>
      </c>
      <c r="F17" s="188">
        <v>4137</v>
      </c>
      <c r="G17" s="188">
        <f t="shared" si="1"/>
        <v>23315</v>
      </c>
      <c r="H17" s="188">
        <f t="shared" si="2"/>
        <v>18214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15162</v>
      </c>
      <c r="N17" s="188">
        <v>0</v>
      </c>
      <c r="O17" s="188">
        <v>15162</v>
      </c>
      <c r="P17" s="188">
        <v>0</v>
      </c>
      <c r="Q17" s="188">
        <f t="shared" si="5"/>
        <v>562</v>
      </c>
      <c r="R17" s="188">
        <v>0</v>
      </c>
      <c r="S17" s="188">
        <v>562</v>
      </c>
      <c r="T17" s="188">
        <v>0</v>
      </c>
      <c r="U17" s="188">
        <f t="shared" si="6"/>
        <v>2411</v>
      </c>
      <c r="V17" s="188">
        <v>0</v>
      </c>
      <c r="W17" s="188">
        <v>2411</v>
      </c>
      <c r="X17" s="188">
        <v>0</v>
      </c>
      <c r="Y17" s="188">
        <f t="shared" si="7"/>
        <v>43</v>
      </c>
      <c r="Z17" s="188">
        <v>0</v>
      </c>
      <c r="AA17" s="188">
        <v>43</v>
      </c>
      <c r="AB17" s="188">
        <v>0</v>
      </c>
      <c r="AC17" s="188">
        <f t="shared" si="8"/>
        <v>36</v>
      </c>
      <c r="AD17" s="188">
        <v>0</v>
      </c>
      <c r="AE17" s="188">
        <v>36</v>
      </c>
      <c r="AF17" s="188">
        <v>0</v>
      </c>
      <c r="AG17" s="188">
        <v>5101</v>
      </c>
      <c r="AH17" s="188">
        <v>1151</v>
      </c>
    </row>
    <row r="18" spans="1:34" ht="13.5">
      <c r="A18" s="182" t="s">
        <v>239</v>
      </c>
      <c r="B18" s="182" t="s">
        <v>26</v>
      </c>
      <c r="C18" s="184" t="s">
        <v>27</v>
      </c>
      <c r="D18" s="188">
        <f t="shared" si="0"/>
        <v>22834</v>
      </c>
      <c r="E18" s="188">
        <v>18348</v>
      </c>
      <c r="F18" s="188">
        <v>4486</v>
      </c>
      <c r="G18" s="188">
        <f t="shared" si="1"/>
        <v>22834</v>
      </c>
      <c r="H18" s="188">
        <f t="shared" si="2"/>
        <v>20568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17384</v>
      </c>
      <c r="N18" s="188">
        <v>0</v>
      </c>
      <c r="O18" s="188">
        <v>14372</v>
      </c>
      <c r="P18" s="188">
        <v>3012</v>
      </c>
      <c r="Q18" s="188">
        <f t="shared" si="5"/>
        <v>1215</v>
      </c>
      <c r="R18" s="188">
        <v>0</v>
      </c>
      <c r="S18" s="188">
        <v>1130</v>
      </c>
      <c r="T18" s="188">
        <v>85</v>
      </c>
      <c r="U18" s="188">
        <f t="shared" si="6"/>
        <v>1311</v>
      </c>
      <c r="V18" s="188">
        <v>58</v>
      </c>
      <c r="W18" s="188">
        <v>1253</v>
      </c>
      <c r="X18" s="188">
        <v>0</v>
      </c>
      <c r="Y18" s="188">
        <f t="shared" si="7"/>
        <v>172</v>
      </c>
      <c r="Z18" s="188">
        <v>160</v>
      </c>
      <c r="AA18" s="188">
        <v>12</v>
      </c>
      <c r="AB18" s="188">
        <v>0</v>
      </c>
      <c r="AC18" s="188">
        <f t="shared" si="8"/>
        <v>486</v>
      </c>
      <c r="AD18" s="188">
        <v>0</v>
      </c>
      <c r="AE18" s="188">
        <v>486</v>
      </c>
      <c r="AF18" s="188">
        <v>0</v>
      </c>
      <c r="AG18" s="188">
        <v>2266</v>
      </c>
      <c r="AH18" s="188">
        <v>127</v>
      </c>
    </row>
    <row r="19" spans="1:34" ht="13.5">
      <c r="A19" s="182" t="s">
        <v>239</v>
      </c>
      <c r="B19" s="182" t="s">
        <v>28</v>
      </c>
      <c r="C19" s="184" t="s">
        <v>29</v>
      </c>
      <c r="D19" s="188">
        <f t="shared" si="0"/>
        <v>9276</v>
      </c>
      <c r="E19" s="188">
        <v>7766</v>
      </c>
      <c r="F19" s="188">
        <v>1510</v>
      </c>
      <c r="G19" s="188">
        <f t="shared" si="1"/>
        <v>9276</v>
      </c>
      <c r="H19" s="188">
        <f t="shared" si="2"/>
        <v>8723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5687</v>
      </c>
      <c r="N19" s="188">
        <v>0</v>
      </c>
      <c r="O19" s="188">
        <v>4409</v>
      </c>
      <c r="P19" s="188">
        <v>1278</v>
      </c>
      <c r="Q19" s="188">
        <f t="shared" si="5"/>
        <v>555</v>
      </c>
      <c r="R19" s="188">
        <v>0</v>
      </c>
      <c r="S19" s="188">
        <v>555</v>
      </c>
      <c r="T19" s="188">
        <v>0</v>
      </c>
      <c r="U19" s="188">
        <f t="shared" si="6"/>
        <v>2280</v>
      </c>
      <c r="V19" s="188">
        <v>0</v>
      </c>
      <c r="W19" s="188">
        <v>2280</v>
      </c>
      <c r="X19" s="188">
        <v>0</v>
      </c>
      <c r="Y19" s="188">
        <f t="shared" si="7"/>
        <v>11</v>
      </c>
      <c r="Z19" s="188">
        <v>0</v>
      </c>
      <c r="AA19" s="188">
        <v>11</v>
      </c>
      <c r="AB19" s="188">
        <v>0</v>
      </c>
      <c r="AC19" s="188">
        <f t="shared" si="8"/>
        <v>190</v>
      </c>
      <c r="AD19" s="188">
        <v>190</v>
      </c>
      <c r="AE19" s="188">
        <v>0</v>
      </c>
      <c r="AF19" s="188">
        <v>0</v>
      </c>
      <c r="AG19" s="188">
        <v>553</v>
      </c>
      <c r="AH19" s="188">
        <v>0</v>
      </c>
    </row>
    <row r="20" spans="1:34" ht="13.5">
      <c r="A20" s="182" t="s">
        <v>239</v>
      </c>
      <c r="B20" s="182" t="s">
        <v>252</v>
      </c>
      <c r="C20" s="184" t="s">
        <v>116</v>
      </c>
      <c r="D20" s="188">
        <f t="shared" si="0"/>
        <v>7110</v>
      </c>
      <c r="E20" s="188">
        <v>5860</v>
      </c>
      <c r="F20" s="188">
        <v>1250</v>
      </c>
      <c r="G20" s="188">
        <f aca="true" t="shared" si="9" ref="G20:G39">H20+AG20</f>
        <v>7110</v>
      </c>
      <c r="H20" s="188">
        <f aca="true" t="shared" si="10" ref="H20:H39">I20+M20+Q20+U20+Y20+AC20</f>
        <v>6638</v>
      </c>
      <c r="I20" s="188">
        <f aca="true" t="shared" si="11" ref="I20:I39">SUM(J20:L20)</f>
        <v>0</v>
      </c>
      <c r="J20" s="188">
        <v>0</v>
      </c>
      <c r="K20" s="188">
        <v>0</v>
      </c>
      <c r="L20" s="188">
        <v>0</v>
      </c>
      <c r="M20" s="188">
        <f aca="true" t="shared" si="12" ref="M20:M39">SUM(N20:P20)</f>
        <v>5528</v>
      </c>
      <c r="N20" s="188">
        <v>0</v>
      </c>
      <c r="O20" s="188">
        <v>4857</v>
      </c>
      <c r="P20" s="188">
        <v>671</v>
      </c>
      <c r="Q20" s="188">
        <f aca="true" t="shared" si="13" ref="Q20:Q39">SUM(R20:T20)</f>
        <v>186</v>
      </c>
      <c r="R20" s="188">
        <v>0</v>
      </c>
      <c r="S20" s="188">
        <v>164</v>
      </c>
      <c r="T20" s="188">
        <v>22</v>
      </c>
      <c r="U20" s="188">
        <f aca="true" t="shared" si="14" ref="U20:U39">SUM(V20:X20)</f>
        <v>377</v>
      </c>
      <c r="V20" s="188">
        <v>0</v>
      </c>
      <c r="W20" s="188">
        <v>376</v>
      </c>
      <c r="X20" s="188">
        <v>1</v>
      </c>
      <c r="Y20" s="188">
        <f aca="true" t="shared" si="15" ref="Y20:Y39">SUM(Z20:AB20)</f>
        <v>0</v>
      </c>
      <c r="Z20" s="188">
        <v>0</v>
      </c>
      <c r="AA20" s="188">
        <v>0</v>
      </c>
      <c r="AB20" s="188">
        <v>0</v>
      </c>
      <c r="AC20" s="188">
        <f aca="true" t="shared" si="16" ref="AC20:AC39">SUM(AD20:AF20)</f>
        <v>547</v>
      </c>
      <c r="AD20" s="188">
        <v>0</v>
      </c>
      <c r="AE20" s="188">
        <v>463</v>
      </c>
      <c r="AF20" s="188">
        <v>84</v>
      </c>
      <c r="AG20" s="188">
        <v>472</v>
      </c>
      <c r="AH20" s="188">
        <v>0</v>
      </c>
    </row>
    <row r="21" spans="1:34" ht="13.5">
      <c r="A21" s="182" t="s">
        <v>239</v>
      </c>
      <c r="B21" s="182" t="s">
        <v>253</v>
      </c>
      <c r="C21" s="184" t="s">
        <v>254</v>
      </c>
      <c r="D21" s="188">
        <f t="shared" si="0"/>
        <v>2898</v>
      </c>
      <c r="E21" s="188">
        <v>2505</v>
      </c>
      <c r="F21" s="188">
        <v>393</v>
      </c>
      <c r="G21" s="188">
        <f t="shared" si="9"/>
        <v>2898</v>
      </c>
      <c r="H21" s="188">
        <f t="shared" si="10"/>
        <v>2505</v>
      </c>
      <c r="I21" s="188">
        <f t="shared" si="11"/>
        <v>0</v>
      </c>
      <c r="J21" s="188">
        <v>0</v>
      </c>
      <c r="K21" s="188">
        <v>0</v>
      </c>
      <c r="L21" s="188">
        <v>0</v>
      </c>
      <c r="M21" s="188">
        <f t="shared" si="12"/>
        <v>2111</v>
      </c>
      <c r="N21" s="188">
        <v>0</v>
      </c>
      <c r="O21" s="188">
        <v>2111</v>
      </c>
      <c r="P21" s="188">
        <v>0</v>
      </c>
      <c r="Q21" s="188">
        <f t="shared" si="13"/>
        <v>97</v>
      </c>
      <c r="R21" s="188">
        <v>0</v>
      </c>
      <c r="S21" s="188">
        <v>97</v>
      </c>
      <c r="T21" s="188">
        <v>0</v>
      </c>
      <c r="U21" s="188">
        <f t="shared" si="14"/>
        <v>237</v>
      </c>
      <c r="V21" s="188">
        <v>0</v>
      </c>
      <c r="W21" s="188">
        <v>237</v>
      </c>
      <c r="X21" s="188">
        <v>0</v>
      </c>
      <c r="Y21" s="188">
        <f t="shared" si="15"/>
        <v>0</v>
      </c>
      <c r="Z21" s="188">
        <v>0</v>
      </c>
      <c r="AA21" s="188">
        <v>0</v>
      </c>
      <c r="AB21" s="188">
        <v>0</v>
      </c>
      <c r="AC21" s="188">
        <f t="shared" si="16"/>
        <v>60</v>
      </c>
      <c r="AD21" s="188">
        <v>0</v>
      </c>
      <c r="AE21" s="188">
        <v>60</v>
      </c>
      <c r="AF21" s="188">
        <v>0</v>
      </c>
      <c r="AG21" s="188">
        <v>393</v>
      </c>
      <c r="AH21" s="188">
        <v>0</v>
      </c>
    </row>
    <row r="22" spans="1:34" ht="13.5">
      <c r="A22" s="182" t="s">
        <v>239</v>
      </c>
      <c r="B22" s="182" t="s">
        <v>255</v>
      </c>
      <c r="C22" s="184" t="s">
        <v>256</v>
      </c>
      <c r="D22" s="188">
        <f t="shared" si="0"/>
        <v>3972</v>
      </c>
      <c r="E22" s="188">
        <v>3678</v>
      </c>
      <c r="F22" s="188">
        <v>294</v>
      </c>
      <c r="G22" s="188">
        <f t="shared" si="9"/>
        <v>3972</v>
      </c>
      <c r="H22" s="188">
        <f t="shared" si="10"/>
        <v>3795</v>
      </c>
      <c r="I22" s="188">
        <f t="shared" si="11"/>
        <v>0</v>
      </c>
      <c r="J22" s="188">
        <v>0</v>
      </c>
      <c r="K22" s="188">
        <v>0</v>
      </c>
      <c r="L22" s="188">
        <v>0</v>
      </c>
      <c r="M22" s="188">
        <f t="shared" si="12"/>
        <v>2833</v>
      </c>
      <c r="N22" s="188">
        <v>0</v>
      </c>
      <c r="O22" s="188">
        <v>2716</v>
      </c>
      <c r="P22" s="188">
        <v>117</v>
      </c>
      <c r="Q22" s="188">
        <f t="shared" si="13"/>
        <v>225</v>
      </c>
      <c r="R22" s="188">
        <v>0</v>
      </c>
      <c r="S22" s="188">
        <v>225</v>
      </c>
      <c r="T22" s="188">
        <v>0</v>
      </c>
      <c r="U22" s="188">
        <f t="shared" si="14"/>
        <v>673</v>
      </c>
      <c r="V22" s="188">
        <v>0</v>
      </c>
      <c r="W22" s="188">
        <v>673</v>
      </c>
      <c r="X22" s="188">
        <v>0</v>
      </c>
      <c r="Y22" s="188">
        <f t="shared" si="15"/>
        <v>0</v>
      </c>
      <c r="Z22" s="188">
        <v>0</v>
      </c>
      <c r="AA22" s="188">
        <v>0</v>
      </c>
      <c r="AB22" s="188">
        <v>0</v>
      </c>
      <c r="AC22" s="188">
        <f t="shared" si="16"/>
        <v>64</v>
      </c>
      <c r="AD22" s="188">
        <v>0</v>
      </c>
      <c r="AE22" s="188">
        <v>64</v>
      </c>
      <c r="AF22" s="188">
        <v>0</v>
      </c>
      <c r="AG22" s="188">
        <v>177</v>
      </c>
      <c r="AH22" s="188">
        <v>5</v>
      </c>
    </row>
    <row r="23" spans="1:34" ht="13.5">
      <c r="A23" s="182" t="s">
        <v>239</v>
      </c>
      <c r="B23" s="182" t="s">
        <v>257</v>
      </c>
      <c r="C23" s="184" t="s">
        <v>258</v>
      </c>
      <c r="D23" s="188">
        <f t="shared" si="0"/>
        <v>6209</v>
      </c>
      <c r="E23" s="188">
        <v>4844</v>
      </c>
      <c r="F23" s="188">
        <v>1365</v>
      </c>
      <c r="G23" s="188">
        <f t="shared" si="9"/>
        <v>6209</v>
      </c>
      <c r="H23" s="188">
        <f t="shared" si="10"/>
        <v>5567</v>
      </c>
      <c r="I23" s="188">
        <f t="shared" si="11"/>
        <v>0</v>
      </c>
      <c r="J23" s="188">
        <v>0</v>
      </c>
      <c r="K23" s="188">
        <v>0</v>
      </c>
      <c r="L23" s="188">
        <v>0</v>
      </c>
      <c r="M23" s="188">
        <f t="shared" si="12"/>
        <v>4599</v>
      </c>
      <c r="N23" s="188">
        <v>0</v>
      </c>
      <c r="O23" s="188">
        <v>3886</v>
      </c>
      <c r="P23" s="188">
        <v>713</v>
      </c>
      <c r="Q23" s="188">
        <f t="shared" si="13"/>
        <v>212</v>
      </c>
      <c r="R23" s="188">
        <v>35</v>
      </c>
      <c r="S23" s="188">
        <v>167</v>
      </c>
      <c r="T23" s="188">
        <v>10</v>
      </c>
      <c r="U23" s="188">
        <f t="shared" si="14"/>
        <v>756</v>
      </c>
      <c r="V23" s="188">
        <v>127</v>
      </c>
      <c r="W23" s="188">
        <v>629</v>
      </c>
      <c r="X23" s="188">
        <v>0</v>
      </c>
      <c r="Y23" s="188">
        <f t="shared" si="15"/>
        <v>0</v>
      </c>
      <c r="Z23" s="188">
        <v>0</v>
      </c>
      <c r="AA23" s="188">
        <v>0</v>
      </c>
      <c r="AB23" s="188">
        <v>0</v>
      </c>
      <c r="AC23" s="188">
        <f t="shared" si="16"/>
        <v>0</v>
      </c>
      <c r="AD23" s="188">
        <v>0</v>
      </c>
      <c r="AE23" s="188">
        <v>0</v>
      </c>
      <c r="AF23" s="188">
        <v>0</v>
      </c>
      <c r="AG23" s="188">
        <v>642</v>
      </c>
      <c r="AH23" s="188">
        <v>0</v>
      </c>
    </row>
    <row r="24" spans="1:34" ht="13.5">
      <c r="A24" s="182" t="s">
        <v>239</v>
      </c>
      <c r="B24" s="182" t="s">
        <v>259</v>
      </c>
      <c r="C24" s="184" t="s">
        <v>117</v>
      </c>
      <c r="D24" s="188">
        <f t="shared" si="0"/>
        <v>3486</v>
      </c>
      <c r="E24" s="188">
        <v>2831</v>
      </c>
      <c r="F24" s="188">
        <v>655</v>
      </c>
      <c r="G24" s="188">
        <f t="shared" si="9"/>
        <v>3486</v>
      </c>
      <c r="H24" s="188">
        <f t="shared" si="10"/>
        <v>3346</v>
      </c>
      <c r="I24" s="188">
        <f t="shared" si="11"/>
        <v>0</v>
      </c>
      <c r="J24" s="188">
        <v>0</v>
      </c>
      <c r="K24" s="188">
        <v>0</v>
      </c>
      <c r="L24" s="188">
        <v>0</v>
      </c>
      <c r="M24" s="188">
        <f t="shared" si="12"/>
        <v>2679</v>
      </c>
      <c r="N24" s="188">
        <v>0</v>
      </c>
      <c r="O24" s="188">
        <v>2164</v>
      </c>
      <c r="P24" s="188">
        <v>515</v>
      </c>
      <c r="Q24" s="188">
        <f t="shared" si="13"/>
        <v>136</v>
      </c>
      <c r="R24" s="188">
        <v>0</v>
      </c>
      <c r="S24" s="188">
        <v>136</v>
      </c>
      <c r="T24" s="188">
        <v>0</v>
      </c>
      <c r="U24" s="188">
        <f t="shared" si="14"/>
        <v>472</v>
      </c>
      <c r="V24" s="188">
        <v>0</v>
      </c>
      <c r="W24" s="188">
        <v>472</v>
      </c>
      <c r="X24" s="188">
        <v>0</v>
      </c>
      <c r="Y24" s="188">
        <f t="shared" si="15"/>
        <v>0</v>
      </c>
      <c r="Z24" s="188">
        <v>0</v>
      </c>
      <c r="AA24" s="188">
        <v>0</v>
      </c>
      <c r="AB24" s="188">
        <v>0</v>
      </c>
      <c r="AC24" s="188">
        <f t="shared" si="16"/>
        <v>59</v>
      </c>
      <c r="AD24" s="188">
        <v>0</v>
      </c>
      <c r="AE24" s="188">
        <v>59</v>
      </c>
      <c r="AF24" s="188">
        <v>0</v>
      </c>
      <c r="AG24" s="188">
        <v>140</v>
      </c>
      <c r="AH24" s="188">
        <v>0</v>
      </c>
    </row>
    <row r="25" spans="1:34" ht="13.5">
      <c r="A25" s="182" t="s">
        <v>239</v>
      </c>
      <c r="B25" s="182" t="s">
        <v>260</v>
      </c>
      <c r="C25" s="184" t="s">
        <v>261</v>
      </c>
      <c r="D25" s="188">
        <f t="shared" si="0"/>
        <v>6700</v>
      </c>
      <c r="E25" s="188">
        <v>5348</v>
      </c>
      <c r="F25" s="188">
        <v>1352</v>
      </c>
      <c r="G25" s="188">
        <f t="shared" si="9"/>
        <v>6700</v>
      </c>
      <c r="H25" s="188">
        <f t="shared" si="10"/>
        <v>5879</v>
      </c>
      <c r="I25" s="188">
        <f t="shared" si="11"/>
        <v>0</v>
      </c>
      <c r="J25" s="188">
        <v>0</v>
      </c>
      <c r="K25" s="188">
        <v>0</v>
      </c>
      <c r="L25" s="188">
        <v>0</v>
      </c>
      <c r="M25" s="188">
        <f t="shared" si="12"/>
        <v>4881</v>
      </c>
      <c r="N25" s="188">
        <v>0</v>
      </c>
      <c r="O25" s="188">
        <v>4350</v>
      </c>
      <c r="P25" s="188">
        <v>531</v>
      </c>
      <c r="Q25" s="188">
        <f t="shared" si="13"/>
        <v>265</v>
      </c>
      <c r="R25" s="188">
        <v>0</v>
      </c>
      <c r="S25" s="188">
        <v>265</v>
      </c>
      <c r="T25" s="188">
        <v>0</v>
      </c>
      <c r="U25" s="188">
        <f t="shared" si="14"/>
        <v>627</v>
      </c>
      <c r="V25" s="188">
        <v>0</v>
      </c>
      <c r="W25" s="188">
        <v>627</v>
      </c>
      <c r="X25" s="188">
        <v>0</v>
      </c>
      <c r="Y25" s="188">
        <f t="shared" si="15"/>
        <v>0</v>
      </c>
      <c r="Z25" s="188">
        <v>0</v>
      </c>
      <c r="AA25" s="188">
        <v>0</v>
      </c>
      <c r="AB25" s="188">
        <v>0</v>
      </c>
      <c r="AC25" s="188">
        <f t="shared" si="16"/>
        <v>106</v>
      </c>
      <c r="AD25" s="188">
        <v>0</v>
      </c>
      <c r="AE25" s="188">
        <v>106</v>
      </c>
      <c r="AF25" s="188">
        <v>0</v>
      </c>
      <c r="AG25" s="188">
        <v>821</v>
      </c>
      <c r="AH25" s="188">
        <v>0</v>
      </c>
    </row>
    <row r="26" spans="1:34" ht="13.5">
      <c r="A26" s="182" t="s">
        <v>239</v>
      </c>
      <c r="B26" s="182" t="s">
        <v>262</v>
      </c>
      <c r="C26" s="184" t="s">
        <v>263</v>
      </c>
      <c r="D26" s="188">
        <f t="shared" si="0"/>
        <v>1569</v>
      </c>
      <c r="E26" s="188">
        <v>1389</v>
      </c>
      <c r="F26" s="188">
        <v>180</v>
      </c>
      <c r="G26" s="188">
        <f t="shared" si="9"/>
        <v>1569</v>
      </c>
      <c r="H26" s="188">
        <f t="shared" si="10"/>
        <v>1443</v>
      </c>
      <c r="I26" s="188">
        <f t="shared" si="11"/>
        <v>0</v>
      </c>
      <c r="J26" s="188">
        <v>0</v>
      </c>
      <c r="K26" s="188">
        <v>0</v>
      </c>
      <c r="L26" s="188">
        <v>0</v>
      </c>
      <c r="M26" s="188">
        <f t="shared" si="12"/>
        <v>1038</v>
      </c>
      <c r="N26" s="188">
        <v>0</v>
      </c>
      <c r="O26" s="188">
        <v>911</v>
      </c>
      <c r="P26" s="188">
        <v>127</v>
      </c>
      <c r="Q26" s="188">
        <f t="shared" si="13"/>
        <v>82</v>
      </c>
      <c r="R26" s="188">
        <v>0</v>
      </c>
      <c r="S26" s="188">
        <v>82</v>
      </c>
      <c r="T26" s="188">
        <v>0</v>
      </c>
      <c r="U26" s="188">
        <f t="shared" si="14"/>
        <v>74</v>
      </c>
      <c r="V26" s="188">
        <v>0</v>
      </c>
      <c r="W26" s="188">
        <v>74</v>
      </c>
      <c r="X26" s="188">
        <v>0</v>
      </c>
      <c r="Y26" s="188">
        <f t="shared" si="15"/>
        <v>38</v>
      </c>
      <c r="Z26" s="188">
        <v>0</v>
      </c>
      <c r="AA26" s="188">
        <v>38</v>
      </c>
      <c r="AB26" s="188">
        <v>0</v>
      </c>
      <c r="AC26" s="188">
        <f t="shared" si="16"/>
        <v>211</v>
      </c>
      <c r="AD26" s="188">
        <v>0</v>
      </c>
      <c r="AE26" s="188">
        <v>211</v>
      </c>
      <c r="AF26" s="188">
        <v>0</v>
      </c>
      <c r="AG26" s="188">
        <v>126</v>
      </c>
      <c r="AH26" s="188">
        <v>0</v>
      </c>
    </row>
    <row r="27" spans="1:34" ht="13.5">
      <c r="A27" s="182" t="s">
        <v>239</v>
      </c>
      <c r="B27" s="182" t="s">
        <v>264</v>
      </c>
      <c r="C27" s="184" t="s">
        <v>265</v>
      </c>
      <c r="D27" s="188">
        <f t="shared" si="0"/>
        <v>3044</v>
      </c>
      <c r="E27" s="188">
        <v>2593</v>
      </c>
      <c r="F27" s="188">
        <v>451</v>
      </c>
      <c r="G27" s="188">
        <f t="shared" si="9"/>
        <v>3044</v>
      </c>
      <c r="H27" s="188">
        <f t="shared" si="10"/>
        <v>2949</v>
      </c>
      <c r="I27" s="188">
        <f t="shared" si="11"/>
        <v>0</v>
      </c>
      <c r="J27" s="188">
        <v>0</v>
      </c>
      <c r="K27" s="188">
        <v>0</v>
      </c>
      <c r="L27" s="188">
        <v>0</v>
      </c>
      <c r="M27" s="188">
        <f t="shared" si="12"/>
        <v>2179</v>
      </c>
      <c r="N27" s="188">
        <v>0</v>
      </c>
      <c r="O27" s="188">
        <v>1728</v>
      </c>
      <c r="P27" s="188">
        <v>451</v>
      </c>
      <c r="Q27" s="188">
        <f t="shared" si="13"/>
        <v>145</v>
      </c>
      <c r="R27" s="188">
        <v>0</v>
      </c>
      <c r="S27" s="188">
        <v>145</v>
      </c>
      <c r="T27" s="188">
        <v>0</v>
      </c>
      <c r="U27" s="188">
        <f t="shared" si="14"/>
        <v>375</v>
      </c>
      <c r="V27" s="188">
        <v>233</v>
      </c>
      <c r="W27" s="188">
        <v>142</v>
      </c>
      <c r="X27" s="188">
        <v>0</v>
      </c>
      <c r="Y27" s="188">
        <f t="shared" si="15"/>
        <v>3</v>
      </c>
      <c r="Z27" s="188">
        <v>3</v>
      </c>
      <c r="AA27" s="188">
        <v>0</v>
      </c>
      <c r="AB27" s="188">
        <v>0</v>
      </c>
      <c r="AC27" s="188">
        <f t="shared" si="16"/>
        <v>247</v>
      </c>
      <c r="AD27" s="188">
        <v>0</v>
      </c>
      <c r="AE27" s="188">
        <v>247</v>
      </c>
      <c r="AF27" s="188">
        <v>0</v>
      </c>
      <c r="AG27" s="188">
        <v>95</v>
      </c>
      <c r="AH27" s="188">
        <v>605</v>
      </c>
    </row>
    <row r="28" spans="1:34" ht="13.5">
      <c r="A28" s="182" t="s">
        <v>239</v>
      </c>
      <c r="B28" s="182" t="s">
        <v>266</v>
      </c>
      <c r="C28" s="184" t="s">
        <v>267</v>
      </c>
      <c r="D28" s="188">
        <f t="shared" si="0"/>
        <v>2056</v>
      </c>
      <c r="E28" s="188">
        <v>1801</v>
      </c>
      <c r="F28" s="188">
        <v>255</v>
      </c>
      <c r="G28" s="188">
        <f t="shared" si="9"/>
        <v>2056</v>
      </c>
      <c r="H28" s="188">
        <f t="shared" si="10"/>
        <v>1907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1137</v>
      </c>
      <c r="N28" s="188">
        <v>0</v>
      </c>
      <c r="O28" s="188">
        <v>924</v>
      </c>
      <c r="P28" s="188">
        <v>213</v>
      </c>
      <c r="Q28" s="188">
        <f t="shared" si="13"/>
        <v>169</v>
      </c>
      <c r="R28" s="188">
        <v>0</v>
      </c>
      <c r="S28" s="188">
        <v>169</v>
      </c>
      <c r="T28" s="188">
        <v>0</v>
      </c>
      <c r="U28" s="188">
        <f t="shared" si="14"/>
        <v>294</v>
      </c>
      <c r="V28" s="188">
        <v>0</v>
      </c>
      <c r="W28" s="188">
        <v>294</v>
      </c>
      <c r="X28" s="188">
        <v>0</v>
      </c>
      <c r="Y28" s="188">
        <f t="shared" si="15"/>
        <v>1</v>
      </c>
      <c r="Z28" s="188">
        <v>1</v>
      </c>
      <c r="AA28" s="188">
        <v>0</v>
      </c>
      <c r="AB28" s="188">
        <v>0</v>
      </c>
      <c r="AC28" s="188">
        <f t="shared" si="16"/>
        <v>306</v>
      </c>
      <c r="AD28" s="188">
        <v>0</v>
      </c>
      <c r="AE28" s="188">
        <v>306</v>
      </c>
      <c r="AF28" s="188">
        <v>0</v>
      </c>
      <c r="AG28" s="188">
        <v>149</v>
      </c>
      <c r="AH28" s="188">
        <v>0</v>
      </c>
    </row>
    <row r="29" spans="1:34" ht="13.5">
      <c r="A29" s="182" t="s">
        <v>239</v>
      </c>
      <c r="B29" s="182" t="s">
        <v>268</v>
      </c>
      <c r="C29" s="184" t="s">
        <v>269</v>
      </c>
      <c r="D29" s="188">
        <f t="shared" si="0"/>
        <v>2039</v>
      </c>
      <c r="E29" s="188">
        <v>1806</v>
      </c>
      <c r="F29" s="188">
        <v>233</v>
      </c>
      <c r="G29" s="188">
        <f t="shared" si="9"/>
        <v>2039</v>
      </c>
      <c r="H29" s="188">
        <f t="shared" si="10"/>
        <v>1947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1162</v>
      </c>
      <c r="N29" s="188">
        <v>0</v>
      </c>
      <c r="O29" s="188">
        <v>1021</v>
      </c>
      <c r="P29" s="188">
        <v>141</v>
      </c>
      <c r="Q29" s="188">
        <f t="shared" si="13"/>
        <v>177</v>
      </c>
      <c r="R29" s="188">
        <v>0</v>
      </c>
      <c r="S29" s="188">
        <v>177</v>
      </c>
      <c r="T29" s="188">
        <v>0</v>
      </c>
      <c r="U29" s="188">
        <f t="shared" si="14"/>
        <v>193</v>
      </c>
      <c r="V29" s="188">
        <v>10</v>
      </c>
      <c r="W29" s="188">
        <v>183</v>
      </c>
      <c r="X29" s="188">
        <v>0</v>
      </c>
      <c r="Y29" s="188">
        <f t="shared" si="15"/>
        <v>2</v>
      </c>
      <c r="Z29" s="188">
        <v>2</v>
      </c>
      <c r="AA29" s="188">
        <v>0</v>
      </c>
      <c r="AB29" s="188">
        <v>0</v>
      </c>
      <c r="AC29" s="188">
        <f t="shared" si="16"/>
        <v>413</v>
      </c>
      <c r="AD29" s="188">
        <v>0</v>
      </c>
      <c r="AE29" s="188">
        <v>413</v>
      </c>
      <c r="AF29" s="188">
        <v>0</v>
      </c>
      <c r="AG29" s="188">
        <v>92</v>
      </c>
      <c r="AH29" s="188">
        <v>0</v>
      </c>
    </row>
    <row r="30" spans="1:34" ht="13.5">
      <c r="A30" s="182" t="s">
        <v>239</v>
      </c>
      <c r="B30" s="182" t="s">
        <v>270</v>
      </c>
      <c r="C30" s="184" t="s">
        <v>271</v>
      </c>
      <c r="D30" s="188">
        <f t="shared" si="0"/>
        <v>2028</v>
      </c>
      <c r="E30" s="188">
        <v>1535</v>
      </c>
      <c r="F30" s="188">
        <v>493</v>
      </c>
      <c r="G30" s="188">
        <f t="shared" si="9"/>
        <v>2028</v>
      </c>
      <c r="H30" s="188">
        <f t="shared" si="10"/>
        <v>1925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1191</v>
      </c>
      <c r="N30" s="188">
        <v>0</v>
      </c>
      <c r="O30" s="188">
        <v>1040</v>
      </c>
      <c r="P30" s="188">
        <v>151</v>
      </c>
      <c r="Q30" s="188">
        <f t="shared" si="13"/>
        <v>129</v>
      </c>
      <c r="R30" s="188">
        <v>0</v>
      </c>
      <c r="S30" s="188">
        <v>129</v>
      </c>
      <c r="T30" s="188">
        <v>0</v>
      </c>
      <c r="U30" s="188">
        <f t="shared" si="14"/>
        <v>207</v>
      </c>
      <c r="V30" s="188">
        <v>0</v>
      </c>
      <c r="W30" s="188">
        <v>207</v>
      </c>
      <c r="X30" s="188">
        <v>0</v>
      </c>
      <c r="Y30" s="188">
        <f t="shared" si="15"/>
        <v>275</v>
      </c>
      <c r="Z30" s="188">
        <v>0</v>
      </c>
      <c r="AA30" s="188">
        <v>3</v>
      </c>
      <c r="AB30" s="188">
        <v>272</v>
      </c>
      <c r="AC30" s="188">
        <f t="shared" si="16"/>
        <v>123</v>
      </c>
      <c r="AD30" s="188">
        <v>0</v>
      </c>
      <c r="AE30" s="188">
        <v>123</v>
      </c>
      <c r="AF30" s="188">
        <v>0</v>
      </c>
      <c r="AG30" s="188">
        <v>103</v>
      </c>
      <c r="AH30" s="188">
        <v>98</v>
      </c>
    </row>
    <row r="31" spans="1:34" ht="13.5">
      <c r="A31" s="182" t="s">
        <v>239</v>
      </c>
      <c r="B31" s="182" t="s">
        <v>272</v>
      </c>
      <c r="C31" s="184" t="s">
        <v>273</v>
      </c>
      <c r="D31" s="188">
        <f t="shared" si="0"/>
        <v>2763</v>
      </c>
      <c r="E31" s="188">
        <v>2212</v>
      </c>
      <c r="F31" s="188">
        <v>551</v>
      </c>
      <c r="G31" s="188">
        <f t="shared" si="9"/>
        <v>2763</v>
      </c>
      <c r="H31" s="188">
        <f t="shared" si="10"/>
        <v>2601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1846</v>
      </c>
      <c r="N31" s="188">
        <v>0</v>
      </c>
      <c r="O31" s="188">
        <v>1390</v>
      </c>
      <c r="P31" s="188">
        <v>456</v>
      </c>
      <c r="Q31" s="188">
        <f t="shared" si="13"/>
        <v>168</v>
      </c>
      <c r="R31" s="188">
        <v>0</v>
      </c>
      <c r="S31" s="188">
        <v>168</v>
      </c>
      <c r="T31" s="188">
        <v>0</v>
      </c>
      <c r="U31" s="188">
        <f t="shared" si="14"/>
        <v>515</v>
      </c>
      <c r="V31" s="188">
        <v>0</v>
      </c>
      <c r="W31" s="188">
        <v>515</v>
      </c>
      <c r="X31" s="188">
        <v>0</v>
      </c>
      <c r="Y31" s="188">
        <f t="shared" si="15"/>
        <v>3</v>
      </c>
      <c r="Z31" s="188">
        <v>0</v>
      </c>
      <c r="AA31" s="188">
        <v>3</v>
      </c>
      <c r="AB31" s="188">
        <v>0</v>
      </c>
      <c r="AC31" s="188">
        <f t="shared" si="16"/>
        <v>69</v>
      </c>
      <c r="AD31" s="188">
        <v>69</v>
      </c>
      <c r="AE31" s="188">
        <v>0</v>
      </c>
      <c r="AF31" s="188">
        <v>0</v>
      </c>
      <c r="AG31" s="188">
        <v>162</v>
      </c>
      <c r="AH31" s="188">
        <v>0</v>
      </c>
    </row>
    <row r="32" spans="1:34" ht="13.5">
      <c r="A32" s="182" t="s">
        <v>239</v>
      </c>
      <c r="B32" s="182" t="s">
        <v>274</v>
      </c>
      <c r="C32" s="184" t="s">
        <v>275</v>
      </c>
      <c r="D32" s="188">
        <f t="shared" si="0"/>
        <v>3220</v>
      </c>
      <c r="E32" s="188">
        <v>2770</v>
      </c>
      <c r="F32" s="188">
        <v>450</v>
      </c>
      <c r="G32" s="188">
        <f t="shared" si="9"/>
        <v>3220</v>
      </c>
      <c r="H32" s="188">
        <f t="shared" si="10"/>
        <v>2931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1787</v>
      </c>
      <c r="N32" s="188">
        <v>0</v>
      </c>
      <c r="O32" s="188">
        <v>1481</v>
      </c>
      <c r="P32" s="188">
        <v>306</v>
      </c>
      <c r="Q32" s="188">
        <f t="shared" si="13"/>
        <v>214</v>
      </c>
      <c r="R32" s="188">
        <v>0</v>
      </c>
      <c r="S32" s="188">
        <v>214</v>
      </c>
      <c r="T32" s="188">
        <v>0</v>
      </c>
      <c r="U32" s="188">
        <f t="shared" si="14"/>
        <v>847</v>
      </c>
      <c r="V32" s="188">
        <v>0</v>
      </c>
      <c r="W32" s="188">
        <v>847</v>
      </c>
      <c r="X32" s="188">
        <v>0</v>
      </c>
      <c r="Y32" s="188">
        <f t="shared" si="15"/>
        <v>4</v>
      </c>
      <c r="Z32" s="188">
        <v>0</v>
      </c>
      <c r="AA32" s="188">
        <v>4</v>
      </c>
      <c r="AB32" s="188">
        <v>0</v>
      </c>
      <c r="AC32" s="188">
        <f t="shared" si="16"/>
        <v>79</v>
      </c>
      <c r="AD32" s="188">
        <v>79</v>
      </c>
      <c r="AE32" s="188">
        <v>0</v>
      </c>
      <c r="AF32" s="188">
        <v>0</v>
      </c>
      <c r="AG32" s="188">
        <v>289</v>
      </c>
      <c r="AH32" s="188">
        <v>0</v>
      </c>
    </row>
    <row r="33" spans="1:34" ht="13.5">
      <c r="A33" s="182" t="s">
        <v>239</v>
      </c>
      <c r="B33" s="182" t="s">
        <v>276</v>
      </c>
      <c r="C33" s="184" t="s">
        <v>277</v>
      </c>
      <c r="D33" s="188">
        <f t="shared" si="0"/>
        <v>2003</v>
      </c>
      <c r="E33" s="188">
        <v>1740</v>
      </c>
      <c r="F33" s="188">
        <v>263</v>
      </c>
      <c r="G33" s="188">
        <f t="shared" si="9"/>
        <v>2003</v>
      </c>
      <c r="H33" s="188">
        <f t="shared" si="10"/>
        <v>1884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1300</v>
      </c>
      <c r="N33" s="188">
        <v>0</v>
      </c>
      <c r="O33" s="188">
        <v>1093</v>
      </c>
      <c r="P33" s="188">
        <v>207</v>
      </c>
      <c r="Q33" s="188">
        <f t="shared" si="13"/>
        <v>154</v>
      </c>
      <c r="R33" s="188">
        <v>0</v>
      </c>
      <c r="S33" s="188">
        <v>154</v>
      </c>
      <c r="T33" s="188">
        <v>0</v>
      </c>
      <c r="U33" s="188">
        <f t="shared" si="14"/>
        <v>357</v>
      </c>
      <c r="V33" s="188">
        <v>0</v>
      </c>
      <c r="W33" s="188">
        <v>357</v>
      </c>
      <c r="X33" s="188">
        <v>0</v>
      </c>
      <c r="Y33" s="188">
        <f t="shared" si="15"/>
        <v>2</v>
      </c>
      <c r="Z33" s="188">
        <v>0</v>
      </c>
      <c r="AA33" s="188">
        <v>2</v>
      </c>
      <c r="AB33" s="188">
        <v>0</v>
      </c>
      <c r="AC33" s="188">
        <f t="shared" si="16"/>
        <v>71</v>
      </c>
      <c r="AD33" s="188">
        <v>71</v>
      </c>
      <c r="AE33" s="188">
        <v>0</v>
      </c>
      <c r="AF33" s="188">
        <v>0</v>
      </c>
      <c r="AG33" s="188">
        <v>119</v>
      </c>
      <c r="AH33" s="188">
        <v>0</v>
      </c>
    </row>
    <row r="34" spans="1:34" ht="13.5">
      <c r="A34" s="182" t="s">
        <v>239</v>
      </c>
      <c r="B34" s="182" t="s">
        <v>278</v>
      </c>
      <c r="C34" s="184" t="s">
        <v>279</v>
      </c>
      <c r="D34" s="188">
        <f t="shared" si="0"/>
        <v>2410</v>
      </c>
      <c r="E34" s="188">
        <v>2017</v>
      </c>
      <c r="F34" s="188">
        <v>393</v>
      </c>
      <c r="G34" s="188">
        <f t="shared" si="9"/>
        <v>2410</v>
      </c>
      <c r="H34" s="188">
        <f t="shared" si="10"/>
        <v>2221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1396</v>
      </c>
      <c r="N34" s="188">
        <v>0</v>
      </c>
      <c r="O34" s="188">
        <v>1087</v>
      </c>
      <c r="P34" s="188">
        <v>309</v>
      </c>
      <c r="Q34" s="188">
        <f t="shared" si="13"/>
        <v>168</v>
      </c>
      <c r="R34" s="188">
        <v>0</v>
      </c>
      <c r="S34" s="188">
        <v>168</v>
      </c>
      <c r="T34" s="188">
        <v>0</v>
      </c>
      <c r="U34" s="188">
        <f t="shared" si="14"/>
        <v>590</v>
      </c>
      <c r="V34" s="188">
        <v>0</v>
      </c>
      <c r="W34" s="188">
        <v>590</v>
      </c>
      <c r="X34" s="188">
        <v>0</v>
      </c>
      <c r="Y34" s="188">
        <f t="shared" si="15"/>
        <v>3</v>
      </c>
      <c r="Z34" s="188">
        <v>0</v>
      </c>
      <c r="AA34" s="188">
        <v>3</v>
      </c>
      <c r="AB34" s="188">
        <v>0</v>
      </c>
      <c r="AC34" s="188">
        <f t="shared" si="16"/>
        <v>64</v>
      </c>
      <c r="AD34" s="188">
        <v>64</v>
      </c>
      <c r="AE34" s="188">
        <v>0</v>
      </c>
      <c r="AF34" s="188">
        <v>0</v>
      </c>
      <c r="AG34" s="188">
        <v>189</v>
      </c>
      <c r="AH34" s="188">
        <v>0</v>
      </c>
    </row>
    <row r="35" spans="1:34" ht="13.5">
      <c r="A35" s="182" t="s">
        <v>239</v>
      </c>
      <c r="B35" s="182" t="s">
        <v>280</v>
      </c>
      <c r="C35" s="184" t="s">
        <v>281</v>
      </c>
      <c r="D35" s="188">
        <f t="shared" si="0"/>
        <v>1959</v>
      </c>
      <c r="E35" s="188">
        <v>1754</v>
      </c>
      <c r="F35" s="188">
        <v>205</v>
      </c>
      <c r="G35" s="188">
        <f t="shared" si="9"/>
        <v>1959</v>
      </c>
      <c r="H35" s="188">
        <f t="shared" si="10"/>
        <v>1807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1057</v>
      </c>
      <c r="N35" s="188">
        <v>0</v>
      </c>
      <c r="O35" s="188">
        <v>933</v>
      </c>
      <c r="P35" s="188">
        <v>124</v>
      </c>
      <c r="Q35" s="188">
        <f t="shared" si="13"/>
        <v>144</v>
      </c>
      <c r="R35" s="188">
        <v>0</v>
      </c>
      <c r="S35" s="188">
        <v>144</v>
      </c>
      <c r="T35" s="188">
        <v>0</v>
      </c>
      <c r="U35" s="188">
        <f t="shared" si="14"/>
        <v>547</v>
      </c>
      <c r="V35" s="188">
        <v>0</v>
      </c>
      <c r="W35" s="188">
        <v>547</v>
      </c>
      <c r="X35" s="188">
        <v>0</v>
      </c>
      <c r="Y35" s="188">
        <f t="shared" si="15"/>
        <v>3</v>
      </c>
      <c r="Z35" s="188">
        <v>0</v>
      </c>
      <c r="AA35" s="188">
        <v>3</v>
      </c>
      <c r="AB35" s="188">
        <v>0</v>
      </c>
      <c r="AC35" s="188">
        <f t="shared" si="16"/>
        <v>56</v>
      </c>
      <c r="AD35" s="188">
        <v>56</v>
      </c>
      <c r="AE35" s="188">
        <v>0</v>
      </c>
      <c r="AF35" s="188">
        <v>0</v>
      </c>
      <c r="AG35" s="188">
        <v>152</v>
      </c>
      <c r="AH35" s="188">
        <v>0</v>
      </c>
    </row>
    <row r="36" spans="1:34" ht="13.5">
      <c r="A36" s="182" t="s">
        <v>239</v>
      </c>
      <c r="B36" s="182" t="s">
        <v>282</v>
      </c>
      <c r="C36" s="184" t="s">
        <v>283</v>
      </c>
      <c r="D36" s="188">
        <f t="shared" si="0"/>
        <v>2724</v>
      </c>
      <c r="E36" s="188">
        <v>2204</v>
      </c>
      <c r="F36" s="188">
        <v>520</v>
      </c>
      <c r="G36" s="188">
        <f t="shared" si="9"/>
        <v>2724</v>
      </c>
      <c r="H36" s="188">
        <f t="shared" si="10"/>
        <v>2572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1801</v>
      </c>
      <c r="N36" s="188">
        <v>0</v>
      </c>
      <c r="O36" s="188">
        <v>1327</v>
      </c>
      <c r="P36" s="188">
        <v>474</v>
      </c>
      <c r="Q36" s="188">
        <f t="shared" si="13"/>
        <v>186</v>
      </c>
      <c r="R36" s="188">
        <v>0</v>
      </c>
      <c r="S36" s="188">
        <v>186</v>
      </c>
      <c r="T36" s="188">
        <v>0</v>
      </c>
      <c r="U36" s="188">
        <f t="shared" si="14"/>
        <v>518</v>
      </c>
      <c r="V36" s="188">
        <v>0</v>
      </c>
      <c r="W36" s="188">
        <v>518</v>
      </c>
      <c r="X36" s="188">
        <v>0</v>
      </c>
      <c r="Y36" s="188">
        <f t="shared" si="15"/>
        <v>4</v>
      </c>
      <c r="Z36" s="188">
        <v>0</v>
      </c>
      <c r="AA36" s="188">
        <v>4</v>
      </c>
      <c r="AB36" s="188">
        <v>0</v>
      </c>
      <c r="AC36" s="188">
        <f t="shared" si="16"/>
        <v>63</v>
      </c>
      <c r="AD36" s="188">
        <v>63</v>
      </c>
      <c r="AE36" s="188">
        <v>0</v>
      </c>
      <c r="AF36" s="188">
        <v>0</v>
      </c>
      <c r="AG36" s="188">
        <v>152</v>
      </c>
      <c r="AH36" s="188">
        <v>0</v>
      </c>
    </row>
    <row r="37" spans="1:34" ht="13.5">
      <c r="A37" s="182" t="s">
        <v>239</v>
      </c>
      <c r="B37" s="182" t="s">
        <v>284</v>
      </c>
      <c r="C37" s="184" t="s">
        <v>285</v>
      </c>
      <c r="D37" s="188">
        <f t="shared" si="0"/>
        <v>2255</v>
      </c>
      <c r="E37" s="188">
        <v>1920</v>
      </c>
      <c r="F37" s="188">
        <v>335</v>
      </c>
      <c r="G37" s="188">
        <f t="shared" si="9"/>
        <v>2255</v>
      </c>
      <c r="H37" s="188">
        <f t="shared" si="10"/>
        <v>1663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1361</v>
      </c>
      <c r="N37" s="188">
        <v>1361</v>
      </c>
      <c r="O37" s="188">
        <v>0</v>
      </c>
      <c r="P37" s="188">
        <v>0</v>
      </c>
      <c r="Q37" s="188">
        <f t="shared" si="13"/>
        <v>163</v>
      </c>
      <c r="R37" s="188">
        <v>163</v>
      </c>
      <c r="S37" s="188">
        <v>0</v>
      </c>
      <c r="T37" s="188">
        <v>0</v>
      </c>
      <c r="U37" s="188">
        <f t="shared" si="14"/>
        <v>137</v>
      </c>
      <c r="V37" s="188">
        <v>137</v>
      </c>
      <c r="W37" s="188">
        <v>0</v>
      </c>
      <c r="X37" s="188">
        <v>0</v>
      </c>
      <c r="Y37" s="188">
        <f t="shared" si="15"/>
        <v>0</v>
      </c>
      <c r="Z37" s="188">
        <v>0</v>
      </c>
      <c r="AA37" s="188">
        <v>0</v>
      </c>
      <c r="AB37" s="188">
        <v>0</v>
      </c>
      <c r="AC37" s="188">
        <f t="shared" si="16"/>
        <v>2</v>
      </c>
      <c r="AD37" s="188">
        <v>2</v>
      </c>
      <c r="AE37" s="188">
        <v>0</v>
      </c>
      <c r="AF37" s="188">
        <v>0</v>
      </c>
      <c r="AG37" s="188">
        <v>592</v>
      </c>
      <c r="AH37" s="188">
        <v>0</v>
      </c>
    </row>
    <row r="38" spans="1:34" ht="13.5">
      <c r="A38" s="182" t="s">
        <v>239</v>
      </c>
      <c r="B38" s="182" t="s">
        <v>286</v>
      </c>
      <c r="C38" s="184" t="s">
        <v>287</v>
      </c>
      <c r="D38" s="188">
        <f t="shared" si="0"/>
        <v>1086</v>
      </c>
      <c r="E38" s="188">
        <v>902</v>
      </c>
      <c r="F38" s="188">
        <v>184</v>
      </c>
      <c r="G38" s="188">
        <f t="shared" si="9"/>
        <v>1086</v>
      </c>
      <c r="H38" s="188">
        <f t="shared" si="10"/>
        <v>726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577</v>
      </c>
      <c r="N38" s="188">
        <v>577</v>
      </c>
      <c r="O38" s="188">
        <v>0</v>
      </c>
      <c r="P38" s="188">
        <v>0</v>
      </c>
      <c r="Q38" s="188">
        <f t="shared" si="13"/>
        <v>80</v>
      </c>
      <c r="R38" s="188">
        <v>80</v>
      </c>
      <c r="S38" s="188">
        <v>0</v>
      </c>
      <c r="T38" s="188">
        <v>0</v>
      </c>
      <c r="U38" s="188">
        <f t="shared" si="14"/>
        <v>68</v>
      </c>
      <c r="V38" s="188">
        <v>68</v>
      </c>
      <c r="W38" s="188">
        <v>0</v>
      </c>
      <c r="X38" s="188">
        <v>0</v>
      </c>
      <c r="Y38" s="188">
        <f t="shared" si="15"/>
        <v>0</v>
      </c>
      <c r="Z38" s="188">
        <v>0</v>
      </c>
      <c r="AA38" s="188">
        <v>0</v>
      </c>
      <c r="AB38" s="188">
        <v>0</v>
      </c>
      <c r="AC38" s="188">
        <f t="shared" si="16"/>
        <v>1</v>
      </c>
      <c r="AD38" s="188">
        <v>1</v>
      </c>
      <c r="AE38" s="188">
        <v>0</v>
      </c>
      <c r="AF38" s="188">
        <v>0</v>
      </c>
      <c r="AG38" s="188">
        <v>360</v>
      </c>
      <c r="AH38" s="188">
        <v>0</v>
      </c>
    </row>
    <row r="39" spans="1:34" ht="13.5">
      <c r="A39" s="182" t="s">
        <v>239</v>
      </c>
      <c r="B39" s="182" t="s">
        <v>288</v>
      </c>
      <c r="C39" s="184" t="s">
        <v>289</v>
      </c>
      <c r="D39" s="188">
        <f>E39+F39</f>
        <v>1202</v>
      </c>
      <c r="E39" s="188">
        <v>1170</v>
      </c>
      <c r="F39" s="188">
        <v>32</v>
      </c>
      <c r="G39" s="188">
        <f t="shared" si="9"/>
        <v>1202</v>
      </c>
      <c r="H39" s="188">
        <f t="shared" si="10"/>
        <v>1042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816</v>
      </c>
      <c r="N39" s="188">
        <v>816</v>
      </c>
      <c r="O39" s="188">
        <v>0</v>
      </c>
      <c r="P39" s="188">
        <v>0</v>
      </c>
      <c r="Q39" s="188">
        <f t="shared" si="13"/>
        <v>141</v>
      </c>
      <c r="R39" s="188">
        <v>141</v>
      </c>
      <c r="S39" s="188">
        <v>0</v>
      </c>
      <c r="T39" s="188">
        <v>0</v>
      </c>
      <c r="U39" s="188">
        <f t="shared" si="14"/>
        <v>84</v>
      </c>
      <c r="V39" s="188">
        <v>84</v>
      </c>
      <c r="W39" s="188">
        <v>0</v>
      </c>
      <c r="X39" s="188">
        <v>0</v>
      </c>
      <c r="Y39" s="188">
        <f t="shared" si="15"/>
        <v>0</v>
      </c>
      <c r="Z39" s="188">
        <v>0</v>
      </c>
      <c r="AA39" s="188">
        <v>0</v>
      </c>
      <c r="AB39" s="188">
        <v>0</v>
      </c>
      <c r="AC39" s="188">
        <f t="shared" si="16"/>
        <v>1</v>
      </c>
      <c r="AD39" s="188">
        <v>1</v>
      </c>
      <c r="AE39" s="188">
        <v>0</v>
      </c>
      <c r="AF39" s="188">
        <v>0</v>
      </c>
      <c r="AG39" s="188">
        <v>160</v>
      </c>
      <c r="AH39" s="188">
        <v>0</v>
      </c>
    </row>
    <row r="40" spans="1:34" ht="13.5">
      <c r="A40" s="201" t="s">
        <v>30</v>
      </c>
      <c r="B40" s="202"/>
      <c r="C40" s="202"/>
      <c r="D40" s="188">
        <f aca="true" t="shared" si="17" ref="D40:AH40">SUM(D7:D39)</f>
        <v>469708</v>
      </c>
      <c r="E40" s="188">
        <f t="shared" si="17"/>
        <v>328784</v>
      </c>
      <c r="F40" s="188">
        <f t="shared" si="17"/>
        <v>140924</v>
      </c>
      <c r="G40" s="188">
        <f t="shared" si="17"/>
        <v>469708</v>
      </c>
      <c r="H40" s="188">
        <f t="shared" si="17"/>
        <v>431568</v>
      </c>
      <c r="I40" s="188">
        <f t="shared" si="17"/>
        <v>0</v>
      </c>
      <c r="J40" s="188">
        <f t="shared" si="17"/>
        <v>0</v>
      </c>
      <c r="K40" s="188">
        <f t="shared" si="17"/>
        <v>0</v>
      </c>
      <c r="L40" s="188">
        <f t="shared" si="17"/>
        <v>0</v>
      </c>
      <c r="M40" s="188">
        <f t="shared" si="17"/>
        <v>349799</v>
      </c>
      <c r="N40" s="188">
        <f t="shared" si="17"/>
        <v>22428</v>
      </c>
      <c r="O40" s="188">
        <f t="shared" si="17"/>
        <v>218850</v>
      </c>
      <c r="P40" s="188">
        <f t="shared" si="17"/>
        <v>108521</v>
      </c>
      <c r="Q40" s="188">
        <f t="shared" si="17"/>
        <v>17974</v>
      </c>
      <c r="R40" s="188">
        <f t="shared" si="17"/>
        <v>3210</v>
      </c>
      <c r="S40" s="188">
        <f t="shared" si="17"/>
        <v>12955</v>
      </c>
      <c r="T40" s="188">
        <f t="shared" si="17"/>
        <v>1809</v>
      </c>
      <c r="U40" s="188">
        <f t="shared" si="17"/>
        <v>49354</v>
      </c>
      <c r="V40" s="188">
        <f t="shared" si="17"/>
        <v>2772</v>
      </c>
      <c r="W40" s="188">
        <f t="shared" si="17"/>
        <v>45274</v>
      </c>
      <c r="X40" s="188">
        <f t="shared" si="17"/>
        <v>1308</v>
      </c>
      <c r="Y40" s="188">
        <f t="shared" si="17"/>
        <v>1821</v>
      </c>
      <c r="Z40" s="188">
        <f t="shared" si="17"/>
        <v>1193</v>
      </c>
      <c r="AA40" s="188">
        <f t="shared" si="17"/>
        <v>355</v>
      </c>
      <c r="AB40" s="188">
        <f t="shared" si="17"/>
        <v>273</v>
      </c>
      <c r="AC40" s="188">
        <f t="shared" si="17"/>
        <v>12620</v>
      </c>
      <c r="AD40" s="188">
        <f t="shared" si="17"/>
        <v>2225</v>
      </c>
      <c r="AE40" s="188">
        <f t="shared" si="17"/>
        <v>8522</v>
      </c>
      <c r="AF40" s="188">
        <f t="shared" si="17"/>
        <v>1873</v>
      </c>
      <c r="AG40" s="188">
        <f t="shared" si="17"/>
        <v>38140</v>
      </c>
      <c r="AH40" s="188">
        <f t="shared" si="17"/>
        <v>1986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0:C4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119</v>
      </c>
      <c r="B2" s="200" t="s">
        <v>162</v>
      </c>
      <c r="C2" s="203" t="s">
        <v>165</v>
      </c>
      <c r="D2" s="26" t="s">
        <v>157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158</v>
      </c>
      <c r="V2" s="29"/>
      <c r="W2" s="29"/>
      <c r="X2" s="29"/>
      <c r="Y2" s="29"/>
      <c r="Z2" s="29"/>
      <c r="AA2" s="30"/>
      <c r="AB2" s="26" t="s">
        <v>159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134</v>
      </c>
      <c r="E3" s="31" t="s">
        <v>128</v>
      </c>
      <c r="F3" s="205" t="s">
        <v>166</v>
      </c>
      <c r="G3" s="206"/>
      <c r="H3" s="206"/>
      <c r="I3" s="206"/>
      <c r="J3" s="206"/>
      <c r="K3" s="207"/>
      <c r="L3" s="203" t="s">
        <v>167</v>
      </c>
      <c r="M3" s="14" t="s">
        <v>136</v>
      </c>
      <c r="N3" s="32"/>
      <c r="O3" s="32"/>
      <c r="P3" s="32"/>
      <c r="Q3" s="32"/>
      <c r="R3" s="32"/>
      <c r="S3" s="32"/>
      <c r="T3" s="33"/>
      <c r="U3" s="10" t="s">
        <v>134</v>
      </c>
      <c r="V3" s="203" t="s">
        <v>128</v>
      </c>
      <c r="W3" s="229" t="s">
        <v>129</v>
      </c>
      <c r="X3" s="230"/>
      <c r="Y3" s="230"/>
      <c r="Z3" s="230"/>
      <c r="AA3" s="231"/>
      <c r="AB3" s="10" t="s">
        <v>134</v>
      </c>
      <c r="AC3" s="203" t="s">
        <v>168</v>
      </c>
      <c r="AD3" s="203" t="s">
        <v>169</v>
      </c>
      <c r="AE3" s="14" t="s">
        <v>130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144</v>
      </c>
      <c r="H4" s="203" t="s">
        <v>145</v>
      </c>
      <c r="I4" s="203" t="s">
        <v>146</v>
      </c>
      <c r="J4" s="203" t="s">
        <v>147</v>
      </c>
      <c r="K4" s="203" t="s">
        <v>148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144</v>
      </c>
      <c r="X4" s="203" t="s">
        <v>145</v>
      </c>
      <c r="Y4" s="203" t="s">
        <v>146</v>
      </c>
      <c r="Z4" s="203" t="s">
        <v>147</v>
      </c>
      <c r="AA4" s="203" t="s">
        <v>148</v>
      </c>
      <c r="AB4" s="10"/>
      <c r="AC4" s="193"/>
      <c r="AD4" s="193"/>
      <c r="AE4" s="36"/>
      <c r="AF4" s="226" t="s">
        <v>144</v>
      </c>
      <c r="AG4" s="203" t="s">
        <v>145</v>
      </c>
      <c r="AH4" s="203" t="s">
        <v>146</v>
      </c>
      <c r="AI4" s="203" t="s">
        <v>147</v>
      </c>
      <c r="AJ4" s="203" t="s">
        <v>148</v>
      </c>
    </row>
    <row r="5" spans="1:36" s="27" customFormat="1" ht="22.5" customHeight="1">
      <c r="A5" s="222"/>
      <c r="B5" s="224"/>
      <c r="C5" s="191"/>
      <c r="D5" s="16"/>
      <c r="E5" s="39"/>
      <c r="F5" s="10" t="s">
        <v>134</v>
      </c>
      <c r="G5" s="193"/>
      <c r="H5" s="193"/>
      <c r="I5" s="193"/>
      <c r="J5" s="193"/>
      <c r="K5" s="193"/>
      <c r="L5" s="228"/>
      <c r="M5" s="10" t="s">
        <v>134</v>
      </c>
      <c r="N5" s="6" t="s">
        <v>138</v>
      </c>
      <c r="O5" s="6" t="s">
        <v>163</v>
      </c>
      <c r="P5" s="6" t="s">
        <v>139</v>
      </c>
      <c r="Q5" s="18" t="s">
        <v>170</v>
      </c>
      <c r="R5" s="6" t="s">
        <v>140</v>
      </c>
      <c r="S5" s="18" t="s">
        <v>203</v>
      </c>
      <c r="T5" s="6" t="s">
        <v>164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134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171</v>
      </c>
      <c r="E6" s="21" t="s">
        <v>127</v>
      </c>
      <c r="F6" s="21" t="s">
        <v>127</v>
      </c>
      <c r="G6" s="23" t="s">
        <v>127</v>
      </c>
      <c r="H6" s="23" t="s">
        <v>127</v>
      </c>
      <c r="I6" s="23" t="s">
        <v>127</v>
      </c>
      <c r="J6" s="23" t="s">
        <v>127</v>
      </c>
      <c r="K6" s="23" t="s">
        <v>127</v>
      </c>
      <c r="L6" s="40" t="s">
        <v>127</v>
      </c>
      <c r="M6" s="21" t="s">
        <v>127</v>
      </c>
      <c r="N6" s="23" t="s">
        <v>127</v>
      </c>
      <c r="O6" s="23" t="s">
        <v>127</v>
      </c>
      <c r="P6" s="23" t="s">
        <v>127</v>
      </c>
      <c r="Q6" s="23" t="s">
        <v>127</v>
      </c>
      <c r="R6" s="23" t="s">
        <v>127</v>
      </c>
      <c r="S6" s="23" t="s">
        <v>127</v>
      </c>
      <c r="T6" s="23" t="s">
        <v>127</v>
      </c>
      <c r="U6" s="21" t="s">
        <v>127</v>
      </c>
      <c r="V6" s="40" t="s">
        <v>127</v>
      </c>
      <c r="W6" s="41" t="s">
        <v>127</v>
      </c>
      <c r="X6" s="23" t="s">
        <v>127</v>
      </c>
      <c r="Y6" s="23" t="s">
        <v>127</v>
      </c>
      <c r="Z6" s="23" t="s">
        <v>127</v>
      </c>
      <c r="AA6" s="23" t="s">
        <v>127</v>
      </c>
      <c r="AB6" s="21" t="s">
        <v>127</v>
      </c>
      <c r="AC6" s="40" t="s">
        <v>127</v>
      </c>
      <c r="AD6" s="40" t="s">
        <v>127</v>
      </c>
      <c r="AE6" s="21" t="s">
        <v>127</v>
      </c>
      <c r="AF6" s="22" t="s">
        <v>127</v>
      </c>
      <c r="AG6" s="22" t="s">
        <v>127</v>
      </c>
      <c r="AH6" s="22" t="s">
        <v>127</v>
      </c>
      <c r="AI6" s="22" t="s">
        <v>127</v>
      </c>
      <c r="AJ6" s="22" t="s">
        <v>127</v>
      </c>
    </row>
    <row r="7" spans="1:36" ht="13.5">
      <c r="A7" s="182" t="s">
        <v>239</v>
      </c>
      <c r="B7" s="182" t="s">
        <v>240</v>
      </c>
      <c r="C7" s="184" t="s">
        <v>241</v>
      </c>
      <c r="D7" s="188">
        <f aca="true" t="shared" si="0" ref="D7:D39">E7+F7+L7+M7</f>
        <v>113239</v>
      </c>
      <c r="E7" s="188">
        <v>99751</v>
      </c>
      <c r="F7" s="188">
        <f aca="true" t="shared" si="1" ref="F7:F19">SUM(G7:K7)</f>
        <v>10706</v>
      </c>
      <c r="G7" s="188">
        <v>6301</v>
      </c>
      <c r="H7" s="188">
        <v>4405</v>
      </c>
      <c r="I7" s="188">
        <v>0</v>
      </c>
      <c r="J7" s="188">
        <v>0</v>
      </c>
      <c r="K7" s="188">
        <v>0</v>
      </c>
      <c r="L7" s="188">
        <v>2747</v>
      </c>
      <c r="M7" s="188">
        <f aca="true" t="shared" si="2" ref="M7:M19">SUM(N7:T7)</f>
        <v>35</v>
      </c>
      <c r="N7" s="188">
        <v>0</v>
      </c>
      <c r="O7" s="188">
        <v>35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19">SUM(V7:AA7)</f>
        <v>104366</v>
      </c>
      <c r="V7" s="188">
        <v>99751</v>
      </c>
      <c r="W7" s="188">
        <v>3780</v>
      </c>
      <c r="X7" s="188">
        <v>835</v>
      </c>
      <c r="Y7" s="188">
        <v>0</v>
      </c>
      <c r="Z7" s="188">
        <v>0</v>
      </c>
      <c r="AA7" s="188">
        <v>0</v>
      </c>
      <c r="AB7" s="188">
        <f aca="true" t="shared" si="4" ref="AB7:AB19">SUM(AC7:AE7)</f>
        <v>17060</v>
      </c>
      <c r="AC7" s="188">
        <v>2747</v>
      </c>
      <c r="AD7" s="188">
        <v>11595</v>
      </c>
      <c r="AE7" s="188">
        <f aca="true" t="shared" si="5" ref="AE7:AE19">SUM(AF7:AJ7)</f>
        <v>2718</v>
      </c>
      <c r="AF7" s="188">
        <v>1049</v>
      </c>
      <c r="AG7" s="188">
        <v>1669</v>
      </c>
      <c r="AH7" s="188">
        <v>0</v>
      </c>
      <c r="AI7" s="188">
        <v>0</v>
      </c>
      <c r="AJ7" s="188">
        <v>0</v>
      </c>
    </row>
    <row r="8" spans="1:36" ht="13.5">
      <c r="A8" s="182" t="s">
        <v>239</v>
      </c>
      <c r="B8" s="182" t="s">
        <v>242</v>
      </c>
      <c r="C8" s="184" t="s">
        <v>243</v>
      </c>
      <c r="D8" s="188">
        <f t="shared" si="0"/>
        <v>40878</v>
      </c>
      <c r="E8" s="188">
        <v>32397</v>
      </c>
      <c r="F8" s="188">
        <f t="shared" si="1"/>
        <v>5702</v>
      </c>
      <c r="G8" s="188">
        <v>1593</v>
      </c>
      <c r="H8" s="188">
        <v>3093</v>
      </c>
      <c r="I8" s="188">
        <v>0</v>
      </c>
      <c r="J8" s="188">
        <v>0</v>
      </c>
      <c r="K8" s="188">
        <v>1016</v>
      </c>
      <c r="L8" s="188">
        <v>2767</v>
      </c>
      <c r="M8" s="188">
        <f t="shared" si="2"/>
        <v>12</v>
      </c>
      <c r="N8" s="188">
        <v>0</v>
      </c>
      <c r="O8" s="188">
        <v>0</v>
      </c>
      <c r="P8" s="188">
        <v>0</v>
      </c>
      <c r="Q8" s="188">
        <v>12</v>
      </c>
      <c r="R8" s="188">
        <v>0</v>
      </c>
      <c r="S8" s="188">
        <v>0</v>
      </c>
      <c r="T8" s="188">
        <v>0</v>
      </c>
      <c r="U8" s="188">
        <f t="shared" si="3"/>
        <v>33417</v>
      </c>
      <c r="V8" s="188">
        <v>32397</v>
      </c>
      <c r="W8" s="188">
        <v>1020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8571</v>
      </c>
      <c r="AC8" s="188">
        <v>2767</v>
      </c>
      <c r="AD8" s="188">
        <v>4590</v>
      </c>
      <c r="AE8" s="188">
        <f t="shared" si="5"/>
        <v>1214</v>
      </c>
      <c r="AF8" s="188">
        <v>125</v>
      </c>
      <c r="AG8" s="188">
        <v>73</v>
      </c>
      <c r="AH8" s="188">
        <v>0</v>
      </c>
      <c r="AI8" s="188">
        <v>0</v>
      </c>
      <c r="AJ8" s="188">
        <v>1016</v>
      </c>
    </row>
    <row r="9" spans="1:36" ht="13.5">
      <c r="A9" s="182" t="s">
        <v>239</v>
      </c>
      <c r="B9" s="182" t="s">
        <v>244</v>
      </c>
      <c r="C9" s="184" t="s">
        <v>245</v>
      </c>
      <c r="D9" s="188">
        <f t="shared" si="0"/>
        <v>23727</v>
      </c>
      <c r="E9" s="188">
        <v>17230</v>
      </c>
      <c r="F9" s="188">
        <f t="shared" si="1"/>
        <v>2413</v>
      </c>
      <c r="G9" s="188">
        <v>1804</v>
      </c>
      <c r="H9" s="188">
        <v>609</v>
      </c>
      <c r="I9" s="188">
        <v>0</v>
      </c>
      <c r="J9" s="188">
        <v>0</v>
      </c>
      <c r="K9" s="188">
        <v>0</v>
      </c>
      <c r="L9" s="188">
        <v>291</v>
      </c>
      <c r="M9" s="188">
        <f t="shared" si="2"/>
        <v>3793</v>
      </c>
      <c r="N9" s="188">
        <v>2746</v>
      </c>
      <c r="O9" s="188">
        <v>173</v>
      </c>
      <c r="P9" s="188">
        <v>458</v>
      </c>
      <c r="Q9" s="188">
        <v>131</v>
      </c>
      <c r="R9" s="188">
        <v>0</v>
      </c>
      <c r="S9" s="188">
        <v>227</v>
      </c>
      <c r="T9" s="188">
        <v>58</v>
      </c>
      <c r="U9" s="188">
        <f t="shared" si="3"/>
        <v>18079</v>
      </c>
      <c r="V9" s="188">
        <v>17230</v>
      </c>
      <c r="W9" s="188">
        <v>791</v>
      </c>
      <c r="X9" s="188">
        <v>58</v>
      </c>
      <c r="Y9" s="188">
        <v>0</v>
      </c>
      <c r="Z9" s="188">
        <v>0</v>
      </c>
      <c r="AA9" s="188">
        <v>0</v>
      </c>
      <c r="AB9" s="188">
        <f t="shared" si="4"/>
        <v>3345</v>
      </c>
      <c r="AC9" s="188">
        <v>291</v>
      </c>
      <c r="AD9" s="188">
        <v>1930</v>
      </c>
      <c r="AE9" s="188">
        <f t="shared" si="5"/>
        <v>1124</v>
      </c>
      <c r="AF9" s="188">
        <v>1124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239</v>
      </c>
      <c r="B10" s="182" t="s">
        <v>246</v>
      </c>
      <c r="C10" s="184" t="s">
        <v>247</v>
      </c>
      <c r="D10" s="188">
        <f t="shared" si="0"/>
        <v>27932</v>
      </c>
      <c r="E10" s="188">
        <v>23446</v>
      </c>
      <c r="F10" s="188">
        <f t="shared" si="1"/>
        <v>2934</v>
      </c>
      <c r="G10" s="188">
        <v>2659</v>
      </c>
      <c r="H10" s="188">
        <v>275</v>
      </c>
      <c r="I10" s="188">
        <v>0</v>
      </c>
      <c r="J10" s="188">
        <v>0</v>
      </c>
      <c r="K10" s="188">
        <v>0</v>
      </c>
      <c r="L10" s="188">
        <v>510</v>
      </c>
      <c r="M10" s="188">
        <f t="shared" si="2"/>
        <v>1042</v>
      </c>
      <c r="N10" s="188">
        <v>413</v>
      </c>
      <c r="O10" s="188">
        <v>66</v>
      </c>
      <c r="P10" s="188">
        <v>458</v>
      </c>
      <c r="Q10" s="188">
        <v>0</v>
      </c>
      <c r="R10" s="188">
        <v>0</v>
      </c>
      <c r="S10" s="188">
        <v>0</v>
      </c>
      <c r="T10" s="188">
        <v>105</v>
      </c>
      <c r="U10" s="188">
        <f t="shared" si="3"/>
        <v>25597</v>
      </c>
      <c r="V10" s="188">
        <v>23446</v>
      </c>
      <c r="W10" s="188">
        <v>2120</v>
      </c>
      <c r="X10" s="188">
        <v>31</v>
      </c>
      <c r="Y10" s="188">
        <v>0</v>
      </c>
      <c r="Z10" s="188">
        <v>0</v>
      </c>
      <c r="AA10" s="188">
        <v>0</v>
      </c>
      <c r="AB10" s="188">
        <f t="shared" si="4"/>
        <v>3632</v>
      </c>
      <c r="AC10" s="188">
        <v>510</v>
      </c>
      <c r="AD10" s="188">
        <v>3122</v>
      </c>
      <c r="AE10" s="188">
        <f t="shared" si="5"/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239</v>
      </c>
      <c r="B11" s="182" t="s">
        <v>248</v>
      </c>
      <c r="C11" s="184" t="s">
        <v>249</v>
      </c>
      <c r="D11" s="188">
        <f t="shared" si="0"/>
        <v>40425</v>
      </c>
      <c r="E11" s="188">
        <v>34543</v>
      </c>
      <c r="F11" s="188">
        <f t="shared" si="1"/>
        <v>5220</v>
      </c>
      <c r="G11" s="188">
        <v>517</v>
      </c>
      <c r="H11" s="188">
        <v>1841</v>
      </c>
      <c r="I11" s="188">
        <v>0</v>
      </c>
      <c r="J11" s="188">
        <v>0</v>
      </c>
      <c r="K11" s="188">
        <v>2862</v>
      </c>
      <c r="L11" s="188">
        <v>630</v>
      </c>
      <c r="M11" s="188">
        <f t="shared" si="2"/>
        <v>32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32</v>
      </c>
      <c r="U11" s="188">
        <f t="shared" si="3"/>
        <v>34780</v>
      </c>
      <c r="V11" s="188">
        <v>34543</v>
      </c>
      <c r="W11" s="188">
        <v>237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8125</v>
      </c>
      <c r="AC11" s="188">
        <v>630</v>
      </c>
      <c r="AD11" s="188">
        <v>4542</v>
      </c>
      <c r="AE11" s="188">
        <f t="shared" si="5"/>
        <v>2953</v>
      </c>
      <c r="AF11" s="188">
        <v>0</v>
      </c>
      <c r="AG11" s="188">
        <v>91</v>
      </c>
      <c r="AH11" s="188">
        <v>0</v>
      </c>
      <c r="AI11" s="188">
        <v>0</v>
      </c>
      <c r="AJ11" s="188">
        <v>2862</v>
      </c>
    </row>
    <row r="12" spans="1:36" ht="13.5">
      <c r="A12" s="182" t="s">
        <v>239</v>
      </c>
      <c r="B12" s="182" t="s">
        <v>250</v>
      </c>
      <c r="C12" s="184" t="s">
        <v>251</v>
      </c>
      <c r="D12" s="188">
        <f t="shared" si="0"/>
        <v>26289</v>
      </c>
      <c r="E12" s="188">
        <v>13111</v>
      </c>
      <c r="F12" s="188">
        <f t="shared" si="1"/>
        <v>7484</v>
      </c>
      <c r="G12" s="188">
        <v>6056</v>
      </c>
      <c r="H12" s="188">
        <v>1428</v>
      </c>
      <c r="I12" s="188">
        <v>0</v>
      </c>
      <c r="J12" s="188">
        <v>0</v>
      </c>
      <c r="K12" s="188">
        <v>0</v>
      </c>
      <c r="L12" s="188">
        <v>88</v>
      </c>
      <c r="M12" s="188">
        <f t="shared" si="2"/>
        <v>5606</v>
      </c>
      <c r="N12" s="188">
        <v>4696</v>
      </c>
      <c r="O12" s="188">
        <v>0</v>
      </c>
      <c r="P12" s="188">
        <v>567</v>
      </c>
      <c r="Q12" s="188">
        <v>0</v>
      </c>
      <c r="R12" s="188">
        <v>0</v>
      </c>
      <c r="S12" s="188">
        <v>316</v>
      </c>
      <c r="T12" s="188">
        <v>27</v>
      </c>
      <c r="U12" s="188">
        <f t="shared" si="3"/>
        <v>17753</v>
      </c>
      <c r="V12" s="188">
        <v>13111</v>
      </c>
      <c r="W12" s="188">
        <v>4642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3248</v>
      </c>
      <c r="AC12" s="188">
        <v>88</v>
      </c>
      <c r="AD12" s="188">
        <v>2279</v>
      </c>
      <c r="AE12" s="188">
        <f t="shared" si="5"/>
        <v>881</v>
      </c>
      <c r="AF12" s="188">
        <v>881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239</v>
      </c>
      <c r="B13" s="182" t="s">
        <v>202</v>
      </c>
      <c r="C13" s="184" t="s">
        <v>201</v>
      </c>
      <c r="D13" s="188">
        <f t="shared" si="0"/>
        <v>20496</v>
      </c>
      <c r="E13" s="188">
        <v>13726</v>
      </c>
      <c r="F13" s="188">
        <f t="shared" si="1"/>
        <v>3040</v>
      </c>
      <c r="G13" s="188">
        <v>1168</v>
      </c>
      <c r="H13" s="188">
        <v>1815</v>
      </c>
      <c r="I13" s="188">
        <v>57</v>
      </c>
      <c r="J13" s="188">
        <v>0</v>
      </c>
      <c r="K13" s="188">
        <v>0</v>
      </c>
      <c r="L13" s="188">
        <v>56</v>
      </c>
      <c r="M13" s="188">
        <f t="shared" si="2"/>
        <v>3674</v>
      </c>
      <c r="N13" s="188">
        <v>3152</v>
      </c>
      <c r="O13" s="188">
        <v>293</v>
      </c>
      <c r="P13" s="188">
        <v>0</v>
      </c>
      <c r="Q13" s="188">
        <v>0</v>
      </c>
      <c r="R13" s="188">
        <v>0</v>
      </c>
      <c r="S13" s="188">
        <v>229</v>
      </c>
      <c r="T13" s="188">
        <v>0</v>
      </c>
      <c r="U13" s="188">
        <f t="shared" si="3"/>
        <v>14841</v>
      </c>
      <c r="V13" s="188">
        <v>13726</v>
      </c>
      <c r="W13" s="188">
        <v>870</v>
      </c>
      <c r="X13" s="188">
        <v>245</v>
      </c>
      <c r="Y13" s="188">
        <v>0</v>
      </c>
      <c r="Z13" s="188">
        <v>0</v>
      </c>
      <c r="AA13" s="188">
        <v>0</v>
      </c>
      <c r="AB13" s="188">
        <f t="shared" si="4"/>
        <v>680</v>
      </c>
      <c r="AC13" s="188">
        <v>56</v>
      </c>
      <c r="AD13" s="188">
        <v>584</v>
      </c>
      <c r="AE13" s="188">
        <f t="shared" si="5"/>
        <v>40</v>
      </c>
      <c r="AF13" s="188">
        <v>40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239</v>
      </c>
      <c r="B14" s="182" t="s">
        <v>18</v>
      </c>
      <c r="C14" s="184" t="s">
        <v>19</v>
      </c>
      <c r="D14" s="188">
        <f t="shared" si="0"/>
        <v>29514</v>
      </c>
      <c r="E14" s="188">
        <v>24829</v>
      </c>
      <c r="F14" s="188">
        <f t="shared" si="1"/>
        <v>2211</v>
      </c>
      <c r="G14" s="188">
        <v>766</v>
      </c>
      <c r="H14" s="188">
        <v>710</v>
      </c>
      <c r="I14" s="188">
        <v>725</v>
      </c>
      <c r="J14" s="188">
        <v>10</v>
      </c>
      <c r="K14" s="188">
        <v>0</v>
      </c>
      <c r="L14" s="188">
        <v>101</v>
      </c>
      <c r="M14" s="188">
        <f t="shared" si="2"/>
        <v>2373</v>
      </c>
      <c r="N14" s="188">
        <v>1604</v>
      </c>
      <c r="O14" s="188">
        <v>180</v>
      </c>
      <c r="P14" s="188">
        <v>581</v>
      </c>
      <c r="Q14" s="188">
        <v>0</v>
      </c>
      <c r="R14" s="188">
        <v>0</v>
      </c>
      <c r="S14" s="188">
        <v>8</v>
      </c>
      <c r="T14" s="188">
        <v>0</v>
      </c>
      <c r="U14" s="188">
        <f t="shared" si="3"/>
        <v>25042</v>
      </c>
      <c r="V14" s="188">
        <v>24829</v>
      </c>
      <c r="W14" s="188">
        <v>208</v>
      </c>
      <c r="X14" s="188">
        <v>5</v>
      </c>
      <c r="Y14" s="188">
        <v>0</v>
      </c>
      <c r="Z14" s="188">
        <v>0</v>
      </c>
      <c r="AA14" s="188">
        <v>0</v>
      </c>
      <c r="AB14" s="188">
        <f t="shared" si="4"/>
        <v>3291</v>
      </c>
      <c r="AC14" s="188">
        <v>101</v>
      </c>
      <c r="AD14" s="188">
        <v>2949</v>
      </c>
      <c r="AE14" s="188">
        <f t="shared" si="5"/>
        <v>241</v>
      </c>
      <c r="AF14" s="188">
        <v>241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239</v>
      </c>
      <c r="B15" s="182" t="s">
        <v>20</v>
      </c>
      <c r="C15" s="184" t="s">
        <v>21</v>
      </c>
      <c r="D15" s="188">
        <f t="shared" si="0"/>
        <v>12700</v>
      </c>
      <c r="E15" s="188">
        <v>9298</v>
      </c>
      <c r="F15" s="188">
        <f t="shared" si="1"/>
        <v>2098</v>
      </c>
      <c r="G15" s="188">
        <v>1530</v>
      </c>
      <c r="H15" s="188">
        <v>568</v>
      </c>
      <c r="I15" s="188">
        <v>0</v>
      </c>
      <c r="J15" s="188">
        <v>0</v>
      </c>
      <c r="K15" s="188">
        <v>0</v>
      </c>
      <c r="L15" s="188">
        <v>339</v>
      </c>
      <c r="M15" s="188">
        <f t="shared" si="2"/>
        <v>965</v>
      </c>
      <c r="N15" s="188">
        <v>368</v>
      </c>
      <c r="O15" s="188">
        <v>162</v>
      </c>
      <c r="P15" s="188">
        <v>378</v>
      </c>
      <c r="Q15" s="188">
        <v>0</v>
      </c>
      <c r="R15" s="188">
        <v>0</v>
      </c>
      <c r="S15" s="188">
        <v>57</v>
      </c>
      <c r="T15" s="188">
        <v>0</v>
      </c>
      <c r="U15" s="188">
        <f t="shared" si="3"/>
        <v>10470</v>
      </c>
      <c r="V15" s="188">
        <v>9298</v>
      </c>
      <c r="W15" s="188">
        <v>1104</v>
      </c>
      <c r="X15" s="188">
        <v>68</v>
      </c>
      <c r="Y15" s="188">
        <v>0</v>
      </c>
      <c r="Z15" s="188">
        <v>0</v>
      </c>
      <c r="AA15" s="188">
        <v>0</v>
      </c>
      <c r="AB15" s="188">
        <f t="shared" si="4"/>
        <v>2101</v>
      </c>
      <c r="AC15" s="188">
        <v>339</v>
      </c>
      <c r="AD15" s="188">
        <v>1666</v>
      </c>
      <c r="AE15" s="188">
        <f t="shared" si="5"/>
        <v>96</v>
      </c>
      <c r="AF15" s="188">
        <v>96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239</v>
      </c>
      <c r="B16" s="182" t="s">
        <v>22</v>
      </c>
      <c r="C16" s="184" t="s">
        <v>23</v>
      </c>
      <c r="D16" s="188">
        <f t="shared" si="0"/>
        <v>18399</v>
      </c>
      <c r="E16" s="188">
        <v>17061</v>
      </c>
      <c r="F16" s="188">
        <f t="shared" si="1"/>
        <v>1105</v>
      </c>
      <c r="G16" s="188">
        <v>344</v>
      </c>
      <c r="H16" s="188">
        <v>761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233</v>
      </c>
      <c r="N16" s="188">
        <v>233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17133</v>
      </c>
      <c r="V16" s="188">
        <v>17061</v>
      </c>
      <c r="W16" s="188">
        <v>72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2077</v>
      </c>
      <c r="AC16" s="188">
        <v>0</v>
      </c>
      <c r="AD16" s="188">
        <v>2001</v>
      </c>
      <c r="AE16" s="188">
        <f t="shared" si="5"/>
        <v>76</v>
      </c>
      <c r="AF16" s="188">
        <v>76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239</v>
      </c>
      <c r="B17" s="182" t="s">
        <v>24</v>
      </c>
      <c r="C17" s="184" t="s">
        <v>25</v>
      </c>
      <c r="D17" s="188">
        <f t="shared" si="0"/>
        <v>23594</v>
      </c>
      <c r="E17" s="188">
        <v>15347</v>
      </c>
      <c r="F17" s="188">
        <f t="shared" si="1"/>
        <v>4179</v>
      </c>
      <c r="G17" s="188">
        <v>1362</v>
      </c>
      <c r="H17" s="188">
        <v>2817</v>
      </c>
      <c r="I17" s="188">
        <v>0</v>
      </c>
      <c r="J17" s="188">
        <v>0</v>
      </c>
      <c r="K17" s="188">
        <v>0</v>
      </c>
      <c r="L17" s="188">
        <v>4068</v>
      </c>
      <c r="M17" s="188">
        <f t="shared" si="2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16103</v>
      </c>
      <c r="V17" s="188">
        <v>15347</v>
      </c>
      <c r="W17" s="188">
        <v>756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5763</v>
      </c>
      <c r="AC17" s="188">
        <v>4068</v>
      </c>
      <c r="AD17" s="188">
        <v>1695</v>
      </c>
      <c r="AE17" s="188">
        <f t="shared" si="5"/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239</v>
      </c>
      <c r="B18" s="182" t="s">
        <v>26</v>
      </c>
      <c r="C18" s="184" t="s">
        <v>27</v>
      </c>
      <c r="D18" s="188">
        <f t="shared" si="0"/>
        <v>23753</v>
      </c>
      <c r="E18" s="188">
        <v>17670</v>
      </c>
      <c r="F18" s="188">
        <f t="shared" si="1"/>
        <v>4803</v>
      </c>
      <c r="G18" s="188">
        <v>1837</v>
      </c>
      <c r="H18" s="188">
        <v>526</v>
      </c>
      <c r="I18" s="188">
        <v>0</v>
      </c>
      <c r="J18" s="188">
        <v>2245</v>
      </c>
      <c r="K18" s="188">
        <v>195</v>
      </c>
      <c r="L18" s="188">
        <v>212</v>
      </c>
      <c r="M18" s="188">
        <f t="shared" si="2"/>
        <v>1068</v>
      </c>
      <c r="N18" s="188">
        <v>530</v>
      </c>
      <c r="O18" s="188">
        <v>268</v>
      </c>
      <c r="P18" s="188">
        <v>75</v>
      </c>
      <c r="Q18" s="188">
        <v>0</v>
      </c>
      <c r="R18" s="188">
        <v>0</v>
      </c>
      <c r="S18" s="188">
        <v>15</v>
      </c>
      <c r="T18" s="188">
        <v>180</v>
      </c>
      <c r="U18" s="188">
        <f t="shared" si="3"/>
        <v>18246</v>
      </c>
      <c r="V18" s="188">
        <v>17670</v>
      </c>
      <c r="W18" s="188">
        <v>478</v>
      </c>
      <c r="X18" s="188">
        <v>0</v>
      </c>
      <c r="Y18" s="188">
        <v>0</v>
      </c>
      <c r="Z18" s="188">
        <v>0</v>
      </c>
      <c r="AA18" s="188">
        <v>98</v>
      </c>
      <c r="AB18" s="188">
        <f t="shared" si="4"/>
        <v>3009</v>
      </c>
      <c r="AC18" s="188">
        <v>212</v>
      </c>
      <c r="AD18" s="188">
        <v>2038</v>
      </c>
      <c r="AE18" s="188">
        <f t="shared" si="5"/>
        <v>759</v>
      </c>
      <c r="AF18" s="188">
        <v>662</v>
      </c>
      <c r="AG18" s="188">
        <v>0</v>
      </c>
      <c r="AH18" s="188">
        <v>0</v>
      </c>
      <c r="AI18" s="188">
        <v>0</v>
      </c>
      <c r="AJ18" s="188">
        <v>97</v>
      </c>
    </row>
    <row r="19" spans="1:36" ht="13.5">
      <c r="A19" s="182" t="s">
        <v>239</v>
      </c>
      <c r="B19" s="182" t="s">
        <v>28</v>
      </c>
      <c r="C19" s="184" t="s">
        <v>29</v>
      </c>
      <c r="D19" s="188">
        <f t="shared" si="0"/>
        <v>9276</v>
      </c>
      <c r="E19" s="188">
        <v>5933</v>
      </c>
      <c r="F19" s="188">
        <f t="shared" si="1"/>
        <v>1308</v>
      </c>
      <c r="G19" s="188">
        <v>1007</v>
      </c>
      <c r="H19" s="188">
        <v>301</v>
      </c>
      <c r="I19" s="188">
        <v>0</v>
      </c>
      <c r="J19" s="188">
        <v>0</v>
      </c>
      <c r="K19" s="188">
        <v>0</v>
      </c>
      <c r="L19" s="188">
        <v>28</v>
      </c>
      <c r="M19" s="188">
        <f t="shared" si="2"/>
        <v>2007</v>
      </c>
      <c r="N19" s="188">
        <v>1507</v>
      </c>
      <c r="O19" s="188">
        <v>82</v>
      </c>
      <c r="P19" s="188">
        <v>230</v>
      </c>
      <c r="Q19" s="188">
        <v>66</v>
      </c>
      <c r="R19" s="188">
        <v>0</v>
      </c>
      <c r="S19" s="188">
        <v>94</v>
      </c>
      <c r="T19" s="188">
        <v>28</v>
      </c>
      <c r="U19" s="188">
        <f t="shared" si="3"/>
        <v>6404</v>
      </c>
      <c r="V19" s="188">
        <v>5933</v>
      </c>
      <c r="W19" s="188">
        <v>442</v>
      </c>
      <c r="X19" s="188">
        <v>29</v>
      </c>
      <c r="Y19" s="188">
        <v>0</v>
      </c>
      <c r="Z19" s="188">
        <v>0</v>
      </c>
      <c r="AA19" s="188">
        <v>0</v>
      </c>
      <c r="AB19" s="188">
        <f t="shared" si="4"/>
        <v>1321</v>
      </c>
      <c r="AC19" s="188">
        <v>28</v>
      </c>
      <c r="AD19" s="188">
        <v>665</v>
      </c>
      <c r="AE19" s="188">
        <f t="shared" si="5"/>
        <v>628</v>
      </c>
      <c r="AF19" s="188">
        <v>628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239</v>
      </c>
      <c r="B20" s="182" t="s">
        <v>252</v>
      </c>
      <c r="C20" s="184" t="s">
        <v>116</v>
      </c>
      <c r="D20" s="188">
        <f t="shared" si="0"/>
        <v>7110</v>
      </c>
      <c r="E20" s="188">
        <v>5715</v>
      </c>
      <c r="F20" s="188">
        <f aca="true" t="shared" si="6" ref="F20:F39">SUM(G20:K20)</f>
        <v>990</v>
      </c>
      <c r="G20" s="188">
        <v>595</v>
      </c>
      <c r="H20" s="188">
        <v>395</v>
      </c>
      <c r="I20" s="188">
        <v>0</v>
      </c>
      <c r="J20" s="188">
        <v>0</v>
      </c>
      <c r="K20" s="188">
        <v>0</v>
      </c>
      <c r="L20" s="188">
        <v>405</v>
      </c>
      <c r="M20" s="188">
        <f aca="true" t="shared" si="7" ref="M20:M39">SUM(N20:T20)</f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aca="true" t="shared" si="8" ref="U20:U39">SUM(V20:AA20)</f>
        <v>6175</v>
      </c>
      <c r="V20" s="188">
        <v>5715</v>
      </c>
      <c r="W20" s="188">
        <v>357</v>
      </c>
      <c r="X20" s="188">
        <v>103</v>
      </c>
      <c r="Y20" s="188">
        <v>0</v>
      </c>
      <c r="Z20" s="188">
        <v>0</v>
      </c>
      <c r="AA20" s="188">
        <v>0</v>
      </c>
      <c r="AB20" s="188">
        <f aca="true" t="shared" si="9" ref="AB20:AB39">SUM(AC20:AE20)</f>
        <v>1409</v>
      </c>
      <c r="AC20" s="188">
        <v>405</v>
      </c>
      <c r="AD20" s="188">
        <v>755</v>
      </c>
      <c r="AE20" s="188">
        <f aca="true" t="shared" si="10" ref="AE20:AE39">SUM(AF20:AJ20)</f>
        <v>249</v>
      </c>
      <c r="AF20" s="188">
        <v>113</v>
      </c>
      <c r="AG20" s="188">
        <v>136</v>
      </c>
      <c r="AH20" s="188">
        <v>0</v>
      </c>
      <c r="AI20" s="188">
        <v>0</v>
      </c>
      <c r="AJ20" s="188">
        <v>0</v>
      </c>
    </row>
    <row r="21" spans="1:36" ht="13.5">
      <c r="A21" s="182" t="s">
        <v>239</v>
      </c>
      <c r="B21" s="182" t="s">
        <v>253</v>
      </c>
      <c r="C21" s="184" t="s">
        <v>254</v>
      </c>
      <c r="D21" s="188">
        <f t="shared" si="0"/>
        <v>2898</v>
      </c>
      <c r="E21" s="188">
        <v>2401</v>
      </c>
      <c r="F21" s="188">
        <f t="shared" si="6"/>
        <v>349</v>
      </c>
      <c r="G21" s="188">
        <v>283</v>
      </c>
      <c r="H21" s="188">
        <v>20</v>
      </c>
      <c r="I21" s="188">
        <v>0</v>
      </c>
      <c r="J21" s="188">
        <v>0</v>
      </c>
      <c r="K21" s="188">
        <v>46</v>
      </c>
      <c r="L21" s="188">
        <v>0</v>
      </c>
      <c r="M21" s="188">
        <f t="shared" si="7"/>
        <v>148</v>
      </c>
      <c r="N21" s="188">
        <v>144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4</v>
      </c>
      <c r="U21" s="188">
        <f t="shared" si="8"/>
        <v>2556</v>
      </c>
      <c r="V21" s="188">
        <v>2401</v>
      </c>
      <c r="W21" s="188">
        <v>100</v>
      </c>
      <c r="X21" s="188">
        <v>0</v>
      </c>
      <c r="Y21" s="188">
        <v>0</v>
      </c>
      <c r="Z21" s="188">
        <v>0</v>
      </c>
      <c r="AA21" s="188">
        <v>55</v>
      </c>
      <c r="AB21" s="188">
        <f t="shared" si="9"/>
        <v>378</v>
      </c>
      <c r="AC21" s="188">
        <v>0</v>
      </c>
      <c r="AD21" s="188">
        <v>280</v>
      </c>
      <c r="AE21" s="188">
        <f t="shared" si="10"/>
        <v>98</v>
      </c>
      <c r="AF21" s="188">
        <v>92</v>
      </c>
      <c r="AG21" s="188">
        <v>0</v>
      </c>
      <c r="AH21" s="188">
        <v>0</v>
      </c>
      <c r="AI21" s="188">
        <v>0</v>
      </c>
      <c r="AJ21" s="188">
        <v>6</v>
      </c>
    </row>
    <row r="22" spans="1:36" ht="13.5">
      <c r="A22" s="182" t="s">
        <v>239</v>
      </c>
      <c r="B22" s="182" t="s">
        <v>255</v>
      </c>
      <c r="C22" s="184" t="s">
        <v>256</v>
      </c>
      <c r="D22" s="188">
        <f t="shared" si="0"/>
        <v>3972</v>
      </c>
      <c r="E22" s="188">
        <v>2941</v>
      </c>
      <c r="F22" s="188">
        <f t="shared" si="6"/>
        <v>381</v>
      </c>
      <c r="G22" s="188">
        <v>340</v>
      </c>
      <c r="H22" s="188">
        <v>29</v>
      </c>
      <c r="I22" s="188">
        <v>0</v>
      </c>
      <c r="J22" s="188">
        <v>0</v>
      </c>
      <c r="K22" s="188">
        <v>12</v>
      </c>
      <c r="L22" s="188">
        <v>0</v>
      </c>
      <c r="M22" s="188">
        <f t="shared" si="7"/>
        <v>650</v>
      </c>
      <c r="N22" s="188">
        <v>534</v>
      </c>
      <c r="O22" s="188">
        <v>16</v>
      </c>
      <c r="P22" s="188">
        <v>61</v>
      </c>
      <c r="Q22" s="188">
        <v>0</v>
      </c>
      <c r="R22" s="188">
        <v>0</v>
      </c>
      <c r="S22" s="188">
        <v>35</v>
      </c>
      <c r="T22" s="188">
        <v>4</v>
      </c>
      <c r="U22" s="188">
        <f t="shared" si="8"/>
        <v>3069</v>
      </c>
      <c r="V22" s="188">
        <v>2941</v>
      </c>
      <c r="W22" s="188">
        <v>128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9"/>
        <v>454</v>
      </c>
      <c r="AC22" s="188">
        <v>0</v>
      </c>
      <c r="AD22" s="188">
        <v>343</v>
      </c>
      <c r="AE22" s="188">
        <f t="shared" si="10"/>
        <v>111</v>
      </c>
      <c r="AF22" s="188">
        <v>97</v>
      </c>
      <c r="AG22" s="188">
        <v>0</v>
      </c>
      <c r="AH22" s="188">
        <v>0</v>
      </c>
      <c r="AI22" s="188">
        <v>0</v>
      </c>
      <c r="AJ22" s="188">
        <v>14</v>
      </c>
    </row>
    <row r="23" spans="1:36" ht="13.5">
      <c r="A23" s="182" t="s">
        <v>239</v>
      </c>
      <c r="B23" s="182" t="s">
        <v>257</v>
      </c>
      <c r="C23" s="184" t="s">
        <v>258</v>
      </c>
      <c r="D23" s="188">
        <f t="shared" si="0"/>
        <v>6209</v>
      </c>
      <c r="E23" s="188">
        <v>5100</v>
      </c>
      <c r="F23" s="188">
        <f t="shared" si="6"/>
        <v>359</v>
      </c>
      <c r="G23" s="188">
        <v>304</v>
      </c>
      <c r="H23" s="188">
        <v>50</v>
      </c>
      <c r="I23" s="188">
        <v>0</v>
      </c>
      <c r="J23" s="188">
        <v>0</v>
      </c>
      <c r="K23" s="188">
        <v>5</v>
      </c>
      <c r="L23" s="188">
        <v>35</v>
      </c>
      <c r="M23" s="188">
        <f t="shared" si="7"/>
        <v>715</v>
      </c>
      <c r="N23" s="188">
        <v>411</v>
      </c>
      <c r="O23" s="188">
        <v>127</v>
      </c>
      <c r="P23" s="188">
        <v>169</v>
      </c>
      <c r="Q23" s="188">
        <v>0</v>
      </c>
      <c r="R23" s="188">
        <v>0</v>
      </c>
      <c r="S23" s="188">
        <v>0</v>
      </c>
      <c r="T23" s="188">
        <v>8</v>
      </c>
      <c r="U23" s="188">
        <f t="shared" si="8"/>
        <v>5192</v>
      </c>
      <c r="V23" s="188">
        <v>5100</v>
      </c>
      <c r="W23" s="188">
        <v>92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9"/>
        <v>720</v>
      </c>
      <c r="AC23" s="188">
        <v>35</v>
      </c>
      <c r="AD23" s="188">
        <v>582</v>
      </c>
      <c r="AE23" s="188">
        <f t="shared" si="10"/>
        <v>103</v>
      </c>
      <c r="AF23" s="188">
        <v>97</v>
      </c>
      <c r="AG23" s="188">
        <v>0</v>
      </c>
      <c r="AH23" s="188">
        <v>0</v>
      </c>
      <c r="AI23" s="188">
        <v>0</v>
      </c>
      <c r="AJ23" s="188">
        <v>6</v>
      </c>
    </row>
    <row r="24" spans="1:36" ht="13.5">
      <c r="A24" s="182" t="s">
        <v>239</v>
      </c>
      <c r="B24" s="182" t="s">
        <v>259</v>
      </c>
      <c r="C24" s="184" t="s">
        <v>117</v>
      </c>
      <c r="D24" s="188">
        <f t="shared" si="0"/>
        <v>3486</v>
      </c>
      <c r="E24" s="188">
        <v>2778</v>
      </c>
      <c r="F24" s="188">
        <f t="shared" si="6"/>
        <v>256</v>
      </c>
      <c r="G24" s="188">
        <v>220</v>
      </c>
      <c r="H24" s="188">
        <v>30</v>
      </c>
      <c r="I24" s="188">
        <v>0</v>
      </c>
      <c r="J24" s="188">
        <v>0</v>
      </c>
      <c r="K24" s="188">
        <v>6</v>
      </c>
      <c r="L24" s="188">
        <v>0</v>
      </c>
      <c r="M24" s="188">
        <f t="shared" si="7"/>
        <v>452</v>
      </c>
      <c r="N24" s="188">
        <v>277</v>
      </c>
      <c r="O24" s="188">
        <v>51</v>
      </c>
      <c r="P24" s="188">
        <v>85</v>
      </c>
      <c r="Q24" s="188">
        <v>0</v>
      </c>
      <c r="R24" s="188">
        <v>0</v>
      </c>
      <c r="S24" s="188">
        <v>27</v>
      </c>
      <c r="T24" s="188">
        <v>12</v>
      </c>
      <c r="U24" s="188">
        <f t="shared" si="8"/>
        <v>2885</v>
      </c>
      <c r="V24" s="188">
        <v>2778</v>
      </c>
      <c r="W24" s="188">
        <v>107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9"/>
        <v>374</v>
      </c>
      <c r="AC24" s="188">
        <v>0</v>
      </c>
      <c r="AD24" s="188">
        <v>322</v>
      </c>
      <c r="AE24" s="188">
        <f t="shared" si="10"/>
        <v>52</v>
      </c>
      <c r="AF24" s="188">
        <v>52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239</v>
      </c>
      <c r="B25" s="182" t="s">
        <v>260</v>
      </c>
      <c r="C25" s="184" t="s">
        <v>261</v>
      </c>
      <c r="D25" s="188">
        <f t="shared" si="0"/>
        <v>6700</v>
      </c>
      <c r="E25" s="188">
        <v>5410</v>
      </c>
      <c r="F25" s="188">
        <f t="shared" si="6"/>
        <v>1055</v>
      </c>
      <c r="G25" s="188">
        <v>445</v>
      </c>
      <c r="H25" s="188">
        <v>515</v>
      </c>
      <c r="I25" s="188">
        <v>0</v>
      </c>
      <c r="J25" s="188">
        <v>0</v>
      </c>
      <c r="K25" s="188">
        <v>95</v>
      </c>
      <c r="L25" s="188">
        <v>0</v>
      </c>
      <c r="M25" s="188">
        <f t="shared" si="7"/>
        <v>235</v>
      </c>
      <c r="N25" s="188">
        <v>229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6</v>
      </c>
      <c r="U25" s="188">
        <f t="shared" si="8"/>
        <v>5649</v>
      </c>
      <c r="V25" s="188">
        <v>5410</v>
      </c>
      <c r="W25" s="188">
        <v>135</v>
      </c>
      <c r="X25" s="188">
        <v>0</v>
      </c>
      <c r="Y25" s="188">
        <v>0</v>
      </c>
      <c r="Z25" s="188">
        <v>0</v>
      </c>
      <c r="AA25" s="188">
        <v>104</v>
      </c>
      <c r="AB25" s="188">
        <f t="shared" si="9"/>
        <v>755</v>
      </c>
      <c r="AC25" s="188">
        <v>0</v>
      </c>
      <c r="AD25" s="188">
        <v>619</v>
      </c>
      <c r="AE25" s="188">
        <f t="shared" si="10"/>
        <v>136</v>
      </c>
      <c r="AF25" s="188">
        <v>116</v>
      </c>
      <c r="AG25" s="188">
        <v>0</v>
      </c>
      <c r="AH25" s="188">
        <v>0</v>
      </c>
      <c r="AI25" s="188">
        <v>0</v>
      </c>
      <c r="AJ25" s="188">
        <v>20</v>
      </c>
    </row>
    <row r="26" spans="1:36" ht="13.5">
      <c r="A26" s="182" t="s">
        <v>239</v>
      </c>
      <c r="B26" s="182" t="s">
        <v>262</v>
      </c>
      <c r="C26" s="184" t="s">
        <v>263</v>
      </c>
      <c r="D26" s="188">
        <f t="shared" si="0"/>
        <v>1569</v>
      </c>
      <c r="E26" s="188">
        <v>0</v>
      </c>
      <c r="F26" s="188">
        <f t="shared" si="6"/>
        <v>1104</v>
      </c>
      <c r="G26" s="188">
        <v>0</v>
      </c>
      <c r="H26" s="188">
        <v>0</v>
      </c>
      <c r="I26" s="188">
        <v>0</v>
      </c>
      <c r="J26" s="188">
        <v>1104</v>
      </c>
      <c r="K26" s="188">
        <v>0</v>
      </c>
      <c r="L26" s="188">
        <v>234</v>
      </c>
      <c r="M26" s="188">
        <f t="shared" si="7"/>
        <v>231</v>
      </c>
      <c r="N26" s="188">
        <v>0</v>
      </c>
      <c r="O26" s="188">
        <v>189</v>
      </c>
      <c r="P26" s="188">
        <v>30</v>
      </c>
      <c r="Q26" s="188">
        <v>12</v>
      </c>
      <c r="R26" s="188">
        <v>0</v>
      </c>
      <c r="S26" s="188">
        <v>0</v>
      </c>
      <c r="T26" s="188">
        <v>0</v>
      </c>
      <c r="U26" s="188">
        <f t="shared" si="8"/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9"/>
        <v>234</v>
      </c>
      <c r="AC26" s="188">
        <v>234</v>
      </c>
      <c r="AD26" s="188">
        <v>0</v>
      </c>
      <c r="AE26" s="188">
        <f t="shared" si="10"/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239</v>
      </c>
      <c r="B27" s="182" t="s">
        <v>264</v>
      </c>
      <c r="C27" s="184" t="s">
        <v>265</v>
      </c>
      <c r="D27" s="188">
        <f t="shared" si="0"/>
        <v>3044</v>
      </c>
      <c r="E27" s="188">
        <v>0</v>
      </c>
      <c r="F27" s="188">
        <f t="shared" si="6"/>
        <v>2179</v>
      </c>
      <c r="G27" s="188">
        <v>0</v>
      </c>
      <c r="H27" s="188">
        <v>0</v>
      </c>
      <c r="I27" s="188">
        <v>0</v>
      </c>
      <c r="J27" s="188">
        <v>2179</v>
      </c>
      <c r="K27" s="188">
        <v>0</v>
      </c>
      <c r="L27" s="188">
        <v>487</v>
      </c>
      <c r="M27" s="188">
        <f t="shared" si="7"/>
        <v>378</v>
      </c>
      <c r="N27" s="188">
        <v>233</v>
      </c>
      <c r="O27" s="188">
        <v>56</v>
      </c>
      <c r="P27" s="188">
        <v>71</v>
      </c>
      <c r="Q27" s="188">
        <v>15</v>
      </c>
      <c r="R27" s="188">
        <v>0</v>
      </c>
      <c r="S27" s="188">
        <v>0</v>
      </c>
      <c r="T27" s="188">
        <v>3</v>
      </c>
      <c r="U27" s="188">
        <f t="shared" si="8"/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9"/>
        <v>487</v>
      </c>
      <c r="AC27" s="188">
        <v>487</v>
      </c>
      <c r="AD27" s="188">
        <v>0</v>
      </c>
      <c r="AE27" s="188">
        <f t="shared" si="10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239</v>
      </c>
      <c r="B28" s="182" t="s">
        <v>266</v>
      </c>
      <c r="C28" s="184" t="s">
        <v>267</v>
      </c>
      <c r="D28" s="188">
        <f t="shared" si="0"/>
        <v>2056</v>
      </c>
      <c r="E28" s="188">
        <v>0</v>
      </c>
      <c r="F28" s="188">
        <f t="shared" si="6"/>
        <v>1716</v>
      </c>
      <c r="G28" s="188">
        <v>306</v>
      </c>
      <c r="H28" s="188">
        <v>234</v>
      </c>
      <c r="I28" s="188">
        <v>0</v>
      </c>
      <c r="J28" s="188">
        <v>1176</v>
      </c>
      <c r="K28" s="188">
        <v>0</v>
      </c>
      <c r="L28" s="188">
        <v>279</v>
      </c>
      <c r="M28" s="188">
        <f t="shared" si="7"/>
        <v>61</v>
      </c>
      <c r="N28" s="188">
        <v>0</v>
      </c>
      <c r="O28" s="188">
        <v>0</v>
      </c>
      <c r="P28" s="188">
        <v>60</v>
      </c>
      <c r="Q28" s="188">
        <v>0</v>
      </c>
      <c r="R28" s="188">
        <v>0</v>
      </c>
      <c r="S28" s="188">
        <v>0</v>
      </c>
      <c r="T28" s="188">
        <v>1</v>
      </c>
      <c r="U28" s="188">
        <f t="shared" si="8"/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9"/>
        <v>279</v>
      </c>
      <c r="AC28" s="188">
        <v>279</v>
      </c>
      <c r="AD28" s="188">
        <v>0</v>
      </c>
      <c r="AE28" s="188">
        <f t="shared" si="10"/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239</v>
      </c>
      <c r="B29" s="182" t="s">
        <v>268</v>
      </c>
      <c r="C29" s="184" t="s">
        <v>269</v>
      </c>
      <c r="D29" s="188">
        <f t="shared" si="0"/>
        <v>2039</v>
      </c>
      <c r="E29" s="188">
        <v>0</v>
      </c>
      <c r="F29" s="188">
        <f t="shared" si="6"/>
        <v>1703</v>
      </c>
      <c r="G29" s="188">
        <v>413</v>
      </c>
      <c r="H29" s="188">
        <v>97</v>
      </c>
      <c r="I29" s="188">
        <v>0</v>
      </c>
      <c r="J29" s="188">
        <v>1193</v>
      </c>
      <c r="K29" s="188">
        <v>0</v>
      </c>
      <c r="L29" s="188">
        <v>238</v>
      </c>
      <c r="M29" s="188">
        <f t="shared" si="7"/>
        <v>98</v>
      </c>
      <c r="N29" s="188">
        <v>0</v>
      </c>
      <c r="O29" s="188">
        <v>25</v>
      </c>
      <c r="P29" s="188">
        <v>61</v>
      </c>
      <c r="Q29" s="188">
        <v>10</v>
      </c>
      <c r="R29" s="188">
        <v>0</v>
      </c>
      <c r="S29" s="188">
        <v>0</v>
      </c>
      <c r="T29" s="188">
        <v>2</v>
      </c>
      <c r="U29" s="188">
        <f t="shared" si="8"/>
        <v>0</v>
      </c>
      <c r="V29" s="188">
        <v>0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9"/>
        <v>651</v>
      </c>
      <c r="AC29" s="188">
        <v>238</v>
      </c>
      <c r="AD29" s="188">
        <v>0</v>
      </c>
      <c r="AE29" s="188">
        <f t="shared" si="10"/>
        <v>413</v>
      </c>
      <c r="AF29" s="188">
        <v>413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239</v>
      </c>
      <c r="B30" s="182" t="s">
        <v>270</v>
      </c>
      <c r="C30" s="184" t="s">
        <v>271</v>
      </c>
      <c r="D30" s="188">
        <f t="shared" si="0"/>
        <v>2028</v>
      </c>
      <c r="E30" s="188">
        <v>0</v>
      </c>
      <c r="F30" s="188">
        <f t="shared" si="6"/>
        <v>1215</v>
      </c>
      <c r="G30" s="188">
        <v>0</v>
      </c>
      <c r="H30" s="188">
        <v>0</v>
      </c>
      <c r="I30" s="188">
        <v>0</v>
      </c>
      <c r="J30" s="188">
        <v>1215</v>
      </c>
      <c r="K30" s="188">
        <v>0</v>
      </c>
      <c r="L30" s="188">
        <v>604</v>
      </c>
      <c r="M30" s="188">
        <f t="shared" si="7"/>
        <v>209</v>
      </c>
      <c r="N30" s="188">
        <v>1</v>
      </c>
      <c r="O30" s="188">
        <v>142</v>
      </c>
      <c r="P30" s="188">
        <v>54</v>
      </c>
      <c r="Q30" s="188">
        <v>7</v>
      </c>
      <c r="R30" s="188">
        <v>2</v>
      </c>
      <c r="S30" s="188">
        <v>0</v>
      </c>
      <c r="T30" s="188">
        <v>3</v>
      </c>
      <c r="U30" s="188">
        <f t="shared" si="8"/>
        <v>0</v>
      </c>
      <c r="V30" s="188">
        <v>0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9"/>
        <v>604</v>
      </c>
      <c r="AC30" s="188">
        <v>604</v>
      </c>
      <c r="AD30" s="188">
        <v>0</v>
      </c>
      <c r="AE30" s="188">
        <f t="shared" si="10"/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239</v>
      </c>
      <c r="B31" s="182" t="s">
        <v>272</v>
      </c>
      <c r="C31" s="184" t="s">
        <v>273</v>
      </c>
      <c r="D31" s="188">
        <f t="shared" si="0"/>
        <v>2763</v>
      </c>
      <c r="E31" s="188">
        <v>1948</v>
      </c>
      <c r="F31" s="188">
        <f t="shared" si="6"/>
        <v>390</v>
      </c>
      <c r="G31" s="188">
        <v>287</v>
      </c>
      <c r="H31" s="188">
        <v>103</v>
      </c>
      <c r="I31" s="188">
        <v>0</v>
      </c>
      <c r="J31" s="188">
        <v>0</v>
      </c>
      <c r="K31" s="188">
        <v>0</v>
      </c>
      <c r="L31" s="188">
        <v>3</v>
      </c>
      <c r="M31" s="188">
        <f t="shared" si="7"/>
        <v>422</v>
      </c>
      <c r="N31" s="188">
        <v>278</v>
      </c>
      <c r="O31" s="188">
        <v>21</v>
      </c>
      <c r="P31" s="188">
        <v>65</v>
      </c>
      <c r="Q31" s="188">
        <v>20</v>
      </c>
      <c r="R31" s="188">
        <v>0</v>
      </c>
      <c r="S31" s="188">
        <v>28</v>
      </c>
      <c r="T31" s="188">
        <v>10</v>
      </c>
      <c r="U31" s="188">
        <f t="shared" si="8"/>
        <v>2083</v>
      </c>
      <c r="V31" s="188">
        <v>1948</v>
      </c>
      <c r="W31" s="188">
        <v>125</v>
      </c>
      <c r="X31" s="188">
        <v>10</v>
      </c>
      <c r="Y31" s="188">
        <v>0</v>
      </c>
      <c r="Z31" s="188">
        <v>0</v>
      </c>
      <c r="AA31" s="188">
        <v>0</v>
      </c>
      <c r="AB31" s="188">
        <f t="shared" si="9"/>
        <v>399</v>
      </c>
      <c r="AC31" s="188">
        <v>3</v>
      </c>
      <c r="AD31" s="188">
        <v>218</v>
      </c>
      <c r="AE31" s="188">
        <f t="shared" si="10"/>
        <v>178</v>
      </c>
      <c r="AF31" s="188">
        <v>178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239</v>
      </c>
      <c r="B32" s="182" t="s">
        <v>274</v>
      </c>
      <c r="C32" s="184" t="s">
        <v>275</v>
      </c>
      <c r="D32" s="188">
        <f t="shared" si="0"/>
        <v>3220</v>
      </c>
      <c r="E32" s="188">
        <v>1884</v>
      </c>
      <c r="F32" s="188">
        <f t="shared" si="6"/>
        <v>546</v>
      </c>
      <c r="G32" s="188">
        <v>437</v>
      </c>
      <c r="H32" s="188">
        <v>109</v>
      </c>
      <c r="I32" s="188">
        <v>0</v>
      </c>
      <c r="J32" s="188">
        <v>0</v>
      </c>
      <c r="K32" s="188">
        <v>0</v>
      </c>
      <c r="L32" s="188">
        <v>40</v>
      </c>
      <c r="M32" s="188">
        <f t="shared" si="7"/>
        <v>750</v>
      </c>
      <c r="N32" s="188">
        <v>537</v>
      </c>
      <c r="O32" s="188">
        <v>39</v>
      </c>
      <c r="P32" s="188">
        <v>92</v>
      </c>
      <c r="Q32" s="188">
        <v>27</v>
      </c>
      <c r="R32" s="188">
        <v>0</v>
      </c>
      <c r="S32" s="188">
        <v>43</v>
      </c>
      <c r="T32" s="188">
        <v>12</v>
      </c>
      <c r="U32" s="188">
        <f t="shared" si="8"/>
        <v>2086</v>
      </c>
      <c r="V32" s="188">
        <v>1884</v>
      </c>
      <c r="W32" s="188">
        <v>192</v>
      </c>
      <c r="X32" s="188">
        <v>10</v>
      </c>
      <c r="Y32" s="188">
        <v>0</v>
      </c>
      <c r="Z32" s="188">
        <v>0</v>
      </c>
      <c r="AA32" s="188">
        <v>0</v>
      </c>
      <c r="AB32" s="188">
        <f t="shared" si="9"/>
        <v>524</v>
      </c>
      <c r="AC32" s="188">
        <v>40</v>
      </c>
      <c r="AD32" s="188">
        <v>211</v>
      </c>
      <c r="AE32" s="188">
        <f t="shared" si="10"/>
        <v>273</v>
      </c>
      <c r="AF32" s="188">
        <v>273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239</v>
      </c>
      <c r="B33" s="182" t="s">
        <v>276</v>
      </c>
      <c r="C33" s="184" t="s">
        <v>277</v>
      </c>
      <c r="D33" s="188">
        <f t="shared" si="0"/>
        <v>2003</v>
      </c>
      <c r="E33" s="188">
        <v>1355</v>
      </c>
      <c r="F33" s="188">
        <f t="shared" si="6"/>
        <v>320</v>
      </c>
      <c r="G33" s="188">
        <v>283</v>
      </c>
      <c r="H33" s="188">
        <v>37</v>
      </c>
      <c r="I33" s="188">
        <v>0</v>
      </c>
      <c r="J33" s="188">
        <v>0</v>
      </c>
      <c r="K33" s="188">
        <v>0</v>
      </c>
      <c r="L33" s="188">
        <v>1</v>
      </c>
      <c r="M33" s="188">
        <f t="shared" si="7"/>
        <v>327</v>
      </c>
      <c r="N33" s="188">
        <v>245</v>
      </c>
      <c r="O33" s="188">
        <v>12</v>
      </c>
      <c r="P33" s="188">
        <v>40</v>
      </c>
      <c r="Q33" s="188">
        <v>10</v>
      </c>
      <c r="R33" s="188">
        <v>0</v>
      </c>
      <c r="S33" s="188">
        <v>13</v>
      </c>
      <c r="T33" s="188">
        <v>7</v>
      </c>
      <c r="U33" s="188">
        <f t="shared" si="8"/>
        <v>1483</v>
      </c>
      <c r="V33" s="188">
        <v>1355</v>
      </c>
      <c r="W33" s="188">
        <v>125</v>
      </c>
      <c r="X33" s="188">
        <v>3</v>
      </c>
      <c r="Y33" s="188">
        <v>0</v>
      </c>
      <c r="Z33" s="188">
        <v>0</v>
      </c>
      <c r="AA33" s="188">
        <v>0</v>
      </c>
      <c r="AB33" s="188">
        <f t="shared" si="9"/>
        <v>330</v>
      </c>
      <c r="AC33" s="188">
        <v>1</v>
      </c>
      <c r="AD33" s="188">
        <v>152</v>
      </c>
      <c r="AE33" s="188">
        <f t="shared" si="10"/>
        <v>177</v>
      </c>
      <c r="AF33" s="188">
        <v>177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239</v>
      </c>
      <c r="B34" s="182" t="s">
        <v>278</v>
      </c>
      <c r="C34" s="184" t="s">
        <v>279</v>
      </c>
      <c r="D34" s="188">
        <f t="shared" si="0"/>
        <v>2410</v>
      </c>
      <c r="E34" s="188">
        <v>1487</v>
      </c>
      <c r="F34" s="188">
        <f t="shared" si="6"/>
        <v>406</v>
      </c>
      <c r="G34" s="188">
        <v>319</v>
      </c>
      <c r="H34" s="188">
        <v>87</v>
      </c>
      <c r="I34" s="188">
        <v>0</v>
      </c>
      <c r="J34" s="188">
        <v>0</v>
      </c>
      <c r="K34" s="188">
        <v>0</v>
      </c>
      <c r="L34" s="188">
        <v>3</v>
      </c>
      <c r="M34" s="188">
        <f t="shared" si="7"/>
        <v>514</v>
      </c>
      <c r="N34" s="188">
        <v>375</v>
      </c>
      <c r="O34" s="188">
        <v>20</v>
      </c>
      <c r="P34" s="188">
        <v>64</v>
      </c>
      <c r="Q34" s="188">
        <v>17</v>
      </c>
      <c r="R34" s="188">
        <v>0</v>
      </c>
      <c r="S34" s="188">
        <v>27</v>
      </c>
      <c r="T34" s="188">
        <v>11</v>
      </c>
      <c r="U34" s="188">
        <f t="shared" si="8"/>
        <v>1635</v>
      </c>
      <c r="V34" s="188">
        <v>1487</v>
      </c>
      <c r="W34" s="188">
        <v>140</v>
      </c>
      <c r="X34" s="188">
        <v>8</v>
      </c>
      <c r="Y34" s="188">
        <v>0</v>
      </c>
      <c r="Z34" s="188">
        <v>0</v>
      </c>
      <c r="AA34" s="188">
        <v>0</v>
      </c>
      <c r="AB34" s="188">
        <f t="shared" si="9"/>
        <v>368</v>
      </c>
      <c r="AC34" s="188">
        <v>3</v>
      </c>
      <c r="AD34" s="188">
        <v>166</v>
      </c>
      <c r="AE34" s="188">
        <f t="shared" si="10"/>
        <v>199</v>
      </c>
      <c r="AF34" s="188">
        <v>199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239</v>
      </c>
      <c r="B35" s="182" t="s">
        <v>280</v>
      </c>
      <c r="C35" s="184" t="s">
        <v>281</v>
      </c>
      <c r="D35" s="188">
        <f t="shared" si="0"/>
        <v>1959</v>
      </c>
      <c r="E35" s="188">
        <v>1144</v>
      </c>
      <c r="F35" s="188">
        <f t="shared" si="6"/>
        <v>325</v>
      </c>
      <c r="G35" s="188">
        <v>249</v>
      </c>
      <c r="H35" s="188">
        <v>76</v>
      </c>
      <c r="I35" s="188">
        <v>0</v>
      </c>
      <c r="J35" s="188">
        <v>0</v>
      </c>
      <c r="K35" s="188">
        <v>0</v>
      </c>
      <c r="L35" s="188">
        <v>9</v>
      </c>
      <c r="M35" s="188">
        <f t="shared" si="7"/>
        <v>481</v>
      </c>
      <c r="N35" s="188">
        <v>360</v>
      </c>
      <c r="O35" s="188">
        <v>19</v>
      </c>
      <c r="P35" s="188">
        <v>55</v>
      </c>
      <c r="Q35" s="188">
        <v>14</v>
      </c>
      <c r="R35" s="188">
        <v>0</v>
      </c>
      <c r="S35" s="188">
        <v>23</v>
      </c>
      <c r="T35" s="188">
        <v>10</v>
      </c>
      <c r="U35" s="188">
        <f t="shared" si="8"/>
        <v>1261</v>
      </c>
      <c r="V35" s="188">
        <v>1144</v>
      </c>
      <c r="W35" s="188">
        <v>109</v>
      </c>
      <c r="X35" s="188">
        <v>8</v>
      </c>
      <c r="Y35" s="188">
        <v>0</v>
      </c>
      <c r="Z35" s="188">
        <v>0</v>
      </c>
      <c r="AA35" s="188">
        <v>0</v>
      </c>
      <c r="AB35" s="188">
        <f t="shared" si="9"/>
        <v>293</v>
      </c>
      <c r="AC35" s="188">
        <v>9</v>
      </c>
      <c r="AD35" s="188">
        <v>128</v>
      </c>
      <c r="AE35" s="188">
        <f t="shared" si="10"/>
        <v>156</v>
      </c>
      <c r="AF35" s="188">
        <v>156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239</v>
      </c>
      <c r="B36" s="182" t="s">
        <v>282</v>
      </c>
      <c r="C36" s="184" t="s">
        <v>283</v>
      </c>
      <c r="D36" s="188">
        <f t="shared" si="0"/>
        <v>2724</v>
      </c>
      <c r="E36" s="188">
        <v>1863</v>
      </c>
      <c r="F36" s="188">
        <f t="shared" si="6"/>
        <v>418</v>
      </c>
      <c r="G36" s="188">
        <v>330</v>
      </c>
      <c r="H36" s="188">
        <v>88</v>
      </c>
      <c r="I36" s="188">
        <v>0</v>
      </c>
      <c r="J36" s="188">
        <v>0</v>
      </c>
      <c r="K36" s="188">
        <v>0</v>
      </c>
      <c r="L36" s="188">
        <v>4</v>
      </c>
      <c r="M36" s="188">
        <f t="shared" si="7"/>
        <v>439</v>
      </c>
      <c r="N36" s="188">
        <v>288</v>
      </c>
      <c r="O36" s="188">
        <v>24</v>
      </c>
      <c r="P36" s="188">
        <v>68</v>
      </c>
      <c r="Q36" s="188">
        <v>19</v>
      </c>
      <c r="R36" s="188">
        <v>0</v>
      </c>
      <c r="S36" s="188">
        <v>31</v>
      </c>
      <c r="T36" s="188">
        <v>9</v>
      </c>
      <c r="U36" s="188">
        <f t="shared" si="8"/>
        <v>2017</v>
      </c>
      <c r="V36" s="188">
        <v>1863</v>
      </c>
      <c r="W36" s="188">
        <v>145</v>
      </c>
      <c r="X36" s="188">
        <v>9</v>
      </c>
      <c r="Y36" s="188">
        <v>0</v>
      </c>
      <c r="Z36" s="188">
        <v>0</v>
      </c>
      <c r="AA36" s="188">
        <v>0</v>
      </c>
      <c r="AB36" s="188">
        <f t="shared" si="9"/>
        <v>418</v>
      </c>
      <c r="AC36" s="188">
        <v>4</v>
      </c>
      <c r="AD36" s="188">
        <v>209</v>
      </c>
      <c r="AE36" s="188">
        <f t="shared" si="10"/>
        <v>205</v>
      </c>
      <c r="AF36" s="188">
        <v>205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239</v>
      </c>
      <c r="B37" s="182" t="s">
        <v>284</v>
      </c>
      <c r="C37" s="184" t="s">
        <v>285</v>
      </c>
      <c r="D37" s="188">
        <f t="shared" si="0"/>
        <v>2255</v>
      </c>
      <c r="E37" s="188">
        <v>1734</v>
      </c>
      <c r="F37" s="188">
        <f t="shared" si="6"/>
        <v>507</v>
      </c>
      <c r="G37" s="188">
        <v>387</v>
      </c>
      <c r="H37" s="188">
        <v>120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7"/>
        <v>14</v>
      </c>
      <c r="N37" s="188">
        <v>0</v>
      </c>
      <c r="O37" s="188">
        <v>10</v>
      </c>
      <c r="P37" s="188">
        <v>0</v>
      </c>
      <c r="Q37" s="188">
        <v>4</v>
      </c>
      <c r="R37" s="188">
        <v>0</v>
      </c>
      <c r="S37" s="188">
        <v>0</v>
      </c>
      <c r="T37" s="188">
        <v>0</v>
      </c>
      <c r="U37" s="188">
        <f t="shared" si="8"/>
        <v>1976</v>
      </c>
      <c r="V37" s="188">
        <v>1734</v>
      </c>
      <c r="W37" s="188">
        <v>230</v>
      </c>
      <c r="X37" s="188">
        <v>12</v>
      </c>
      <c r="Y37" s="188">
        <v>0</v>
      </c>
      <c r="Z37" s="188">
        <v>0</v>
      </c>
      <c r="AA37" s="188">
        <v>0</v>
      </c>
      <c r="AB37" s="188">
        <f t="shared" si="9"/>
        <v>372</v>
      </c>
      <c r="AC37" s="188">
        <v>0</v>
      </c>
      <c r="AD37" s="188">
        <v>304</v>
      </c>
      <c r="AE37" s="188">
        <f t="shared" si="10"/>
        <v>68</v>
      </c>
      <c r="AF37" s="188">
        <v>68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239</v>
      </c>
      <c r="B38" s="182" t="s">
        <v>286</v>
      </c>
      <c r="C38" s="184" t="s">
        <v>287</v>
      </c>
      <c r="D38" s="188">
        <f t="shared" si="0"/>
        <v>1086</v>
      </c>
      <c r="E38" s="188">
        <v>776</v>
      </c>
      <c r="F38" s="188">
        <f t="shared" si="6"/>
        <v>274</v>
      </c>
      <c r="G38" s="188">
        <v>189</v>
      </c>
      <c r="H38" s="188">
        <v>85</v>
      </c>
      <c r="I38" s="188">
        <v>0</v>
      </c>
      <c r="J38" s="188">
        <v>0</v>
      </c>
      <c r="K38" s="188">
        <v>0</v>
      </c>
      <c r="L38" s="188">
        <v>27</v>
      </c>
      <c r="M38" s="188">
        <f t="shared" si="7"/>
        <v>9</v>
      </c>
      <c r="N38" s="188">
        <v>0</v>
      </c>
      <c r="O38" s="188">
        <v>9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8"/>
        <v>799</v>
      </c>
      <c r="V38" s="188">
        <v>776</v>
      </c>
      <c r="W38" s="188">
        <v>13</v>
      </c>
      <c r="X38" s="188">
        <v>10</v>
      </c>
      <c r="Y38" s="188">
        <v>0</v>
      </c>
      <c r="Z38" s="188">
        <v>0</v>
      </c>
      <c r="AA38" s="188">
        <v>0</v>
      </c>
      <c r="AB38" s="188">
        <f t="shared" si="9"/>
        <v>298</v>
      </c>
      <c r="AC38" s="188">
        <v>27</v>
      </c>
      <c r="AD38" s="188">
        <v>138</v>
      </c>
      <c r="AE38" s="188">
        <f t="shared" si="10"/>
        <v>133</v>
      </c>
      <c r="AF38" s="188">
        <v>133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239</v>
      </c>
      <c r="B39" s="182" t="s">
        <v>288</v>
      </c>
      <c r="C39" s="184" t="s">
        <v>289</v>
      </c>
      <c r="D39" s="188">
        <f t="shared" si="0"/>
        <v>1202</v>
      </c>
      <c r="E39" s="188">
        <v>874</v>
      </c>
      <c r="F39" s="188">
        <f t="shared" si="6"/>
        <v>328</v>
      </c>
      <c r="G39" s="188">
        <v>247</v>
      </c>
      <c r="H39" s="188">
        <v>81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7"/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8"/>
        <v>1029</v>
      </c>
      <c r="V39" s="188">
        <v>874</v>
      </c>
      <c r="W39" s="188">
        <v>147</v>
      </c>
      <c r="X39" s="188">
        <v>8</v>
      </c>
      <c r="Y39" s="188">
        <v>0</v>
      </c>
      <c r="Z39" s="188">
        <v>0</v>
      </c>
      <c r="AA39" s="188">
        <v>0</v>
      </c>
      <c r="AB39" s="188">
        <f t="shared" si="9"/>
        <v>202</v>
      </c>
      <c r="AC39" s="188">
        <v>0</v>
      </c>
      <c r="AD39" s="188">
        <v>158</v>
      </c>
      <c r="AE39" s="188">
        <f t="shared" si="10"/>
        <v>44</v>
      </c>
      <c r="AF39" s="188">
        <v>44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201" t="s">
        <v>30</v>
      </c>
      <c r="B40" s="202"/>
      <c r="C40" s="202"/>
      <c r="D40" s="188">
        <f aca="true" t="shared" si="11" ref="D40:AJ40">SUM(D7:D39)</f>
        <v>470955</v>
      </c>
      <c r="E40" s="188">
        <f t="shared" si="11"/>
        <v>361752</v>
      </c>
      <c r="F40" s="188">
        <f t="shared" si="11"/>
        <v>68024</v>
      </c>
      <c r="G40" s="188">
        <f t="shared" si="11"/>
        <v>32578</v>
      </c>
      <c r="H40" s="188">
        <f t="shared" si="11"/>
        <v>21305</v>
      </c>
      <c r="I40" s="188">
        <f t="shared" si="11"/>
        <v>782</v>
      </c>
      <c r="J40" s="188">
        <f t="shared" si="11"/>
        <v>9122</v>
      </c>
      <c r="K40" s="188">
        <f t="shared" si="11"/>
        <v>4237</v>
      </c>
      <c r="L40" s="188">
        <f t="shared" si="11"/>
        <v>14206</v>
      </c>
      <c r="M40" s="188">
        <f t="shared" si="11"/>
        <v>26973</v>
      </c>
      <c r="N40" s="188">
        <f t="shared" si="11"/>
        <v>19161</v>
      </c>
      <c r="O40" s="188">
        <f t="shared" si="11"/>
        <v>2019</v>
      </c>
      <c r="P40" s="188">
        <f t="shared" si="11"/>
        <v>3722</v>
      </c>
      <c r="Q40" s="188">
        <f t="shared" si="11"/>
        <v>364</v>
      </c>
      <c r="R40" s="188">
        <f t="shared" si="11"/>
        <v>2</v>
      </c>
      <c r="S40" s="188">
        <f t="shared" si="11"/>
        <v>1173</v>
      </c>
      <c r="T40" s="188">
        <f t="shared" si="11"/>
        <v>532</v>
      </c>
      <c r="U40" s="188">
        <f t="shared" si="11"/>
        <v>382126</v>
      </c>
      <c r="V40" s="188">
        <f t="shared" si="11"/>
        <v>361752</v>
      </c>
      <c r="W40" s="188">
        <f t="shared" si="11"/>
        <v>18665</v>
      </c>
      <c r="X40" s="188">
        <f t="shared" si="11"/>
        <v>1452</v>
      </c>
      <c r="Y40" s="188">
        <f t="shared" si="11"/>
        <v>0</v>
      </c>
      <c r="Z40" s="188">
        <f t="shared" si="11"/>
        <v>0</v>
      </c>
      <c r="AA40" s="188">
        <f t="shared" si="11"/>
        <v>257</v>
      </c>
      <c r="AB40" s="188">
        <f t="shared" si="11"/>
        <v>71772</v>
      </c>
      <c r="AC40" s="188">
        <f t="shared" si="11"/>
        <v>14206</v>
      </c>
      <c r="AD40" s="188">
        <f t="shared" si="11"/>
        <v>44241</v>
      </c>
      <c r="AE40" s="188">
        <f t="shared" si="11"/>
        <v>13325</v>
      </c>
      <c r="AF40" s="188">
        <f t="shared" si="11"/>
        <v>7335</v>
      </c>
      <c r="AG40" s="188">
        <f t="shared" si="11"/>
        <v>1969</v>
      </c>
      <c r="AH40" s="188">
        <f t="shared" si="11"/>
        <v>0</v>
      </c>
      <c r="AI40" s="188">
        <f t="shared" si="11"/>
        <v>0</v>
      </c>
      <c r="AJ40" s="188">
        <f t="shared" si="11"/>
        <v>4021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0:C4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119</v>
      </c>
      <c r="B2" s="200" t="s">
        <v>162</v>
      </c>
      <c r="C2" s="200" t="s">
        <v>131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151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134</v>
      </c>
      <c r="E3" s="203" t="s">
        <v>138</v>
      </c>
      <c r="F3" s="203" t="s">
        <v>163</v>
      </c>
      <c r="G3" s="203" t="s">
        <v>139</v>
      </c>
      <c r="H3" s="203" t="s">
        <v>237</v>
      </c>
      <c r="I3" s="203" t="s">
        <v>238</v>
      </c>
      <c r="J3" s="244" t="s">
        <v>203</v>
      </c>
      <c r="K3" s="203" t="s">
        <v>164</v>
      </c>
      <c r="L3" s="195" t="s">
        <v>134</v>
      </c>
      <c r="M3" s="203" t="s">
        <v>138</v>
      </c>
      <c r="N3" s="203" t="s">
        <v>163</v>
      </c>
      <c r="O3" s="203" t="s">
        <v>139</v>
      </c>
      <c r="P3" s="203" t="s">
        <v>237</v>
      </c>
      <c r="Q3" s="203" t="s">
        <v>238</v>
      </c>
      <c r="R3" s="244" t="s">
        <v>203</v>
      </c>
      <c r="S3" s="203" t="s">
        <v>164</v>
      </c>
      <c r="T3" s="195" t="s">
        <v>134</v>
      </c>
      <c r="U3" s="203" t="s">
        <v>138</v>
      </c>
      <c r="V3" s="203" t="s">
        <v>163</v>
      </c>
      <c r="W3" s="203" t="s">
        <v>139</v>
      </c>
      <c r="X3" s="203" t="s">
        <v>237</v>
      </c>
      <c r="Y3" s="203" t="s">
        <v>238</v>
      </c>
      <c r="Z3" s="244" t="s">
        <v>203</v>
      </c>
      <c r="AA3" s="203" t="s">
        <v>164</v>
      </c>
      <c r="AB3" s="208" t="s">
        <v>152</v>
      </c>
      <c r="AC3" s="234"/>
      <c r="AD3" s="234"/>
      <c r="AE3" s="234"/>
      <c r="AF3" s="234"/>
      <c r="AG3" s="234"/>
      <c r="AH3" s="234"/>
      <c r="AI3" s="235"/>
      <c r="AJ3" s="208" t="s">
        <v>153</v>
      </c>
      <c r="AK3" s="206"/>
      <c r="AL3" s="206"/>
      <c r="AM3" s="206"/>
      <c r="AN3" s="206"/>
      <c r="AO3" s="206"/>
      <c r="AP3" s="206"/>
      <c r="AQ3" s="207"/>
      <c r="AR3" s="208" t="s">
        <v>154</v>
      </c>
      <c r="AS3" s="232"/>
      <c r="AT3" s="232"/>
      <c r="AU3" s="232"/>
      <c r="AV3" s="232"/>
      <c r="AW3" s="232"/>
      <c r="AX3" s="232"/>
      <c r="AY3" s="233"/>
      <c r="AZ3" s="208" t="s">
        <v>155</v>
      </c>
      <c r="BA3" s="234"/>
      <c r="BB3" s="234"/>
      <c r="BC3" s="234"/>
      <c r="BD3" s="234"/>
      <c r="BE3" s="234"/>
      <c r="BF3" s="234"/>
      <c r="BG3" s="235"/>
      <c r="BH3" s="208" t="s">
        <v>156</v>
      </c>
      <c r="BI3" s="234"/>
      <c r="BJ3" s="234"/>
      <c r="BK3" s="234"/>
      <c r="BL3" s="234"/>
      <c r="BM3" s="234"/>
      <c r="BN3" s="234"/>
      <c r="BO3" s="235"/>
      <c r="BP3" s="195" t="s">
        <v>134</v>
      </c>
      <c r="BQ3" s="203" t="s">
        <v>138</v>
      </c>
      <c r="BR3" s="203" t="s">
        <v>163</v>
      </c>
      <c r="BS3" s="203" t="s">
        <v>139</v>
      </c>
      <c r="BT3" s="203" t="s">
        <v>237</v>
      </c>
      <c r="BU3" s="203" t="s">
        <v>238</v>
      </c>
      <c r="BV3" s="244" t="s">
        <v>203</v>
      </c>
      <c r="BW3" s="203" t="s">
        <v>164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134</v>
      </c>
      <c r="AC4" s="203" t="s">
        <v>138</v>
      </c>
      <c r="AD4" s="203" t="s">
        <v>163</v>
      </c>
      <c r="AE4" s="203" t="s">
        <v>139</v>
      </c>
      <c r="AF4" s="203" t="s">
        <v>237</v>
      </c>
      <c r="AG4" s="203" t="s">
        <v>238</v>
      </c>
      <c r="AH4" s="244" t="s">
        <v>203</v>
      </c>
      <c r="AI4" s="203" t="s">
        <v>164</v>
      </c>
      <c r="AJ4" s="195" t="s">
        <v>134</v>
      </c>
      <c r="AK4" s="203" t="s">
        <v>138</v>
      </c>
      <c r="AL4" s="203" t="s">
        <v>163</v>
      </c>
      <c r="AM4" s="203" t="s">
        <v>139</v>
      </c>
      <c r="AN4" s="203" t="s">
        <v>237</v>
      </c>
      <c r="AO4" s="203" t="s">
        <v>238</v>
      </c>
      <c r="AP4" s="244" t="s">
        <v>203</v>
      </c>
      <c r="AQ4" s="203" t="s">
        <v>164</v>
      </c>
      <c r="AR4" s="195" t="s">
        <v>134</v>
      </c>
      <c r="AS4" s="203" t="s">
        <v>138</v>
      </c>
      <c r="AT4" s="203" t="s">
        <v>163</v>
      </c>
      <c r="AU4" s="203" t="s">
        <v>139</v>
      </c>
      <c r="AV4" s="203" t="s">
        <v>237</v>
      </c>
      <c r="AW4" s="203" t="s">
        <v>238</v>
      </c>
      <c r="AX4" s="244" t="s">
        <v>203</v>
      </c>
      <c r="AY4" s="203" t="s">
        <v>164</v>
      </c>
      <c r="AZ4" s="195" t="s">
        <v>134</v>
      </c>
      <c r="BA4" s="203" t="s">
        <v>138</v>
      </c>
      <c r="BB4" s="203" t="s">
        <v>163</v>
      </c>
      <c r="BC4" s="203" t="s">
        <v>139</v>
      </c>
      <c r="BD4" s="203" t="s">
        <v>237</v>
      </c>
      <c r="BE4" s="203" t="s">
        <v>238</v>
      </c>
      <c r="BF4" s="244" t="s">
        <v>203</v>
      </c>
      <c r="BG4" s="203" t="s">
        <v>164</v>
      </c>
      <c r="BH4" s="195" t="s">
        <v>134</v>
      </c>
      <c r="BI4" s="203" t="s">
        <v>138</v>
      </c>
      <c r="BJ4" s="203" t="s">
        <v>163</v>
      </c>
      <c r="BK4" s="203" t="s">
        <v>139</v>
      </c>
      <c r="BL4" s="203" t="s">
        <v>237</v>
      </c>
      <c r="BM4" s="203" t="s">
        <v>238</v>
      </c>
      <c r="BN4" s="244" t="s">
        <v>203</v>
      </c>
      <c r="BO4" s="203" t="s">
        <v>164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127</v>
      </c>
      <c r="E6" s="28" t="s">
        <v>127</v>
      </c>
      <c r="F6" s="28" t="s">
        <v>127</v>
      </c>
      <c r="G6" s="28" t="s">
        <v>127</v>
      </c>
      <c r="H6" s="28" t="s">
        <v>127</v>
      </c>
      <c r="I6" s="28" t="s">
        <v>127</v>
      </c>
      <c r="J6" s="28" t="s">
        <v>127</v>
      </c>
      <c r="K6" s="28" t="s">
        <v>127</v>
      </c>
      <c r="L6" s="21" t="s">
        <v>127</v>
      </c>
      <c r="M6" s="28" t="s">
        <v>127</v>
      </c>
      <c r="N6" s="28" t="s">
        <v>127</v>
      </c>
      <c r="O6" s="28" t="s">
        <v>127</v>
      </c>
      <c r="P6" s="28" t="s">
        <v>127</v>
      </c>
      <c r="Q6" s="28" t="s">
        <v>127</v>
      </c>
      <c r="R6" s="28" t="s">
        <v>127</v>
      </c>
      <c r="S6" s="28" t="s">
        <v>127</v>
      </c>
      <c r="T6" s="21" t="s">
        <v>127</v>
      </c>
      <c r="U6" s="28" t="s">
        <v>127</v>
      </c>
      <c r="V6" s="28" t="s">
        <v>127</v>
      </c>
      <c r="W6" s="28" t="s">
        <v>127</v>
      </c>
      <c r="X6" s="28" t="s">
        <v>127</v>
      </c>
      <c r="Y6" s="28" t="s">
        <v>127</v>
      </c>
      <c r="Z6" s="28" t="s">
        <v>127</v>
      </c>
      <c r="AA6" s="28" t="s">
        <v>127</v>
      </c>
      <c r="AB6" s="21" t="s">
        <v>127</v>
      </c>
      <c r="AC6" s="28" t="s">
        <v>127</v>
      </c>
      <c r="AD6" s="28" t="s">
        <v>127</v>
      </c>
      <c r="AE6" s="28" t="s">
        <v>127</v>
      </c>
      <c r="AF6" s="28" t="s">
        <v>127</v>
      </c>
      <c r="AG6" s="28" t="s">
        <v>127</v>
      </c>
      <c r="AH6" s="28" t="s">
        <v>127</v>
      </c>
      <c r="AI6" s="28" t="s">
        <v>127</v>
      </c>
      <c r="AJ6" s="21" t="s">
        <v>127</v>
      </c>
      <c r="AK6" s="28" t="s">
        <v>127</v>
      </c>
      <c r="AL6" s="28" t="s">
        <v>127</v>
      </c>
      <c r="AM6" s="28" t="s">
        <v>127</v>
      </c>
      <c r="AN6" s="28" t="s">
        <v>127</v>
      </c>
      <c r="AO6" s="28" t="s">
        <v>127</v>
      </c>
      <c r="AP6" s="28" t="s">
        <v>127</v>
      </c>
      <c r="AQ6" s="28" t="s">
        <v>127</v>
      </c>
      <c r="AR6" s="21" t="s">
        <v>127</v>
      </c>
      <c r="AS6" s="28" t="s">
        <v>127</v>
      </c>
      <c r="AT6" s="28" t="s">
        <v>127</v>
      </c>
      <c r="AU6" s="28" t="s">
        <v>127</v>
      </c>
      <c r="AV6" s="28" t="s">
        <v>127</v>
      </c>
      <c r="AW6" s="28" t="s">
        <v>127</v>
      </c>
      <c r="AX6" s="28" t="s">
        <v>127</v>
      </c>
      <c r="AY6" s="28" t="s">
        <v>127</v>
      </c>
      <c r="AZ6" s="21" t="s">
        <v>127</v>
      </c>
      <c r="BA6" s="28" t="s">
        <v>127</v>
      </c>
      <c r="BB6" s="28" t="s">
        <v>127</v>
      </c>
      <c r="BC6" s="28" t="s">
        <v>127</v>
      </c>
      <c r="BD6" s="28" t="s">
        <v>127</v>
      </c>
      <c r="BE6" s="28" t="s">
        <v>127</v>
      </c>
      <c r="BF6" s="28" t="s">
        <v>127</v>
      </c>
      <c r="BG6" s="28" t="s">
        <v>127</v>
      </c>
      <c r="BH6" s="21" t="s">
        <v>127</v>
      </c>
      <c r="BI6" s="28" t="s">
        <v>127</v>
      </c>
      <c r="BJ6" s="28" t="s">
        <v>127</v>
      </c>
      <c r="BK6" s="28" t="s">
        <v>127</v>
      </c>
      <c r="BL6" s="28" t="s">
        <v>127</v>
      </c>
      <c r="BM6" s="28" t="s">
        <v>127</v>
      </c>
      <c r="BN6" s="28" t="s">
        <v>127</v>
      </c>
      <c r="BO6" s="28" t="s">
        <v>127</v>
      </c>
      <c r="BP6" s="21" t="s">
        <v>127</v>
      </c>
      <c r="BQ6" s="28" t="s">
        <v>127</v>
      </c>
      <c r="BR6" s="28" t="s">
        <v>127</v>
      </c>
      <c r="BS6" s="28" t="s">
        <v>127</v>
      </c>
      <c r="BT6" s="28" t="s">
        <v>127</v>
      </c>
      <c r="BU6" s="28" t="s">
        <v>127</v>
      </c>
      <c r="BV6" s="28" t="s">
        <v>127</v>
      </c>
      <c r="BW6" s="28" t="s">
        <v>127</v>
      </c>
    </row>
    <row r="7" spans="1:75" ht="13.5">
      <c r="A7" s="182" t="s">
        <v>239</v>
      </c>
      <c r="B7" s="182" t="s">
        <v>240</v>
      </c>
      <c r="C7" s="184" t="s">
        <v>241</v>
      </c>
      <c r="D7" s="188">
        <f aca="true" t="shared" si="0" ref="D7:D39">SUM(E7:K7)</f>
        <v>15866</v>
      </c>
      <c r="E7" s="188">
        <f aca="true" t="shared" si="1" ref="E7:E19">M7+U7+BQ7</f>
        <v>12459</v>
      </c>
      <c r="F7" s="188">
        <f aca="true" t="shared" si="2" ref="F7:F19">N7+V7+BR7</f>
        <v>2280</v>
      </c>
      <c r="G7" s="188">
        <f aca="true" t="shared" si="3" ref="G7:G19">O7+W7+BS7</f>
        <v>608</v>
      </c>
      <c r="H7" s="188">
        <f aca="true" t="shared" si="4" ref="H7:H19">P7+X7+BT7</f>
        <v>519</v>
      </c>
      <c r="I7" s="188">
        <f aca="true" t="shared" si="5" ref="I7:I19">Q7+Y7+BU7</f>
        <v>0</v>
      </c>
      <c r="J7" s="188">
        <f aca="true" t="shared" si="6" ref="J7:J19">R7+Z7+BV7</f>
        <v>0</v>
      </c>
      <c r="K7" s="188">
        <f aca="true" t="shared" si="7" ref="K7:K19">S7+AA7+BW7</f>
        <v>0</v>
      </c>
      <c r="L7" s="188">
        <f aca="true" t="shared" si="8" ref="L7:L19">SUM(M7:S7)</f>
        <v>35</v>
      </c>
      <c r="M7" s="188">
        <v>0</v>
      </c>
      <c r="N7" s="188">
        <v>35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19">SUM(U7:AA7)</f>
        <v>3372</v>
      </c>
      <c r="U7" s="188">
        <f aca="true" t="shared" si="10" ref="U7:U19">AC7+AK7+AS7+BA7+BI7</f>
        <v>0</v>
      </c>
      <c r="V7" s="188">
        <f aca="true" t="shared" si="11" ref="V7:V19">AD7+AL7+AT7+BB7+BJ7</f>
        <v>2245</v>
      </c>
      <c r="W7" s="188">
        <f aca="true" t="shared" si="12" ref="W7:W19">AE7+AM7+AU7+BC7+BK7</f>
        <v>608</v>
      </c>
      <c r="X7" s="188">
        <f aca="true" t="shared" si="13" ref="X7:X19">AF7+AN7+AV7+BD7+BL7</f>
        <v>519</v>
      </c>
      <c r="Y7" s="188">
        <f aca="true" t="shared" si="14" ref="Y7:Y19">AG7+AO7+AW7+BE7+BM7</f>
        <v>0</v>
      </c>
      <c r="Z7" s="188">
        <f aca="true" t="shared" si="15" ref="Z7:Z19">AH7+AP7+AX7+BF7+BN7</f>
        <v>0</v>
      </c>
      <c r="AA7" s="188">
        <f aca="true" t="shared" si="16" ref="AA7:AA19">AI7+AQ7+AY7+BG7+BO7</f>
        <v>0</v>
      </c>
      <c r="AB7" s="188">
        <f aca="true" t="shared" si="17" ref="AB7:AB19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19">SUM(AK7:AQ7)</f>
        <v>1471</v>
      </c>
      <c r="AK7" s="188">
        <v>0</v>
      </c>
      <c r="AL7" s="188">
        <v>1471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19">SUM(AS7:AY7)</f>
        <v>1901</v>
      </c>
      <c r="AS7" s="188">
        <v>0</v>
      </c>
      <c r="AT7" s="188">
        <v>774</v>
      </c>
      <c r="AU7" s="188">
        <v>608</v>
      </c>
      <c r="AV7" s="188">
        <v>519</v>
      </c>
      <c r="AW7" s="188">
        <v>0</v>
      </c>
      <c r="AX7" s="188">
        <v>0</v>
      </c>
      <c r="AY7" s="188">
        <v>0</v>
      </c>
      <c r="AZ7" s="188">
        <f aca="true" t="shared" si="20" ref="AZ7:AZ19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19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19">SUM(BQ7:BW7)</f>
        <v>12459</v>
      </c>
      <c r="BQ7" s="188">
        <v>12459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239</v>
      </c>
      <c r="B8" s="182" t="s">
        <v>242</v>
      </c>
      <c r="C8" s="184" t="s">
        <v>243</v>
      </c>
      <c r="D8" s="188">
        <f t="shared" si="0"/>
        <v>5948</v>
      </c>
      <c r="E8" s="188">
        <f t="shared" si="1"/>
        <v>2452</v>
      </c>
      <c r="F8" s="188">
        <f t="shared" si="2"/>
        <v>892</v>
      </c>
      <c r="G8" s="188">
        <f t="shared" si="3"/>
        <v>1043</v>
      </c>
      <c r="H8" s="188">
        <f t="shared" si="4"/>
        <v>211</v>
      </c>
      <c r="I8" s="188">
        <f t="shared" si="5"/>
        <v>1344</v>
      </c>
      <c r="J8" s="188">
        <f t="shared" si="6"/>
        <v>6</v>
      </c>
      <c r="K8" s="188">
        <f t="shared" si="7"/>
        <v>0</v>
      </c>
      <c r="L8" s="188">
        <f t="shared" si="8"/>
        <v>12</v>
      </c>
      <c r="M8" s="188">
        <v>0</v>
      </c>
      <c r="N8" s="188">
        <v>0</v>
      </c>
      <c r="O8" s="188">
        <v>0</v>
      </c>
      <c r="P8" s="188">
        <v>12</v>
      </c>
      <c r="Q8" s="188">
        <v>0</v>
      </c>
      <c r="R8" s="188">
        <v>0</v>
      </c>
      <c r="S8" s="188">
        <v>0</v>
      </c>
      <c r="T8" s="188">
        <f t="shared" si="9"/>
        <v>3468</v>
      </c>
      <c r="U8" s="188">
        <f t="shared" si="10"/>
        <v>0</v>
      </c>
      <c r="V8" s="188">
        <f t="shared" si="11"/>
        <v>882</v>
      </c>
      <c r="W8" s="188">
        <f t="shared" si="12"/>
        <v>1043</v>
      </c>
      <c r="X8" s="188">
        <f t="shared" si="13"/>
        <v>199</v>
      </c>
      <c r="Y8" s="188">
        <f t="shared" si="14"/>
        <v>1344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448</v>
      </c>
      <c r="AK8" s="188">
        <v>0</v>
      </c>
      <c r="AL8" s="188">
        <v>448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3020</v>
      </c>
      <c r="AS8" s="188">
        <v>0</v>
      </c>
      <c r="AT8" s="188">
        <v>434</v>
      </c>
      <c r="AU8" s="188">
        <v>1043</v>
      </c>
      <c r="AV8" s="188">
        <v>199</v>
      </c>
      <c r="AW8" s="188">
        <v>1344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2468</v>
      </c>
      <c r="BQ8" s="188">
        <v>2452</v>
      </c>
      <c r="BR8" s="188">
        <v>10</v>
      </c>
      <c r="BS8" s="188">
        <v>0</v>
      </c>
      <c r="BT8" s="188">
        <v>0</v>
      </c>
      <c r="BU8" s="188">
        <v>0</v>
      </c>
      <c r="BV8" s="188">
        <v>6</v>
      </c>
      <c r="BW8" s="188">
        <v>0</v>
      </c>
    </row>
    <row r="9" spans="1:75" ht="13.5">
      <c r="A9" s="182" t="s">
        <v>239</v>
      </c>
      <c r="B9" s="182" t="s">
        <v>244</v>
      </c>
      <c r="C9" s="184" t="s">
        <v>245</v>
      </c>
      <c r="D9" s="188">
        <f t="shared" si="0"/>
        <v>5276</v>
      </c>
      <c r="E9" s="188">
        <f t="shared" si="1"/>
        <v>3376</v>
      </c>
      <c r="F9" s="188">
        <f t="shared" si="2"/>
        <v>475</v>
      </c>
      <c r="G9" s="188">
        <f t="shared" si="3"/>
        <v>458</v>
      </c>
      <c r="H9" s="188">
        <f t="shared" si="4"/>
        <v>131</v>
      </c>
      <c r="I9" s="188">
        <f t="shared" si="5"/>
        <v>551</v>
      </c>
      <c r="J9" s="188">
        <f t="shared" si="6"/>
        <v>227</v>
      </c>
      <c r="K9" s="188">
        <f t="shared" si="7"/>
        <v>58</v>
      </c>
      <c r="L9" s="188">
        <f t="shared" si="8"/>
        <v>3793</v>
      </c>
      <c r="M9" s="188">
        <v>2746</v>
      </c>
      <c r="N9" s="188">
        <v>173</v>
      </c>
      <c r="O9" s="188">
        <v>458</v>
      </c>
      <c r="P9" s="188">
        <v>131</v>
      </c>
      <c r="Q9" s="188">
        <v>0</v>
      </c>
      <c r="R9" s="188">
        <v>227</v>
      </c>
      <c r="S9" s="188">
        <v>58</v>
      </c>
      <c r="T9" s="188">
        <f t="shared" si="9"/>
        <v>844</v>
      </c>
      <c r="U9" s="188">
        <f t="shared" si="10"/>
        <v>0</v>
      </c>
      <c r="V9" s="188">
        <f t="shared" si="11"/>
        <v>293</v>
      </c>
      <c r="W9" s="188">
        <f t="shared" si="12"/>
        <v>0</v>
      </c>
      <c r="X9" s="188">
        <f t="shared" si="13"/>
        <v>0</v>
      </c>
      <c r="Y9" s="188">
        <f t="shared" si="14"/>
        <v>551</v>
      </c>
      <c r="Z9" s="188">
        <f t="shared" si="15"/>
        <v>0</v>
      </c>
      <c r="AA9" s="188">
        <f t="shared" si="16"/>
        <v>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293</v>
      </c>
      <c r="AK9" s="188">
        <v>0</v>
      </c>
      <c r="AL9" s="188">
        <v>293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551</v>
      </c>
      <c r="AS9" s="188">
        <v>0</v>
      </c>
      <c r="AT9" s="188">
        <v>0</v>
      </c>
      <c r="AU9" s="188">
        <v>0</v>
      </c>
      <c r="AV9" s="188">
        <v>0</v>
      </c>
      <c r="AW9" s="188">
        <v>551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639</v>
      </c>
      <c r="BQ9" s="188">
        <v>630</v>
      </c>
      <c r="BR9" s="188">
        <v>9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239</v>
      </c>
      <c r="B10" s="182" t="s">
        <v>246</v>
      </c>
      <c r="C10" s="184" t="s">
        <v>247</v>
      </c>
      <c r="D10" s="188">
        <f t="shared" si="0"/>
        <v>3151</v>
      </c>
      <c r="E10" s="188">
        <f t="shared" si="1"/>
        <v>1655</v>
      </c>
      <c r="F10" s="188">
        <f t="shared" si="2"/>
        <v>751</v>
      </c>
      <c r="G10" s="188">
        <f t="shared" si="3"/>
        <v>481</v>
      </c>
      <c r="H10" s="188">
        <f t="shared" si="4"/>
        <v>101</v>
      </c>
      <c r="I10" s="188">
        <f t="shared" si="5"/>
        <v>0</v>
      </c>
      <c r="J10" s="188">
        <f t="shared" si="6"/>
        <v>58</v>
      </c>
      <c r="K10" s="188">
        <f t="shared" si="7"/>
        <v>105</v>
      </c>
      <c r="L10" s="188">
        <f t="shared" si="8"/>
        <v>1042</v>
      </c>
      <c r="M10" s="188">
        <v>413</v>
      </c>
      <c r="N10" s="188">
        <v>66</v>
      </c>
      <c r="O10" s="188">
        <v>458</v>
      </c>
      <c r="P10" s="188">
        <v>0</v>
      </c>
      <c r="Q10" s="188">
        <v>0</v>
      </c>
      <c r="R10" s="188">
        <v>0</v>
      </c>
      <c r="S10" s="188">
        <v>105</v>
      </c>
      <c r="T10" s="188">
        <f t="shared" si="9"/>
        <v>888</v>
      </c>
      <c r="U10" s="188">
        <f t="shared" si="10"/>
        <v>119</v>
      </c>
      <c r="V10" s="188">
        <f t="shared" si="11"/>
        <v>668</v>
      </c>
      <c r="W10" s="188">
        <f t="shared" si="12"/>
        <v>0</v>
      </c>
      <c r="X10" s="188">
        <f t="shared" si="13"/>
        <v>101</v>
      </c>
      <c r="Y10" s="188">
        <f t="shared" si="14"/>
        <v>0</v>
      </c>
      <c r="Z10" s="188">
        <f t="shared" si="15"/>
        <v>0</v>
      </c>
      <c r="AA10" s="188">
        <f t="shared" si="16"/>
        <v>0</v>
      </c>
      <c r="AB10" s="188">
        <f t="shared" si="17"/>
        <v>105</v>
      </c>
      <c r="AC10" s="188">
        <v>105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539</v>
      </c>
      <c r="AK10" s="188">
        <v>0</v>
      </c>
      <c r="AL10" s="188">
        <v>539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244</v>
      </c>
      <c r="AS10" s="188">
        <v>14</v>
      </c>
      <c r="AT10" s="188">
        <v>129</v>
      </c>
      <c r="AU10" s="188">
        <v>0</v>
      </c>
      <c r="AV10" s="188">
        <v>101</v>
      </c>
      <c r="AW10" s="188">
        <v>0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1221</v>
      </c>
      <c r="BQ10" s="188">
        <v>1123</v>
      </c>
      <c r="BR10" s="188">
        <v>17</v>
      </c>
      <c r="BS10" s="188">
        <v>23</v>
      </c>
      <c r="BT10" s="188">
        <v>0</v>
      </c>
      <c r="BU10" s="188">
        <v>0</v>
      </c>
      <c r="BV10" s="188">
        <v>58</v>
      </c>
      <c r="BW10" s="188">
        <v>0</v>
      </c>
    </row>
    <row r="11" spans="1:75" ht="13.5">
      <c r="A11" s="182" t="s">
        <v>239</v>
      </c>
      <c r="B11" s="182" t="s">
        <v>248</v>
      </c>
      <c r="C11" s="184" t="s">
        <v>249</v>
      </c>
      <c r="D11" s="188">
        <f t="shared" si="0"/>
        <v>4862</v>
      </c>
      <c r="E11" s="188">
        <f t="shared" si="1"/>
        <v>2686</v>
      </c>
      <c r="F11" s="188">
        <f t="shared" si="2"/>
        <v>853</v>
      </c>
      <c r="G11" s="188">
        <f t="shared" si="3"/>
        <v>844</v>
      </c>
      <c r="H11" s="188">
        <f t="shared" si="4"/>
        <v>226</v>
      </c>
      <c r="I11" s="188">
        <f t="shared" si="5"/>
        <v>46</v>
      </c>
      <c r="J11" s="188">
        <f t="shared" si="6"/>
        <v>175</v>
      </c>
      <c r="K11" s="188">
        <f t="shared" si="7"/>
        <v>32</v>
      </c>
      <c r="L11" s="188">
        <f t="shared" si="8"/>
        <v>32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32</v>
      </c>
      <c r="T11" s="188">
        <f t="shared" si="9"/>
        <v>1969</v>
      </c>
      <c r="U11" s="188">
        <f t="shared" si="10"/>
        <v>0</v>
      </c>
      <c r="V11" s="188">
        <f t="shared" si="11"/>
        <v>853</v>
      </c>
      <c r="W11" s="188">
        <f t="shared" si="12"/>
        <v>844</v>
      </c>
      <c r="X11" s="188">
        <f t="shared" si="13"/>
        <v>226</v>
      </c>
      <c r="Y11" s="188">
        <f t="shared" si="14"/>
        <v>46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219</v>
      </c>
      <c r="AK11" s="188">
        <v>0</v>
      </c>
      <c r="AL11" s="188">
        <v>219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1750</v>
      </c>
      <c r="AS11" s="188">
        <v>0</v>
      </c>
      <c r="AT11" s="188">
        <v>634</v>
      </c>
      <c r="AU11" s="188">
        <v>844</v>
      </c>
      <c r="AV11" s="188">
        <v>226</v>
      </c>
      <c r="AW11" s="188">
        <v>46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2861</v>
      </c>
      <c r="BQ11" s="188">
        <v>2686</v>
      </c>
      <c r="BR11" s="188">
        <v>0</v>
      </c>
      <c r="BS11" s="188">
        <v>0</v>
      </c>
      <c r="BT11" s="188">
        <v>0</v>
      </c>
      <c r="BU11" s="188">
        <v>0</v>
      </c>
      <c r="BV11" s="188">
        <v>175</v>
      </c>
      <c r="BW11" s="188">
        <v>0</v>
      </c>
    </row>
    <row r="12" spans="1:75" ht="13.5">
      <c r="A12" s="182" t="s">
        <v>239</v>
      </c>
      <c r="B12" s="182" t="s">
        <v>250</v>
      </c>
      <c r="C12" s="184" t="s">
        <v>251</v>
      </c>
      <c r="D12" s="188">
        <f t="shared" si="0"/>
        <v>7567</v>
      </c>
      <c r="E12" s="188">
        <f t="shared" si="1"/>
        <v>4696</v>
      </c>
      <c r="F12" s="188">
        <f t="shared" si="2"/>
        <v>809</v>
      </c>
      <c r="G12" s="188">
        <f t="shared" si="3"/>
        <v>567</v>
      </c>
      <c r="H12" s="188">
        <f t="shared" si="4"/>
        <v>156</v>
      </c>
      <c r="I12" s="188">
        <f t="shared" si="5"/>
        <v>752</v>
      </c>
      <c r="J12" s="188">
        <f t="shared" si="6"/>
        <v>316</v>
      </c>
      <c r="K12" s="188">
        <f t="shared" si="7"/>
        <v>271</v>
      </c>
      <c r="L12" s="188">
        <f t="shared" si="8"/>
        <v>5606</v>
      </c>
      <c r="M12" s="188">
        <v>4696</v>
      </c>
      <c r="N12" s="188">
        <v>0</v>
      </c>
      <c r="O12" s="188">
        <v>567</v>
      </c>
      <c r="P12" s="188">
        <v>0</v>
      </c>
      <c r="Q12" s="188">
        <v>0</v>
      </c>
      <c r="R12" s="188">
        <v>316</v>
      </c>
      <c r="S12" s="188">
        <v>27</v>
      </c>
      <c r="T12" s="188">
        <f t="shared" si="9"/>
        <v>1961</v>
      </c>
      <c r="U12" s="188">
        <f t="shared" si="10"/>
        <v>0</v>
      </c>
      <c r="V12" s="188">
        <f t="shared" si="11"/>
        <v>809</v>
      </c>
      <c r="W12" s="188">
        <f t="shared" si="12"/>
        <v>0</v>
      </c>
      <c r="X12" s="188">
        <f t="shared" si="13"/>
        <v>156</v>
      </c>
      <c r="Y12" s="188">
        <f t="shared" si="14"/>
        <v>752</v>
      </c>
      <c r="Z12" s="188">
        <f t="shared" si="15"/>
        <v>0</v>
      </c>
      <c r="AA12" s="188">
        <f t="shared" si="16"/>
        <v>244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533</v>
      </c>
      <c r="AK12" s="188">
        <v>0</v>
      </c>
      <c r="AL12" s="188">
        <v>533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1428</v>
      </c>
      <c r="AS12" s="188">
        <v>0</v>
      </c>
      <c r="AT12" s="188">
        <v>276</v>
      </c>
      <c r="AU12" s="188">
        <v>0</v>
      </c>
      <c r="AV12" s="188">
        <v>156</v>
      </c>
      <c r="AW12" s="188">
        <v>752</v>
      </c>
      <c r="AX12" s="188">
        <v>0</v>
      </c>
      <c r="AY12" s="188">
        <v>244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0</v>
      </c>
      <c r="BQ12" s="188">
        <v>0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239</v>
      </c>
      <c r="B13" s="182" t="s">
        <v>202</v>
      </c>
      <c r="C13" s="184" t="s">
        <v>201</v>
      </c>
      <c r="D13" s="188">
        <f t="shared" si="0"/>
        <v>7138</v>
      </c>
      <c r="E13" s="188">
        <f t="shared" si="1"/>
        <v>3830</v>
      </c>
      <c r="F13" s="188">
        <f t="shared" si="2"/>
        <v>551</v>
      </c>
      <c r="G13" s="188">
        <f t="shared" si="3"/>
        <v>451</v>
      </c>
      <c r="H13" s="188">
        <f t="shared" si="4"/>
        <v>138</v>
      </c>
      <c r="I13" s="188">
        <f t="shared" si="5"/>
        <v>945</v>
      </c>
      <c r="J13" s="188">
        <f t="shared" si="6"/>
        <v>269</v>
      </c>
      <c r="K13" s="188">
        <f t="shared" si="7"/>
        <v>954</v>
      </c>
      <c r="L13" s="188">
        <f t="shared" si="8"/>
        <v>3674</v>
      </c>
      <c r="M13" s="188">
        <v>3152</v>
      </c>
      <c r="N13" s="188">
        <v>293</v>
      </c>
      <c r="O13" s="188">
        <v>0</v>
      </c>
      <c r="P13" s="188">
        <v>0</v>
      </c>
      <c r="Q13" s="188">
        <v>0</v>
      </c>
      <c r="R13" s="188">
        <v>229</v>
      </c>
      <c r="S13" s="188">
        <v>0</v>
      </c>
      <c r="T13" s="188">
        <f t="shared" si="9"/>
        <v>2758</v>
      </c>
      <c r="U13" s="188">
        <f t="shared" si="10"/>
        <v>12</v>
      </c>
      <c r="V13" s="188">
        <f t="shared" si="11"/>
        <v>258</v>
      </c>
      <c r="W13" s="188">
        <f t="shared" si="12"/>
        <v>451</v>
      </c>
      <c r="X13" s="188">
        <f t="shared" si="13"/>
        <v>138</v>
      </c>
      <c r="Y13" s="188">
        <f t="shared" si="14"/>
        <v>945</v>
      </c>
      <c r="Z13" s="188">
        <f t="shared" si="15"/>
        <v>0</v>
      </c>
      <c r="AA13" s="188">
        <f t="shared" si="16"/>
        <v>954</v>
      </c>
      <c r="AB13" s="188">
        <f t="shared" si="17"/>
        <v>873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873</v>
      </c>
      <c r="AJ13" s="188">
        <f t="shared" si="18"/>
        <v>258</v>
      </c>
      <c r="AK13" s="188">
        <v>0</v>
      </c>
      <c r="AL13" s="188">
        <v>258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1570</v>
      </c>
      <c r="AS13" s="188">
        <v>12</v>
      </c>
      <c r="AT13" s="188">
        <v>0</v>
      </c>
      <c r="AU13" s="188">
        <v>451</v>
      </c>
      <c r="AV13" s="188">
        <v>138</v>
      </c>
      <c r="AW13" s="188">
        <v>945</v>
      </c>
      <c r="AX13" s="188">
        <v>0</v>
      </c>
      <c r="AY13" s="188">
        <v>24</v>
      </c>
      <c r="AZ13" s="188">
        <f t="shared" si="20"/>
        <v>57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57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706</v>
      </c>
      <c r="BQ13" s="188">
        <v>666</v>
      </c>
      <c r="BR13" s="188">
        <v>0</v>
      </c>
      <c r="BS13" s="188">
        <v>0</v>
      </c>
      <c r="BT13" s="188">
        <v>0</v>
      </c>
      <c r="BU13" s="188">
        <v>0</v>
      </c>
      <c r="BV13" s="188">
        <v>40</v>
      </c>
      <c r="BW13" s="188">
        <v>0</v>
      </c>
    </row>
    <row r="14" spans="1:75" ht="13.5">
      <c r="A14" s="182" t="s">
        <v>239</v>
      </c>
      <c r="B14" s="182" t="s">
        <v>18</v>
      </c>
      <c r="C14" s="184" t="s">
        <v>19</v>
      </c>
      <c r="D14" s="188">
        <f t="shared" si="0"/>
        <v>3985</v>
      </c>
      <c r="E14" s="188">
        <f t="shared" si="1"/>
        <v>1604</v>
      </c>
      <c r="F14" s="188">
        <f t="shared" si="2"/>
        <v>915</v>
      </c>
      <c r="G14" s="188">
        <f t="shared" si="3"/>
        <v>581</v>
      </c>
      <c r="H14" s="188">
        <f t="shared" si="4"/>
        <v>134</v>
      </c>
      <c r="I14" s="188">
        <f t="shared" si="5"/>
        <v>153</v>
      </c>
      <c r="J14" s="188">
        <f t="shared" si="6"/>
        <v>8</v>
      </c>
      <c r="K14" s="188">
        <f t="shared" si="7"/>
        <v>590</v>
      </c>
      <c r="L14" s="188">
        <f t="shared" si="8"/>
        <v>2373</v>
      </c>
      <c r="M14" s="188">
        <v>1604</v>
      </c>
      <c r="N14" s="188">
        <v>180</v>
      </c>
      <c r="O14" s="188">
        <v>581</v>
      </c>
      <c r="P14" s="188">
        <v>0</v>
      </c>
      <c r="Q14" s="188">
        <v>0</v>
      </c>
      <c r="R14" s="188">
        <v>8</v>
      </c>
      <c r="S14" s="188">
        <v>0</v>
      </c>
      <c r="T14" s="188">
        <f t="shared" si="9"/>
        <v>1612</v>
      </c>
      <c r="U14" s="188">
        <f t="shared" si="10"/>
        <v>0</v>
      </c>
      <c r="V14" s="188">
        <f t="shared" si="11"/>
        <v>735</v>
      </c>
      <c r="W14" s="188">
        <f t="shared" si="12"/>
        <v>0</v>
      </c>
      <c r="X14" s="188">
        <f t="shared" si="13"/>
        <v>134</v>
      </c>
      <c r="Y14" s="188">
        <f t="shared" si="14"/>
        <v>153</v>
      </c>
      <c r="Z14" s="188">
        <f t="shared" si="15"/>
        <v>0</v>
      </c>
      <c r="AA14" s="188">
        <f t="shared" si="16"/>
        <v>590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317</v>
      </c>
      <c r="AK14" s="188">
        <v>0</v>
      </c>
      <c r="AL14" s="188">
        <v>317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705</v>
      </c>
      <c r="AS14" s="188">
        <v>0</v>
      </c>
      <c r="AT14" s="188">
        <v>418</v>
      </c>
      <c r="AU14" s="188">
        <v>0</v>
      </c>
      <c r="AV14" s="188">
        <v>134</v>
      </c>
      <c r="AW14" s="188">
        <v>153</v>
      </c>
      <c r="AX14" s="188">
        <v>0</v>
      </c>
      <c r="AY14" s="188">
        <v>0</v>
      </c>
      <c r="AZ14" s="188">
        <f t="shared" si="20"/>
        <v>580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580</v>
      </c>
      <c r="BH14" s="188">
        <f t="shared" si="21"/>
        <v>10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10</v>
      </c>
      <c r="BP14" s="188">
        <f t="shared" si="22"/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239</v>
      </c>
      <c r="B15" s="182" t="s">
        <v>20</v>
      </c>
      <c r="C15" s="184" t="s">
        <v>21</v>
      </c>
      <c r="D15" s="188">
        <f t="shared" si="0"/>
        <v>3613</v>
      </c>
      <c r="E15" s="188">
        <f t="shared" si="1"/>
        <v>2089</v>
      </c>
      <c r="F15" s="188">
        <f t="shared" si="2"/>
        <v>492</v>
      </c>
      <c r="G15" s="188">
        <f t="shared" si="3"/>
        <v>378</v>
      </c>
      <c r="H15" s="188">
        <f t="shared" si="4"/>
        <v>118</v>
      </c>
      <c r="I15" s="188">
        <f t="shared" si="5"/>
        <v>382</v>
      </c>
      <c r="J15" s="188">
        <f t="shared" si="6"/>
        <v>154</v>
      </c>
      <c r="K15" s="188">
        <f t="shared" si="7"/>
        <v>0</v>
      </c>
      <c r="L15" s="188">
        <f t="shared" si="8"/>
        <v>965</v>
      </c>
      <c r="M15" s="188">
        <v>368</v>
      </c>
      <c r="N15" s="188">
        <v>162</v>
      </c>
      <c r="O15" s="188">
        <v>378</v>
      </c>
      <c r="P15" s="188">
        <v>0</v>
      </c>
      <c r="Q15" s="188">
        <v>0</v>
      </c>
      <c r="R15" s="188">
        <v>57</v>
      </c>
      <c r="S15" s="188">
        <v>0</v>
      </c>
      <c r="T15" s="188">
        <f t="shared" si="9"/>
        <v>830</v>
      </c>
      <c r="U15" s="188">
        <f t="shared" si="10"/>
        <v>0</v>
      </c>
      <c r="V15" s="188">
        <f t="shared" si="11"/>
        <v>330</v>
      </c>
      <c r="W15" s="188">
        <f t="shared" si="12"/>
        <v>0</v>
      </c>
      <c r="X15" s="188">
        <f t="shared" si="13"/>
        <v>118</v>
      </c>
      <c r="Y15" s="188">
        <f t="shared" si="14"/>
        <v>382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330</v>
      </c>
      <c r="AK15" s="188">
        <v>0</v>
      </c>
      <c r="AL15" s="188">
        <v>330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500</v>
      </c>
      <c r="AS15" s="188">
        <v>0</v>
      </c>
      <c r="AT15" s="188">
        <v>0</v>
      </c>
      <c r="AU15" s="188">
        <v>0</v>
      </c>
      <c r="AV15" s="188">
        <v>118</v>
      </c>
      <c r="AW15" s="188">
        <v>382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1818</v>
      </c>
      <c r="BQ15" s="188">
        <v>1721</v>
      </c>
      <c r="BR15" s="188">
        <v>0</v>
      </c>
      <c r="BS15" s="188">
        <v>0</v>
      </c>
      <c r="BT15" s="188">
        <v>0</v>
      </c>
      <c r="BU15" s="188">
        <v>0</v>
      </c>
      <c r="BV15" s="188">
        <v>97</v>
      </c>
      <c r="BW15" s="188">
        <v>0</v>
      </c>
    </row>
    <row r="16" spans="1:75" ht="13.5">
      <c r="A16" s="182" t="s">
        <v>239</v>
      </c>
      <c r="B16" s="182" t="s">
        <v>22</v>
      </c>
      <c r="C16" s="184" t="s">
        <v>23</v>
      </c>
      <c r="D16" s="188">
        <f t="shared" si="0"/>
        <v>2032</v>
      </c>
      <c r="E16" s="188">
        <f t="shared" si="1"/>
        <v>1075</v>
      </c>
      <c r="F16" s="188">
        <f t="shared" si="2"/>
        <v>363</v>
      </c>
      <c r="G16" s="188">
        <f t="shared" si="3"/>
        <v>392</v>
      </c>
      <c r="H16" s="188">
        <f t="shared" si="4"/>
        <v>175</v>
      </c>
      <c r="I16" s="188">
        <f t="shared" si="5"/>
        <v>0</v>
      </c>
      <c r="J16" s="188">
        <f t="shared" si="6"/>
        <v>27</v>
      </c>
      <c r="K16" s="188">
        <f t="shared" si="7"/>
        <v>0</v>
      </c>
      <c r="L16" s="188">
        <f t="shared" si="8"/>
        <v>233</v>
      </c>
      <c r="M16" s="188">
        <v>233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957</v>
      </c>
      <c r="U16" s="188">
        <f t="shared" si="10"/>
        <v>0</v>
      </c>
      <c r="V16" s="188">
        <f t="shared" si="11"/>
        <v>363</v>
      </c>
      <c r="W16" s="188">
        <f t="shared" si="12"/>
        <v>392</v>
      </c>
      <c r="X16" s="188">
        <f t="shared" si="13"/>
        <v>175</v>
      </c>
      <c r="Y16" s="188">
        <f t="shared" si="14"/>
        <v>0</v>
      </c>
      <c r="Z16" s="188">
        <f t="shared" si="15"/>
        <v>27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196</v>
      </c>
      <c r="AK16" s="188">
        <v>0</v>
      </c>
      <c r="AL16" s="188">
        <v>196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761</v>
      </c>
      <c r="AS16" s="188">
        <v>0</v>
      </c>
      <c r="AT16" s="188">
        <v>167</v>
      </c>
      <c r="AU16" s="188">
        <v>392</v>
      </c>
      <c r="AV16" s="188">
        <v>175</v>
      </c>
      <c r="AW16" s="188">
        <v>0</v>
      </c>
      <c r="AX16" s="188">
        <v>27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842</v>
      </c>
      <c r="BQ16" s="188">
        <v>842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239</v>
      </c>
      <c r="B17" s="182" t="s">
        <v>24</v>
      </c>
      <c r="C17" s="184" t="s">
        <v>25</v>
      </c>
      <c r="D17" s="188">
        <f t="shared" si="0"/>
        <v>3750</v>
      </c>
      <c r="E17" s="188">
        <f t="shared" si="1"/>
        <v>1351</v>
      </c>
      <c r="F17" s="188">
        <f t="shared" si="2"/>
        <v>1484</v>
      </c>
      <c r="G17" s="188">
        <f t="shared" si="3"/>
        <v>640</v>
      </c>
      <c r="H17" s="188">
        <f t="shared" si="4"/>
        <v>95</v>
      </c>
      <c r="I17" s="188">
        <f t="shared" si="5"/>
        <v>5</v>
      </c>
      <c r="J17" s="188">
        <f t="shared" si="6"/>
        <v>48</v>
      </c>
      <c r="K17" s="188">
        <f t="shared" si="7"/>
        <v>127</v>
      </c>
      <c r="L17" s="188">
        <f t="shared" si="8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3423</v>
      </c>
      <c r="U17" s="188">
        <f t="shared" si="10"/>
        <v>1024</v>
      </c>
      <c r="V17" s="188">
        <f t="shared" si="11"/>
        <v>1484</v>
      </c>
      <c r="W17" s="188">
        <f t="shared" si="12"/>
        <v>640</v>
      </c>
      <c r="X17" s="188">
        <f t="shared" si="13"/>
        <v>95</v>
      </c>
      <c r="Y17" s="188">
        <f t="shared" si="14"/>
        <v>5</v>
      </c>
      <c r="Z17" s="188">
        <f t="shared" si="15"/>
        <v>48</v>
      </c>
      <c r="AA17" s="188">
        <f t="shared" si="16"/>
        <v>127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606</v>
      </c>
      <c r="AK17" s="188">
        <v>0</v>
      </c>
      <c r="AL17" s="188">
        <v>606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2817</v>
      </c>
      <c r="AS17" s="188">
        <v>1024</v>
      </c>
      <c r="AT17" s="188">
        <v>878</v>
      </c>
      <c r="AU17" s="188">
        <v>640</v>
      </c>
      <c r="AV17" s="188">
        <v>95</v>
      </c>
      <c r="AW17" s="188">
        <v>5</v>
      </c>
      <c r="AX17" s="188">
        <v>48</v>
      </c>
      <c r="AY17" s="188">
        <v>127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327</v>
      </c>
      <c r="BQ17" s="188">
        <v>327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239</v>
      </c>
      <c r="B18" s="182" t="s">
        <v>26</v>
      </c>
      <c r="C18" s="184" t="s">
        <v>27</v>
      </c>
      <c r="D18" s="188">
        <f t="shared" si="0"/>
        <v>6014</v>
      </c>
      <c r="E18" s="188">
        <f t="shared" si="1"/>
        <v>1809</v>
      </c>
      <c r="F18" s="188">
        <f t="shared" si="2"/>
        <v>1253</v>
      </c>
      <c r="G18" s="188">
        <f t="shared" si="3"/>
        <v>306</v>
      </c>
      <c r="H18" s="188">
        <f t="shared" si="4"/>
        <v>106</v>
      </c>
      <c r="I18" s="188">
        <f t="shared" si="5"/>
        <v>0</v>
      </c>
      <c r="J18" s="188">
        <f t="shared" si="6"/>
        <v>49</v>
      </c>
      <c r="K18" s="188">
        <f t="shared" si="7"/>
        <v>2491</v>
      </c>
      <c r="L18" s="188">
        <f t="shared" si="8"/>
        <v>1068</v>
      </c>
      <c r="M18" s="188">
        <v>530</v>
      </c>
      <c r="N18" s="188">
        <v>268</v>
      </c>
      <c r="O18" s="188">
        <v>75</v>
      </c>
      <c r="P18" s="188">
        <v>0</v>
      </c>
      <c r="Q18" s="188">
        <v>0</v>
      </c>
      <c r="R18" s="188">
        <v>15</v>
      </c>
      <c r="S18" s="188">
        <v>180</v>
      </c>
      <c r="T18" s="188">
        <f t="shared" si="9"/>
        <v>3273</v>
      </c>
      <c r="U18" s="188">
        <f t="shared" si="10"/>
        <v>0</v>
      </c>
      <c r="V18" s="188">
        <f t="shared" si="11"/>
        <v>691</v>
      </c>
      <c r="W18" s="188">
        <f t="shared" si="12"/>
        <v>231</v>
      </c>
      <c r="X18" s="188">
        <f t="shared" si="13"/>
        <v>106</v>
      </c>
      <c r="Y18" s="188">
        <f t="shared" si="14"/>
        <v>0</v>
      </c>
      <c r="Z18" s="188">
        <f t="shared" si="15"/>
        <v>0</v>
      </c>
      <c r="AA18" s="188">
        <f t="shared" si="16"/>
        <v>2245</v>
      </c>
      <c r="AB18" s="188">
        <f t="shared" si="17"/>
        <v>22</v>
      </c>
      <c r="AC18" s="188">
        <v>0</v>
      </c>
      <c r="AD18" s="188">
        <v>22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581</v>
      </c>
      <c r="AK18" s="188">
        <v>0</v>
      </c>
      <c r="AL18" s="188">
        <v>512</v>
      </c>
      <c r="AM18" s="188">
        <v>69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425</v>
      </c>
      <c r="AS18" s="188">
        <v>0</v>
      </c>
      <c r="AT18" s="188">
        <v>157</v>
      </c>
      <c r="AU18" s="188">
        <v>162</v>
      </c>
      <c r="AV18" s="188">
        <v>106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2245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2245</v>
      </c>
      <c r="BP18" s="188">
        <f t="shared" si="22"/>
        <v>1673</v>
      </c>
      <c r="BQ18" s="188">
        <v>1279</v>
      </c>
      <c r="BR18" s="188">
        <v>294</v>
      </c>
      <c r="BS18" s="188">
        <v>0</v>
      </c>
      <c r="BT18" s="188">
        <v>0</v>
      </c>
      <c r="BU18" s="188">
        <v>0</v>
      </c>
      <c r="BV18" s="188">
        <v>34</v>
      </c>
      <c r="BW18" s="188">
        <v>66</v>
      </c>
    </row>
    <row r="19" spans="1:75" ht="13.5">
      <c r="A19" s="182" t="s">
        <v>239</v>
      </c>
      <c r="B19" s="182" t="s">
        <v>28</v>
      </c>
      <c r="C19" s="184" t="s">
        <v>29</v>
      </c>
      <c r="D19" s="188">
        <f t="shared" si="0"/>
        <v>2536</v>
      </c>
      <c r="E19" s="188">
        <f t="shared" si="1"/>
        <v>1600</v>
      </c>
      <c r="F19" s="188">
        <f t="shared" si="2"/>
        <v>245</v>
      </c>
      <c r="G19" s="188">
        <f t="shared" si="3"/>
        <v>231</v>
      </c>
      <c r="H19" s="188">
        <f t="shared" si="4"/>
        <v>66</v>
      </c>
      <c r="I19" s="188">
        <f t="shared" si="5"/>
        <v>272</v>
      </c>
      <c r="J19" s="188">
        <f t="shared" si="6"/>
        <v>94</v>
      </c>
      <c r="K19" s="188">
        <f t="shared" si="7"/>
        <v>28</v>
      </c>
      <c r="L19" s="188">
        <f t="shared" si="8"/>
        <v>2007</v>
      </c>
      <c r="M19" s="188">
        <v>1507</v>
      </c>
      <c r="N19" s="188">
        <v>82</v>
      </c>
      <c r="O19" s="188">
        <v>230</v>
      </c>
      <c r="P19" s="188">
        <v>66</v>
      </c>
      <c r="Q19" s="188">
        <v>0</v>
      </c>
      <c r="R19" s="188">
        <v>94</v>
      </c>
      <c r="S19" s="188">
        <v>28</v>
      </c>
      <c r="T19" s="188">
        <f t="shared" si="9"/>
        <v>435</v>
      </c>
      <c r="U19" s="188">
        <f t="shared" si="10"/>
        <v>0</v>
      </c>
      <c r="V19" s="188">
        <f t="shared" si="11"/>
        <v>163</v>
      </c>
      <c r="W19" s="188">
        <f t="shared" si="12"/>
        <v>0</v>
      </c>
      <c r="X19" s="188">
        <f t="shared" si="13"/>
        <v>0</v>
      </c>
      <c r="Y19" s="188">
        <f t="shared" si="14"/>
        <v>272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163</v>
      </c>
      <c r="AK19" s="188">
        <v>0</v>
      </c>
      <c r="AL19" s="188">
        <v>163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272</v>
      </c>
      <c r="AS19" s="188">
        <v>0</v>
      </c>
      <c r="AT19" s="188">
        <v>0</v>
      </c>
      <c r="AU19" s="188">
        <v>0</v>
      </c>
      <c r="AV19" s="188">
        <v>0</v>
      </c>
      <c r="AW19" s="188">
        <v>272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94</v>
      </c>
      <c r="BQ19" s="188">
        <v>93</v>
      </c>
      <c r="BR19" s="188">
        <v>0</v>
      </c>
      <c r="BS19" s="188">
        <v>1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239</v>
      </c>
      <c r="B20" s="182" t="s">
        <v>252</v>
      </c>
      <c r="C20" s="184" t="s">
        <v>116</v>
      </c>
      <c r="D20" s="188">
        <f t="shared" si="0"/>
        <v>1283</v>
      </c>
      <c r="E20" s="188">
        <f aca="true" t="shared" si="23" ref="E20:E39">M20+U20+BQ20</f>
        <v>947</v>
      </c>
      <c r="F20" s="188">
        <f aca="true" t="shared" si="24" ref="F20:F39">N20+V20+BR20</f>
        <v>204</v>
      </c>
      <c r="G20" s="188">
        <f aca="true" t="shared" si="25" ref="G20:G39">O20+W20+BS20</f>
        <v>28</v>
      </c>
      <c r="H20" s="188">
        <f aca="true" t="shared" si="26" ref="H20:H39">P20+X20+BT20</f>
        <v>48</v>
      </c>
      <c r="I20" s="188">
        <f aca="true" t="shared" si="27" ref="I20:I39">Q20+Y20+BU20</f>
        <v>0</v>
      </c>
      <c r="J20" s="188">
        <f aca="true" t="shared" si="28" ref="J20:J39">R20+Z20+BV20</f>
        <v>56</v>
      </c>
      <c r="K20" s="188">
        <f aca="true" t="shared" si="29" ref="K20:K39">S20+AA20+BW20</f>
        <v>0</v>
      </c>
      <c r="L20" s="188">
        <f aca="true" t="shared" si="30" ref="L20:L39">SUM(M20:S20)</f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aca="true" t="shared" si="31" ref="T20:T39">SUM(U20:AA20)</f>
        <v>280</v>
      </c>
      <c r="U20" s="188">
        <f aca="true" t="shared" si="32" ref="U20:U39">AC20+AK20+AS20+BA20+BI20</f>
        <v>0</v>
      </c>
      <c r="V20" s="188">
        <f aca="true" t="shared" si="33" ref="V20:V39">AD20+AL20+AT20+BB20+BJ20</f>
        <v>204</v>
      </c>
      <c r="W20" s="188">
        <f aca="true" t="shared" si="34" ref="W20:W39">AE20+AM20+AU20+BC20+BK20</f>
        <v>28</v>
      </c>
      <c r="X20" s="188">
        <f aca="true" t="shared" si="35" ref="X20:X39">AF20+AN20+AV20+BD20+BL20</f>
        <v>48</v>
      </c>
      <c r="Y20" s="188">
        <f aca="true" t="shared" si="36" ref="Y20:Y39">AG20+AO20+AW20+BE20+BM20</f>
        <v>0</v>
      </c>
      <c r="Z20" s="188">
        <f aca="true" t="shared" si="37" ref="Z20:Z39">AH20+AP20+AX20+BF20+BN20</f>
        <v>0</v>
      </c>
      <c r="AA20" s="188">
        <f aca="true" t="shared" si="38" ref="AA20:AA39">AI20+AQ20+AY20+BG20+BO20</f>
        <v>0</v>
      </c>
      <c r="AB20" s="188">
        <f aca="true" t="shared" si="39" ref="AB20:AB39">SUM(AC20:AI20)</f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aca="true" t="shared" si="40" ref="AJ20:AJ39">SUM(AK20:AQ20)</f>
        <v>125</v>
      </c>
      <c r="AK20" s="188">
        <v>0</v>
      </c>
      <c r="AL20" s="188">
        <v>125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aca="true" t="shared" si="41" ref="AR20:AR39">SUM(AS20:AY20)</f>
        <v>155</v>
      </c>
      <c r="AS20" s="188">
        <v>0</v>
      </c>
      <c r="AT20" s="188">
        <v>79</v>
      </c>
      <c r="AU20" s="188">
        <v>28</v>
      </c>
      <c r="AV20" s="188">
        <v>48</v>
      </c>
      <c r="AW20" s="188">
        <v>0</v>
      </c>
      <c r="AX20" s="188">
        <v>0</v>
      </c>
      <c r="AY20" s="188">
        <v>0</v>
      </c>
      <c r="AZ20" s="188">
        <f aca="true" t="shared" si="42" ref="AZ20:AZ39">SUM(BA20:BG20)</f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aca="true" t="shared" si="43" ref="BH20:BH39">SUM(BI20:BO20)</f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aca="true" t="shared" si="44" ref="BP20:BP39">SUM(BQ20:BW20)</f>
        <v>1003</v>
      </c>
      <c r="BQ20" s="188">
        <v>947</v>
      </c>
      <c r="BR20" s="188">
        <v>0</v>
      </c>
      <c r="BS20" s="188">
        <v>0</v>
      </c>
      <c r="BT20" s="188">
        <v>0</v>
      </c>
      <c r="BU20" s="188">
        <v>0</v>
      </c>
      <c r="BV20" s="188">
        <v>56</v>
      </c>
      <c r="BW20" s="188">
        <v>0</v>
      </c>
    </row>
    <row r="21" spans="1:75" ht="13.5">
      <c r="A21" s="182" t="s">
        <v>239</v>
      </c>
      <c r="B21" s="182" t="s">
        <v>253</v>
      </c>
      <c r="C21" s="184" t="s">
        <v>254</v>
      </c>
      <c r="D21" s="188">
        <f t="shared" si="0"/>
        <v>707</v>
      </c>
      <c r="E21" s="188">
        <f t="shared" si="23"/>
        <v>604</v>
      </c>
      <c r="F21" s="188">
        <f t="shared" si="24"/>
        <v>61</v>
      </c>
      <c r="G21" s="188">
        <f t="shared" si="25"/>
        <v>19</v>
      </c>
      <c r="H21" s="188">
        <f t="shared" si="26"/>
        <v>19</v>
      </c>
      <c r="I21" s="188">
        <f t="shared" si="27"/>
        <v>0</v>
      </c>
      <c r="J21" s="188">
        <f t="shared" si="28"/>
        <v>0</v>
      </c>
      <c r="K21" s="188">
        <f t="shared" si="29"/>
        <v>4</v>
      </c>
      <c r="L21" s="188">
        <f t="shared" si="30"/>
        <v>148</v>
      </c>
      <c r="M21" s="188">
        <v>144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4</v>
      </c>
      <c r="T21" s="188">
        <f t="shared" si="31"/>
        <v>94</v>
      </c>
      <c r="U21" s="188">
        <f t="shared" si="32"/>
        <v>0</v>
      </c>
      <c r="V21" s="188">
        <f t="shared" si="33"/>
        <v>56</v>
      </c>
      <c r="W21" s="188">
        <f t="shared" si="34"/>
        <v>19</v>
      </c>
      <c r="X21" s="188">
        <f t="shared" si="35"/>
        <v>19</v>
      </c>
      <c r="Y21" s="188">
        <f t="shared" si="36"/>
        <v>0</v>
      </c>
      <c r="Z21" s="188">
        <f t="shared" si="37"/>
        <v>0</v>
      </c>
      <c r="AA21" s="188">
        <f t="shared" si="38"/>
        <v>0</v>
      </c>
      <c r="AB21" s="188">
        <f t="shared" si="39"/>
        <v>3</v>
      </c>
      <c r="AC21" s="188">
        <v>0</v>
      </c>
      <c r="AD21" s="188">
        <v>3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40"/>
        <v>72</v>
      </c>
      <c r="AK21" s="188">
        <v>0</v>
      </c>
      <c r="AL21" s="188">
        <v>53</v>
      </c>
      <c r="AM21" s="188">
        <v>19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41"/>
        <v>19</v>
      </c>
      <c r="AS21" s="188">
        <v>0</v>
      </c>
      <c r="AT21" s="188">
        <v>0</v>
      </c>
      <c r="AU21" s="188">
        <v>0</v>
      </c>
      <c r="AV21" s="188">
        <v>19</v>
      </c>
      <c r="AW21" s="188">
        <v>0</v>
      </c>
      <c r="AX21" s="188">
        <v>0</v>
      </c>
      <c r="AY21" s="188">
        <v>0</v>
      </c>
      <c r="AZ21" s="188">
        <f t="shared" si="42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43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44"/>
        <v>465</v>
      </c>
      <c r="BQ21" s="188">
        <v>460</v>
      </c>
      <c r="BR21" s="188">
        <v>5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239</v>
      </c>
      <c r="B22" s="182" t="s">
        <v>255</v>
      </c>
      <c r="C22" s="184" t="s">
        <v>256</v>
      </c>
      <c r="D22" s="188">
        <f t="shared" si="0"/>
        <v>777</v>
      </c>
      <c r="E22" s="188">
        <f t="shared" si="23"/>
        <v>534</v>
      </c>
      <c r="F22" s="188">
        <f t="shared" si="24"/>
        <v>114</v>
      </c>
      <c r="G22" s="188">
        <f t="shared" si="25"/>
        <v>61</v>
      </c>
      <c r="H22" s="188">
        <f t="shared" si="26"/>
        <v>29</v>
      </c>
      <c r="I22" s="188">
        <f t="shared" si="27"/>
        <v>0</v>
      </c>
      <c r="J22" s="188">
        <f t="shared" si="28"/>
        <v>35</v>
      </c>
      <c r="K22" s="188">
        <f t="shared" si="29"/>
        <v>4</v>
      </c>
      <c r="L22" s="188">
        <f t="shared" si="30"/>
        <v>650</v>
      </c>
      <c r="M22" s="188">
        <v>534</v>
      </c>
      <c r="N22" s="188">
        <v>16</v>
      </c>
      <c r="O22" s="188">
        <v>61</v>
      </c>
      <c r="P22" s="188">
        <v>0</v>
      </c>
      <c r="Q22" s="188">
        <v>0</v>
      </c>
      <c r="R22" s="188">
        <v>35</v>
      </c>
      <c r="S22" s="188">
        <v>4</v>
      </c>
      <c r="T22" s="188">
        <f t="shared" si="31"/>
        <v>127</v>
      </c>
      <c r="U22" s="188">
        <f t="shared" si="32"/>
        <v>0</v>
      </c>
      <c r="V22" s="188">
        <f t="shared" si="33"/>
        <v>98</v>
      </c>
      <c r="W22" s="188">
        <f t="shared" si="34"/>
        <v>0</v>
      </c>
      <c r="X22" s="188">
        <f t="shared" si="35"/>
        <v>29</v>
      </c>
      <c r="Y22" s="188">
        <f t="shared" si="36"/>
        <v>0</v>
      </c>
      <c r="Z22" s="188">
        <f t="shared" si="37"/>
        <v>0</v>
      </c>
      <c r="AA22" s="188">
        <f t="shared" si="38"/>
        <v>0</v>
      </c>
      <c r="AB22" s="188">
        <f t="shared" si="39"/>
        <v>4</v>
      </c>
      <c r="AC22" s="188">
        <v>0</v>
      </c>
      <c r="AD22" s="188">
        <v>4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40"/>
        <v>94</v>
      </c>
      <c r="AK22" s="188">
        <v>0</v>
      </c>
      <c r="AL22" s="188">
        <v>94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41"/>
        <v>29</v>
      </c>
      <c r="AS22" s="188">
        <v>0</v>
      </c>
      <c r="AT22" s="188">
        <v>0</v>
      </c>
      <c r="AU22" s="188">
        <v>0</v>
      </c>
      <c r="AV22" s="188">
        <v>29</v>
      </c>
      <c r="AW22" s="188">
        <v>0</v>
      </c>
      <c r="AX22" s="188">
        <v>0</v>
      </c>
      <c r="AY22" s="188">
        <v>0</v>
      </c>
      <c r="AZ22" s="188">
        <f t="shared" si="42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43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44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239</v>
      </c>
      <c r="B23" s="182" t="s">
        <v>257</v>
      </c>
      <c r="C23" s="184" t="s">
        <v>258</v>
      </c>
      <c r="D23" s="188">
        <f t="shared" si="0"/>
        <v>1555</v>
      </c>
      <c r="E23" s="188">
        <f t="shared" si="23"/>
        <v>1048</v>
      </c>
      <c r="F23" s="188">
        <f t="shared" si="24"/>
        <v>242</v>
      </c>
      <c r="G23" s="188">
        <f t="shared" si="25"/>
        <v>169</v>
      </c>
      <c r="H23" s="188">
        <f t="shared" si="26"/>
        <v>44</v>
      </c>
      <c r="I23" s="188">
        <f t="shared" si="27"/>
        <v>0</v>
      </c>
      <c r="J23" s="188">
        <f t="shared" si="28"/>
        <v>44</v>
      </c>
      <c r="K23" s="188">
        <f t="shared" si="29"/>
        <v>8</v>
      </c>
      <c r="L23" s="188">
        <f t="shared" si="30"/>
        <v>715</v>
      </c>
      <c r="M23" s="188">
        <v>411</v>
      </c>
      <c r="N23" s="188">
        <v>127</v>
      </c>
      <c r="O23" s="188">
        <v>169</v>
      </c>
      <c r="P23" s="188">
        <v>0</v>
      </c>
      <c r="Q23" s="188">
        <v>0</v>
      </c>
      <c r="R23" s="188">
        <v>0</v>
      </c>
      <c r="S23" s="188">
        <v>8</v>
      </c>
      <c r="T23" s="188">
        <f t="shared" si="31"/>
        <v>153</v>
      </c>
      <c r="U23" s="188">
        <f t="shared" si="32"/>
        <v>0</v>
      </c>
      <c r="V23" s="188">
        <f t="shared" si="33"/>
        <v>109</v>
      </c>
      <c r="W23" s="188">
        <f t="shared" si="34"/>
        <v>0</v>
      </c>
      <c r="X23" s="188">
        <f t="shared" si="35"/>
        <v>44</v>
      </c>
      <c r="Y23" s="188">
        <f t="shared" si="36"/>
        <v>0</v>
      </c>
      <c r="Z23" s="188">
        <f t="shared" si="37"/>
        <v>0</v>
      </c>
      <c r="AA23" s="188">
        <f t="shared" si="38"/>
        <v>0</v>
      </c>
      <c r="AB23" s="188">
        <f t="shared" si="39"/>
        <v>7</v>
      </c>
      <c r="AC23" s="188">
        <v>0</v>
      </c>
      <c r="AD23" s="188">
        <v>7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40"/>
        <v>102</v>
      </c>
      <c r="AK23" s="188">
        <v>0</v>
      </c>
      <c r="AL23" s="188">
        <v>102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41"/>
        <v>44</v>
      </c>
      <c r="AS23" s="188">
        <v>0</v>
      </c>
      <c r="AT23" s="188">
        <v>0</v>
      </c>
      <c r="AU23" s="188">
        <v>0</v>
      </c>
      <c r="AV23" s="188">
        <v>44</v>
      </c>
      <c r="AW23" s="188">
        <v>0</v>
      </c>
      <c r="AX23" s="188">
        <v>0</v>
      </c>
      <c r="AY23" s="188">
        <v>0</v>
      </c>
      <c r="AZ23" s="188">
        <f t="shared" si="42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43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44"/>
        <v>687</v>
      </c>
      <c r="BQ23" s="188">
        <v>637</v>
      </c>
      <c r="BR23" s="188">
        <v>6</v>
      </c>
      <c r="BS23" s="188">
        <v>0</v>
      </c>
      <c r="BT23" s="188">
        <v>0</v>
      </c>
      <c r="BU23" s="188">
        <v>0</v>
      </c>
      <c r="BV23" s="188">
        <v>44</v>
      </c>
      <c r="BW23" s="188">
        <v>0</v>
      </c>
    </row>
    <row r="24" spans="1:75" ht="13.5">
      <c r="A24" s="182" t="s">
        <v>239</v>
      </c>
      <c r="B24" s="182" t="s">
        <v>259</v>
      </c>
      <c r="C24" s="184" t="s">
        <v>117</v>
      </c>
      <c r="D24" s="188">
        <f t="shared" si="0"/>
        <v>536</v>
      </c>
      <c r="E24" s="188">
        <f t="shared" si="23"/>
        <v>277</v>
      </c>
      <c r="F24" s="188">
        <f t="shared" si="24"/>
        <v>106</v>
      </c>
      <c r="G24" s="188">
        <f t="shared" si="25"/>
        <v>85</v>
      </c>
      <c r="H24" s="188">
        <f t="shared" si="26"/>
        <v>29</v>
      </c>
      <c r="I24" s="188">
        <f t="shared" si="27"/>
        <v>0</v>
      </c>
      <c r="J24" s="188">
        <f t="shared" si="28"/>
        <v>27</v>
      </c>
      <c r="K24" s="188">
        <f t="shared" si="29"/>
        <v>12</v>
      </c>
      <c r="L24" s="188">
        <f t="shared" si="30"/>
        <v>452</v>
      </c>
      <c r="M24" s="188">
        <v>277</v>
      </c>
      <c r="N24" s="188">
        <v>51</v>
      </c>
      <c r="O24" s="188">
        <v>85</v>
      </c>
      <c r="P24" s="188">
        <v>0</v>
      </c>
      <c r="Q24" s="188">
        <v>0</v>
      </c>
      <c r="R24" s="188">
        <v>27</v>
      </c>
      <c r="S24" s="188">
        <v>12</v>
      </c>
      <c r="T24" s="188">
        <f t="shared" si="31"/>
        <v>84</v>
      </c>
      <c r="U24" s="188">
        <f t="shared" si="32"/>
        <v>0</v>
      </c>
      <c r="V24" s="188">
        <f t="shared" si="33"/>
        <v>55</v>
      </c>
      <c r="W24" s="188">
        <f t="shared" si="34"/>
        <v>0</v>
      </c>
      <c r="X24" s="188">
        <f t="shared" si="35"/>
        <v>29</v>
      </c>
      <c r="Y24" s="188">
        <f t="shared" si="36"/>
        <v>0</v>
      </c>
      <c r="Z24" s="188">
        <f t="shared" si="37"/>
        <v>0</v>
      </c>
      <c r="AA24" s="188">
        <f t="shared" si="38"/>
        <v>0</v>
      </c>
      <c r="AB24" s="188">
        <f t="shared" si="39"/>
        <v>4</v>
      </c>
      <c r="AC24" s="188">
        <v>0</v>
      </c>
      <c r="AD24" s="188">
        <v>4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40"/>
        <v>51</v>
      </c>
      <c r="AK24" s="188">
        <v>0</v>
      </c>
      <c r="AL24" s="188">
        <v>51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41"/>
        <v>29</v>
      </c>
      <c r="AS24" s="188">
        <v>0</v>
      </c>
      <c r="AT24" s="188">
        <v>0</v>
      </c>
      <c r="AU24" s="188">
        <v>0</v>
      </c>
      <c r="AV24" s="188">
        <v>29</v>
      </c>
      <c r="AW24" s="188">
        <v>0</v>
      </c>
      <c r="AX24" s="188">
        <v>0</v>
      </c>
      <c r="AY24" s="188">
        <v>0</v>
      </c>
      <c r="AZ24" s="188">
        <f t="shared" si="42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43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44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239</v>
      </c>
      <c r="B25" s="182" t="s">
        <v>260</v>
      </c>
      <c r="C25" s="184" t="s">
        <v>261</v>
      </c>
      <c r="D25" s="188">
        <f t="shared" si="0"/>
        <v>1390</v>
      </c>
      <c r="E25" s="188">
        <f t="shared" si="23"/>
        <v>710</v>
      </c>
      <c r="F25" s="188">
        <f t="shared" si="24"/>
        <v>340</v>
      </c>
      <c r="G25" s="188">
        <f t="shared" si="25"/>
        <v>294</v>
      </c>
      <c r="H25" s="188">
        <f t="shared" si="26"/>
        <v>34</v>
      </c>
      <c r="I25" s="188">
        <f t="shared" si="27"/>
        <v>0</v>
      </c>
      <c r="J25" s="188">
        <f t="shared" si="28"/>
        <v>6</v>
      </c>
      <c r="K25" s="188">
        <f t="shared" si="29"/>
        <v>6</v>
      </c>
      <c r="L25" s="188">
        <f t="shared" si="30"/>
        <v>235</v>
      </c>
      <c r="M25" s="188">
        <v>229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6</v>
      </c>
      <c r="T25" s="188">
        <f t="shared" si="31"/>
        <v>665</v>
      </c>
      <c r="U25" s="188">
        <f t="shared" si="32"/>
        <v>0</v>
      </c>
      <c r="V25" s="188">
        <f t="shared" si="33"/>
        <v>337</v>
      </c>
      <c r="W25" s="188">
        <f t="shared" si="34"/>
        <v>294</v>
      </c>
      <c r="X25" s="188">
        <f t="shared" si="35"/>
        <v>34</v>
      </c>
      <c r="Y25" s="188">
        <f t="shared" si="36"/>
        <v>0</v>
      </c>
      <c r="Z25" s="188">
        <f t="shared" si="37"/>
        <v>0</v>
      </c>
      <c r="AA25" s="188">
        <f t="shared" si="38"/>
        <v>0</v>
      </c>
      <c r="AB25" s="188">
        <f t="shared" si="39"/>
        <v>7</v>
      </c>
      <c r="AC25" s="188">
        <v>0</v>
      </c>
      <c r="AD25" s="188">
        <v>7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40"/>
        <v>145</v>
      </c>
      <c r="AK25" s="188">
        <v>0</v>
      </c>
      <c r="AL25" s="188">
        <v>145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41"/>
        <v>513</v>
      </c>
      <c r="AS25" s="188">
        <v>0</v>
      </c>
      <c r="AT25" s="188">
        <v>185</v>
      </c>
      <c r="AU25" s="188">
        <v>294</v>
      </c>
      <c r="AV25" s="188">
        <v>34</v>
      </c>
      <c r="AW25" s="188">
        <v>0</v>
      </c>
      <c r="AX25" s="188">
        <v>0</v>
      </c>
      <c r="AY25" s="188">
        <v>0</v>
      </c>
      <c r="AZ25" s="188">
        <f t="shared" si="42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43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44"/>
        <v>490</v>
      </c>
      <c r="BQ25" s="188">
        <v>481</v>
      </c>
      <c r="BR25" s="188">
        <v>3</v>
      </c>
      <c r="BS25" s="188">
        <v>0</v>
      </c>
      <c r="BT25" s="188">
        <v>0</v>
      </c>
      <c r="BU25" s="188">
        <v>0</v>
      </c>
      <c r="BV25" s="188">
        <v>6</v>
      </c>
      <c r="BW25" s="188">
        <v>0</v>
      </c>
    </row>
    <row r="26" spans="1:75" ht="13.5">
      <c r="A26" s="182" t="s">
        <v>239</v>
      </c>
      <c r="B26" s="182" t="s">
        <v>262</v>
      </c>
      <c r="C26" s="184" t="s">
        <v>263</v>
      </c>
      <c r="D26" s="188">
        <f t="shared" si="0"/>
        <v>1335</v>
      </c>
      <c r="E26" s="188">
        <f t="shared" si="23"/>
        <v>0</v>
      </c>
      <c r="F26" s="188">
        <f t="shared" si="24"/>
        <v>189</v>
      </c>
      <c r="G26" s="188">
        <f t="shared" si="25"/>
        <v>30</v>
      </c>
      <c r="H26" s="188">
        <f t="shared" si="26"/>
        <v>12</v>
      </c>
      <c r="I26" s="188">
        <f t="shared" si="27"/>
        <v>0</v>
      </c>
      <c r="J26" s="188">
        <f t="shared" si="28"/>
        <v>0</v>
      </c>
      <c r="K26" s="188">
        <f t="shared" si="29"/>
        <v>1104</v>
      </c>
      <c r="L26" s="188">
        <f t="shared" si="30"/>
        <v>231</v>
      </c>
      <c r="M26" s="188">
        <v>0</v>
      </c>
      <c r="N26" s="188">
        <v>189</v>
      </c>
      <c r="O26" s="188">
        <v>30</v>
      </c>
      <c r="P26" s="188">
        <v>12</v>
      </c>
      <c r="Q26" s="188">
        <v>0</v>
      </c>
      <c r="R26" s="188">
        <v>0</v>
      </c>
      <c r="S26" s="188">
        <v>0</v>
      </c>
      <c r="T26" s="188">
        <f t="shared" si="31"/>
        <v>1104</v>
      </c>
      <c r="U26" s="188">
        <f t="shared" si="32"/>
        <v>0</v>
      </c>
      <c r="V26" s="188">
        <f t="shared" si="33"/>
        <v>0</v>
      </c>
      <c r="W26" s="188">
        <f t="shared" si="34"/>
        <v>0</v>
      </c>
      <c r="X26" s="188">
        <f t="shared" si="35"/>
        <v>0</v>
      </c>
      <c r="Y26" s="188">
        <f t="shared" si="36"/>
        <v>0</v>
      </c>
      <c r="Z26" s="188">
        <f t="shared" si="37"/>
        <v>0</v>
      </c>
      <c r="AA26" s="188">
        <f t="shared" si="38"/>
        <v>1104</v>
      </c>
      <c r="AB26" s="188">
        <f t="shared" si="39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40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41"/>
        <v>0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42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43"/>
        <v>1104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1104</v>
      </c>
      <c r="BP26" s="188">
        <f t="shared" si="44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239</v>
      </c>
      <c r="B27" s="182" t="s">
        <v>264</v>
      </c>
      <c r="C27" s="184" t="s">
        <v>265</v>
      </c>
      <c r="D27" s="188">
        <f t="shared" si="0"/>
        <v>2790</v>
      </c>
      <c r="E27" s="188">
        <f t="shared" si="23"/>
        <v>466</v>
      </c>
      <c r="F27" s="188">
        <f t="shared" si="24"/>
        <v>56</v>
      </c>
      <c r="G27" s="188">
        <f t="shared" si="25"/>
        <v>71</v>
      </c>
      <c r="H27" s="188">
        <f t="shared" si="26"/>
        <v>15</v>
      </c>
      <c r="I27" s="188">
        <f t="shared" si="27"/>
        <v>0</v>
      </c>
      <c r="J27" s="188">
        <f t="shared" si="28"/>
        <v>0</v>
      </c>
      <c r="K27" s="188">
        <f t="shared" si="29"/>
        <v>2182</v>
      </c>
      <c r="L27" s="188">
        <f t="shared" si="30"/>
        <v>378</v>
      </c>
      <c r="M27" s="188">
        <v>233</v>
      </c>
      <c r="N27" s="188">
        <v>56</v>
      </c>
      <c r="O27" s="188">
        <v>71</v>
      </c>
      <c r="P27" s="188">
        <v>15</v>
      </c>
      <c r="Q27" s="188">
        <v>0</v>
      </c>
      <c r="R27" s="188">
        <v>0</v>
      </c>
      <c r="S27" s="188">
        <v>3</v>
      </c>
      <c r="T27" s="188">
        <f t="shared" si="31"/>
        <v>2179</v>
      </c>
      <c r="U27" s="188">
        <f t="shared" si="32"/>
        <v>0</v>
      </c>
      <c r="V27" s="188">
        <f t="shared" si="33"/>
        <v>0</v>
      </c>
      <c r="W27" s="188">
        <f t="shared" si="34"/>
        <v>0</v>
      </c>
      <c r="X27" s="188">
        <f t="shared" si="35"/>
        <v>0</v>
      </c>
      <c r="Y27" s="188">
        <f t="shared" si="36"/>
        <v>0</v>
      </c>
      <c r="Z27" s="188">
        <f t="shared" si="37"/>
        <v>0</v>
      </c>
      <c r="AA27" s="188">
        <f t="shared" si="38"/>
        <v>2179</v>
      </c>
      <c r="AB27" s="188">
        <f t="shared" si="39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40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41"/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42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43"/>
        <v>2179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2179</v>
      </c>
      <c r="BP27" s="188">
        <f t="shared" si="44"/>
        <v>233</v>
      </c>
      <c r="BQ27" s="188">
        <v>233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239</v>
      </c>
      <c r="B28" s="182" t="s">
        <v>266</v>
      </c>
      <c r="C28" s="184" t="s">
        <v>267</v>
      </c>
      <c r="D28" s="188">
        <f t="shared" si="0"/>
        <v>1777</v>
      </c>
      <c r="E28" s="188">
        <f t="shared" si="23"/>
        <v>158</v>
      </c>
      <c r="F28" s="188">
        <f t="shared" si="24"/>
        <v>34</v>
      </c>
      <c r="G28" s="188">
        <f t="shared" si="25"/>
        <v>60</v>
      </c>
      <c r="H28" s="188">
        <f t="shared" si="26"/>
        <v>10</v>
      </c>
      <c r="I28" s="188">
        <f t="shared" si="27"/>
        <v>1</v>
      </c>
      <c r="J28" s="188">
        <f t="shared" si="28"/>
        <v>8</v>
      </c>
      <c r="K28" s="188">
        <f t="shared" si="29"/>
        <v>1506</v>
      </c>
      <c r="L28" s="188">
        <f t="shared" si="30"/>
        <v>61</v>
      </c>
      <c r="M28" s="188">
        <v>0</v>
      </c>
      <c r="N28" s="188">
        <v>0</v>
      </c>
      <c r="O28" s="188">
        <v>60</v>
      </c>
      <c r="P28" s="188">
        <v>0</v>
      </c>
      <c r="Q28" s="188">
        <v>0</v>
      </c>
      <c r="R28" s="188">
        <v>0</v>
      </c>
      <c r="S28" s="188">
        <v>1</v>
      </c>
      <c r="T28" s="188">
        <f t="shared" si="31"/>
        <v>1716</v>
      </c>
      <c r="U28" s="188">
        <f t="shared" si="32"/>
        <v>158</v>
      </c>
      <c r="V28" s="188">
        <f t="shared" si="33"/>
        <v>34</v>
      </c>
      <c r="W28" s="188">
        <f t="shared" si="34"/>
        <v>0</v>
      </c>
      <c r="X28" s="188">
        <f t="shared" si="35"/>
        <v>10</v>
      </c>
      <c r="Y28" s="188">
        <f t="shared" si="36"/>
        <v>1</v>
      </c>
      <c r="Z28" s="188">
        <f t="shared" si="37"/>
        <v>8</v>
      </c>
      <c r="AA28" s="188">
        <f t="shared" si="38"/>
        <v>1505</v>
      </c>
      <c r="AB28" s="188">
        <f t="shared" si="39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40"/>
        <v>306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306</v>
      </c>
      <c r="AR28" s="188">
        <f t="shared" si="41"/>
        <v>234</v>
      </c>
      <c r="AS28" s="188">
        <v>158</v>
      </c>
      <c r="AT28" s="188">
        <v>34</v>
      </c>
      <c r="AU28" s="188">
        <v>0</v>
      </c>
      <c r="AV28" s="188">
        <v>10</v>
      </c>
      <c r="AW28" s="188">
        <v>1</v>
      </c>
      <c r="AX28" s="188">
        <v>8</v>
      </c>
      <c r="AY28" s="188">
        <v>23</v>
      </c>
      <c r="AZ28" s="188">
        <f t="shared" si="42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3"/>
        <v>1176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1176</v>
      </c>
      <c r="BP28" s="188">
        <f t="shared" si="44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239</v>
      </c>
      <c r="B29" s="182" t="s">
        <v>268</v>
      </c>
      <c r="C29" s="184" t="s">
        <v>269</v>
      </c>
      <c r="D29" s="188">
        <f t="shared" si="0"/>
        <v>1645</v>
      </c>
      <c r="E29" s="188">
        <f t="shared" si="23"/>
        <v>257</v>
      </c>
      <c r="F29" s="188">
        <f t="shared" si="24"/>
        <v>122</v>
      </c>
      <c r="G29" s="188">
        <f t="shared" si="25"/>
        <v>61</v>
      </c>
      <c r="H29" s="188">
        <f t="shared" si="26"/>
        <v>10</v>
      </c>
      <c r="I29" s="188">
        <f t="shared" si="27"/>
        <v>0</v>
      </c>
      <c r="J29" s="188">
        <f t="shared" si="28"/>
        <v>0</v>
      </c>
      <c r="K29" s="188">
        <f t="shared" si="29"/>
        <v>1195</v>
      </c>
      <c r="L29" s="188">
        <f t="shared" si="30"/>
        <v>98</v>
      </c>
      <c r="M29" s="188">
        <v>0</v>
      </c>
      <c r="N29" s="188">
        <v>25</v>
      </c>
      <c r="O29" s="188">
        <v>61</v>
      </c>
      <c r="P29" s="188">
        <v>10</v>
      </c>
      <c r="Q29" s="188">
        <v>0</v>
      </c>
      <c r="R29" s="188">
        <v>0</v>
      </c>
      <c r="S29" s="188">
        <v>2</v>
      </c>
      <c r="T29" s="188">
        <f t="shared" si="31"/>
        <v>1290</v>
      </c>
      <c r="U29" s="188">
        <f t="shared" si="32"/>
        <v>0</v>
      </c>
      <c r="V29" s="188">
        <f t="shared" si="33"/>
        <v>97</v>
      </c>
      <c r="W29" s="188">
        <f t="shared" si="34"/>
        <v>0</v>
      </c>
      <c r="X29" s="188">
        <f t="shared" si="35"/>
        <v>0</v>
      </c>
      <c r="Y29" s="188">
        <f t="shared" si="36"/>
        <v>0</v>
      </c>
      <c r="Z29" s="188">
        <f t="shared" si="37"/>
        <v>0</v>
      </c>
      <c r="AA29" s="188">
        <f t="shared" si="38"/>
        <v>1193</v>
      </c>
      <c r="AB29" s="188">
        <f t="shared" si="39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40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41"/>
        <v>97</v>
      </c>
      <c r="AS29" s="188">
        <v>0</v>
      </c>
      <c r="AT29" s="188">
        <v>97</v>
      </c>
      <c r="AU29" s="188">
        <v>0</v>
      </c>
      <c r="AV29" s="188">
        <v>0</v>
      </c>
      <c r="AW29" s="188">
        <v>0</v>
      </c>
      <c r="AX29" s="188">
        <v>0</v>
      </c>
      <c r="AY29" s="188">
        <v>0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1193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1193</v>
      </c>
      <c r="BP29" s="188">
        <f t="shared" si="44"/>
        <v>257</v>
      </c>
      <c r="BQ29" s="188">
        <v>257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239</v>
      </c>
      <c r="B30" s="182" t="s">
        <v>270</v>
      </c>
      <c r="C30" s="184" t="s">
        <v>271</v>
      </c>
      <c r="D30" s="188">
        <f t="shared" si="0"/>
        <v>1873</v>
      </c>
      <c r="E30" s="188">
        <f t="shared" si="23"/>
        <v>418</v>
      </c>
      <c r="F30" s="188">
        <f t="shared" si="24"/>
        <v>142</v>
      </c>
      <c r="G30" s="188">
        <f t="shared" si="25"/>
        <v>54</v>
      </c>
      <c r="H30" s="188">
        <f t="shared" si="26"/>
        <v>7</v>
      </c>
      <c r="I30" s="188">
        <f t="shared" si="27"/>
        <v>2</v>
      </c>
      <c r="J30" s="188">
        <f t="shared" si="28"/>
        <v>32</v>
      </c>
      <c r="K30" s="188">
        <f t="shared" si="29"/>
        <v>1218</v>
      </c>
      <c r="L30" s="188">
        <f t="shared" si="30"/>
        <v>209</v>
      </c>
      <c r="M30" s="188">
        <v>1</v>
      </c>
      <c r="N30" s="188">
        <v>142</v>
      </c>
      <c r="O30" s="188">
        <v>54</v>
      </c>
      <c r="P30" s="188">
        <v>7</v>
      </c>
      <c r="Q30" s="188">
        <v>2</v>
      </c>
      <c r="R30" s="188">
        <v>0</v>
      </c>
      <c r="S30" s="188">
        <v>3</v>
      </c>
      <c r="T30" s="188">
        <f t="shared" si="31"/>
        <v>1215</v>
      </c>
      <c r="U30" s="188">
        <f t="shared" si="32"/>
        <v>0</v>
      </c>
      <c r="V30" s="188">
        <f t="shared" si="33"/>
        <v>0</v>
      </c>
      <c r="W30" s="188">
        <f t="shared" si="34"/>
        <v>0</v>
      </c>
      <c r="X30" s="188">
        <f t="shared" si="35"/>
        <v>0</v>
      </c>
      <c r="Y30" s="188">
        <f t="shared" si="36"/>
        <v>0</v>
      </c>
      <c r="Z30" s="188">
        <f t="shared" si="37"/>
        <v>0</v>
      </c>
      <c r="AA30" s="188">
        <f t="shared" si="38"/>
        <v>1215</v>
      </c>
      <c r="AB30" s="188">
        <f t="shared" si="39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40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1"/>
        <v>0</v>
      </c>
      <c r="AS30" s="188">
        <v>0</v>
      </c>
      <c r="AT30" s="188">
        <v>0</v>
      </c>
      <c r="AU30" s="188">
        <v>0</v>
      </c>
      <c r="AV30" s="188">
        <v>0</v>
      </c>
      <c r="AW30" s="188">
        <v>0</v>
      </c>
      <c r="AX30" s="188">
        <v>0</v>
      </c>
      <c r="AY30" s="188">
        <v>0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1215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1215</v>
      </c>
      <c r="BP30" s="188">
        <f t="shared" si="44"/>
        <v>449</v>
      </c>
      <c r="BQ30" s="188">
        <v>417</v>
      </c>
      <c r="BR30" s="188">
        <v>0</v>
      </c>
      <c r="BS30" s="188">
        <v>0</v>
      </c>
      <c r="BT30" s="188">
        <v>0</v>
      </c>
      <c r="BU30" s="188">
        <v>0</v>
      </c>
      <c r="BV30" s="188">
        <v>32</v>
      </c>
      <c r="BW30" s="188">
        <v>0</v>
      </c>
    </row>
    <row r="31" spans="1:75" ht="13.5">
      <c r="A31" s="182" t="s">
        <v>239</v>
      </c>
      <c r="B31" s="182" t="s">
        <v>272</v>
      </c>
      <c r="C31" s="184" t="s">
        <v>273</v>
      </c>
      <c r="D31" s="188">
        <f t="shared" si="0"/>
        <v>804</v>
      </c>
      <c r="E31" s="188">
        <f t="shared" si="23"/>
        <v>517</v>
      </c>
      <c r="F31" s="188">
        <f t="shared" si="24"/>
        <v>71</v>
      </c>
      <c r="G31" s="188">
        <f t="shared" si="25"/>
        <v>65</v>
      </c>
      <c r="H31" s="188">
        <f t="shared" si="26"/>
        <v>20</v>
      </c>
      <c r="I31" s="188">
        <f t="shared" si="27"/>
        <v>93</v>
      </c>
      <c r="J31" s="188">
        <f t="shared" si="28"/>
        <v>28</v>
      </c>
      <c r="K31" s="188">
        <f t="shared" si="29"/>
        <v>10</v>
      </c>
      <c r="L31" s="188">
        <f t="shared" si="30"/>
        <v>422</v>
      </c>
      <c r="M31" s="188">
        <v>278</v>
      </c>
      <c r="N31" s="188">
        <v>21</v>
      </c>
      <c r="O31" s="188">
        <v>65</v>
      </c>
      <c r="P31" s="188">
        <v>20</v>
      </c>
      <c r="Q31" s="188">
        <v>0</v>
      </c>
      <c r="R31" s="188">
        <v>28</v>
      </c>
      <c r="S31" s="188">
        <v>10</v>
      </c>
      <c r="T31" s="188">
        <f t="shared" si="31"/>
        <v>139</v>
      </c>
      <c r="U31" s="188">
        <f t="shared" si="32"/>
        <v>0</v>
      </c>
      <c r="V31" s="188">
        <f t="shared" si="33"/>
        <v>46</v>
      </c>
      <c r="W31" s="188">
        <f t="shared" si="34"/>
        <v>0</v>
      </c>
      <c r="X31" s="188">
        <f t="shared" si="35"/>
        <v>0</v>
      </c>
      <c r="Y31" s="188">
        <f t="shared" si="36"/>
        <v>93</v>
      </c>
      <c r="Z31" s="188">
        <f t="shared" si="37"/>
        <v>0</v>
      </c>
      <c r="AA31" s="188">
        <f t="shared" si="38"/>
        <v>0</v>
      </c>
      <c r="AB31" s="188">
        <f t="shared" si="39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40"/>
        <v>46</v>
      </c>
      <c r="AK31" s="188">
        <v>0</v>
      </c>
      <c r="AL31" s="188">
        <v>46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41"/>
        <v>93</v>
      </c>
      <c r="AS31" s="188">
        <v>0</v>
      </c>
      <c r="AT31" s="188">
        <v>0</v>
      </c>
      <c r="AU31" s="188">
        <v>0</v>
      </c>
      <c r="AV31" s="188">
        <v>0</v>
      </c>
      <c r="AW31" s="188">
        <v>93</v>
      </c>
      <c r="AX31" s="188">
        <v>0</v>
      </c>
      <c r="AY31" s="188">
        <v>0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243</v>
      </c>
      <c r="BQ31" s="188">
        <v>239</v>
      </c>
      <c r="BR31" s="188">
        <v>4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239</v>
      </c>
      <c r="B32" s="182" t="s">
        <v>274</v>
      </c>
      <c r="C32" s="184" t="s">
        <v>275</v>
      </c>
      <c r="D32" s="188">
        <f t="shared" si="0"/>
        <v>997</v>
      </c>
      <c r="E32" s="188">
        <f t="shared" si="23"/>
        <v>613</v>
      </c>
      <c r="F32" s="188">
        <f t="shared" si="24"/>
        <v>111</v>
      </c>
      <c r="G32" s="188">
        <f t="shared" si="25"/>
        <v>92</v>
      </c>
      <c r="H32" s="188">
        <f t="shared" si="26"/>
        <v>27</v>
      </c>
      <c r="I32" s="188">
        <f t="shared" si="27"/>
        <v>99</v>
      </c>
      <c r="J32" s="188">
        <f t="shared" si="28"/>
        <v>43</v>
      </c>
      <c r="K32" s="188">
        <f t="shared" si="29"/>
        <v>12</v>
      </c>
      <c r="L32" s="188">
        <f t="shared" si="30"/>
        <v>750</v>
      </c>
      <c r="M32" s="188">
        <v>537</v>
      </c>
      <c r="N32" s="188">
        <v>39</v>
      </c>
      <c r="O32" s="188">
        <v>92</v>
      </c>
      <c r="P32" s="188">
        <v>27</v>
      </c>
      <c r="Q32" s="188">
        <v>0</v>
      </c>
      <c r="R32" s="188">
        <v>43</v>
      </c>
      <c r="S32" s="188">
        <v>12</v>
      </c>
      <c r="T32" s="188">
        <f t="shared" si="31"/>
        <v>171</v>
      </c>
      <c r="U32" s="188">
        <f t="shared" si="32"/>
        <v>0</v>
      </c>
      <c r="V32" s="188">
        <f t="shared" si="33"/>
        <v>72</v>
      </c>
      <c r="W32" s="188">
        <f t="shared" si="34"/>
        <v>0</v>
      </c>
      <c r="X32" s="188">
        <f t="shared" si="35"/>
        <v>0</v>
      </c>
      <c r="Y32" s="188">
        <f t="shared" si="36"/>
        <v>99</v>
      </c>
      <c r="Z32" s="188">
        <f t="shared" si="37"/>
        <v>0</v>
      </c>
      <c r="AA32" s="188">
        <f t="shared" si="38"/>
        <v>0</v>
      </c>
      <c r="AB32" s="188">
        <f t="shared" si="39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0"/>
        <v>72</v>
      </c>
      <c r="AK32" s="188">
        <v>0</v>
      </c>
      <c r="AL32" s="188">
        <v>72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99</v>
      </c>
      <c r="AS32" s="188">
        <v>0</v>
      </c>
      <c r="AT32" s="188">
        <v>0</v>
      </c>
      <c r="AU32" s="188">
        <v>0</v>
      </c>
      <c r="AV32" s="188">
        <v>0</v>
      </c>
      <c r="AW32" s="188">
        <v>99</v>
      </c>
      <c r="AX32" s="188">
        <v>0</v>
      </c>
      <c r="AY32" s="188">
        <v>0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4"/>
        <v>76</v>
      </c>
      <c r="BQ32" s="188">
        <v>76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239</v>
      </c>
      <c r="B33" s="182" t="s">
        <v>276</v>
      </c>
      <c r="C33" s="184" t="s">
        <v>277</v>
      </c>
      <c r="D33" s="188">
        <f t="shared" si="0"/>
        <v>410</v>
      </c>
      <c r="E33" s="188">
        <f t="shared" si="23"/>
        <v>245</v>
      </c>
      <c r="F33" s="188">
        <f t="shared" si="24"/>
        <v>61</v>
      </c>
      <c r="G33" s="188">
        <f t="shared" si="25"/>
        <v>40</v>
      </c>
      <c r="H33" s="188">
        <f t="shared" si="26"/>
        <v>10</v>
      </c>
      <c r="I33" s="188">
        <f t="shared" si="27"/>
        <v>34</v>
      </c>
      <c r="J33" s="188">
        <f t="shared" si="28"/>
        <v>13</v>
      </c>
      <c r="K33" s="188">
        <f t="shared" si="29"/>
        <v>7</v>
      </c>
      <c r="L33" s="188">
        <f t="shared" si="30"/>
        <v>327</v>
      </c>
      <c r="M33" s="188">
        <v>245</v>
      </c>
      <c r="N33" s="188">
        <v>12</v>
      </c>
      <c r="O33" s="188">
        <v>40</v>
      </c>
      <c r="P33" s="188">
        <v>10</v>
      </c>
      <c r="Q33" s="188">
        <v>0</v>
      </c>
      <c r="R33" s="188">
        <v>13</v>
      </c>
      <c r="S33" s="188">
        <v>7</v>
      </c>
      <c r="T33" s="188">
        <f t="shared" si="31"/>
        <v>80</v>
      </c>
      <c r="U33" s="188">
        <f t="shared" si="32"/>
        <v>0</v>
      </c>
      <c r="V33" s="188">
        <f t="shared" si="33"/>
        <v>46</v>
      </c>
      <c r="W33" s="188">
        <f t="shared" si="34"/>
        <v>0</v>
      </c>
      <c r="X33" s="188">
        <f t="shared" si="35"/>
        <v>0</v>
      </c>
      <c r="Y33" s="188">
        <f t="shared" si="36"/>
        <v>34</v>
      </c>
      <c r="Z33" s="188">
        <f t="shared" si="37"/>
        <v>0</v>
      </c>
      <c r="AA33" s="188">
        <f t="shared" si="38"/>
        <v>0</v>
      </c>
      <c r="AB33" s="188">
        <f t="shared" si="39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0"/>
        <v>46</v>
      </c>
      <c r="AK33" s="188">
        <v>0</v>
      </c>
      <c r="AL33" s="188">
        <v>46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1"/>
        <v>34</v>
      </c>
      <c r="AS33" s="188">
        <v>0</v>
      </c>
      <c r="AT33" s="188">
        <v>0</v>
      </c>
      <c r="AU33" s="188">
        <v>0</v>
      </c>
      <c r="AV33" s="188">
        <v>0</v>
      </c>
      <c r="AW33" s="188">
        <v>34</v>
      </c>
      <c r="AX33" s="188">
        <v>0</v>
      </c>
      <c r="AY33" s="188">
        <v>0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4"/>
        <v>3</v>
      </c>
      <c r="BQ33" s="188">
        <v>0</v>
      </c>
      <c r="BR33" s="188">
        <v>3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239</v>
      </c>
      <c r="B34" s="182" t="s">
        <v>278</v>
      </c>
      <c r="C34" s="184" t="s">
        <v>279</v>
      </c>
      <c r="D34" s="188">
        <f t="shared" si="0"/>
        <v>734</v>
      </c>
      <c r="E34" s="188">
        <f t="shared" si="23"/>
        <v>462</v>
      </c>
      <c r="F34" s="188">
        <f t="shared" si="24"/>
        <v>73</v>
      </c>
      <c r="G34" s="188">
        <f t="shared" si="25"/>
        <v>64</v>
      </c>
      <c r="H34" s="188">
        <f t="shared" si="26"/>
        <v>17</v>
      </c>
      <c r="I34" s="188">
        <f t="shared" si="27"/>
        <v>79</v>
      </c>
      <c r="J34" s="188">
        <f t="shared" si="28"/>
        <v>28</v>
      </c>
      <c r="K34" s="188">
        <f t="shared" si="29"/>
        <v>11</v>
      </c>
      <c r="L34" s="188">
        <f t="shared" si="30"/>
        <v>514</v>
      </c>
      <c r="M34" s="188">
        <v>375</v>
      </c>
      <c r="N34" s="188">
        <v>20</v>
      </c>
      <c r="O34" s="188">
        <v>64</v>
      </c>
      <c r="P34" s="188">
        <v>17</v>
      </c>
      <c r="Q34" s="188">
        <v>0</v>
      </c>
      <c r="R34" s="188">
        <v>27</v>
      </c>
      <c r="S34" s="188">
        <v>11</v>
      </c>
      <c r="T34" s="188">
        <f t="shared" si="31"/>
        <v>131</v>
      </c>
      <c r="U34" s="188">
        <f t="shared" si="32"/>
        <v>0</v>
      </c>
      <c r="V34" s="188">
        <f t="shared" si="33"/>
        <v>52</v>
      </c>
      <c r="W34" s="188">
        <f t="shared" si="34"/>
        <v>0</v>
      </c>
      <c r="X34" s="188">
        <f t="shared" si="35"/>
        <v>0</v>
      </c>
      <c r="Y34" s="188">
        <f t="shared" si="36"/>
        <v>79</v>
      </c>
      <c r="Z34" s="188">
        <f t="shared" si="37"/>
        <v>0</v>
      </c>
      <c r="AA34" s="188">
        <f t="shared" si="38"/>
        <v>0</v>
      </c>
      <c r="AB34" s="188">
        <f t="shared" si="39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0"/>
        <v>52</v>
      </c>
      <c r="AK34" s="188">
        <v>0</v>
      </c>
      <c r="AL34" s="188">
        <v>52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79</v>
      </c>
      <c r="AS34" s="188">
        <v>0</v>
      </c>
      <c r="AT34" s="188">
        <v>0</v>
      </c>
      <c r="AU34" s="188">
        <v>0</v>
      </c>
      <c r="AV34" s="188">
        <v>0</v>
      </c>
      <c r="AW34" s="188">
        <v>79</v>
      </c>
      <c r="AX34" s="188">
        <v>0</v>
      </c>
      <c r="AY34" s="188">
        <v>0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4"/>
        <v>89</v>
      </c>
      <c r="BQ34" s="188">
        <v>87</v>
      </c>
      <c r="BR34" s="188">
        <v>1</v>
      </c>
      <c r="BS34" s="188">
        <v>0</v>
      </c>
      <c r="BT34" s="188">
        <v>0</v>
      </c>
      <c r="BU34" s="188">
        <v>0</v>
      </c>
      <c r="BV34" s="188">
        <v>1</v>
      </c>
      <c r="BW34" s="188">
        <v>0</v>
      </c>
    </row>
    <row r="35" spans="1:75" ht="13.5">
      <c r="A35" s="182" t="s">
        <v>239</v>
      </c>
      <c r="B35" s="182" t="s">
        <v>280</v>
      </c>
      <c r="C35" s="184" t="s">
        <v>281</v>
      </c>
      <c r="D35" s="188">
        <f t="shared" si="0"/>
        <v>689</v>
      </c>
      <c r="E35" s="188">
        <f t="shared" si="23"/>
        <v>452</v>
      </c>
      <c r="F35" s="188">
        <f t="shared" si="24"/>
        <v>64</v>
      </c>
      <c r="G35" s="188">
        <f t="shared" si="25"/>
        <v>55</v>
      </c>
      <c r="H35" s="188">
        <f t="shared" si="26"/>
        <v>14</v>
      </c>
      <c r="I35" s="188">
        <f t="shared" si="27"/>
        <v>68</v>
      </c>
      <c r="J35" s="188">
        <f t="shared" si="28"/>
        <v>26</v>
      </c>
      <c r="K35" s="188">
        <f t="shared" si="29"/>
        <v>10</v>
      </c>
      <c r="L35" s="188">
        <f t="shared" si="30"/>
        <v>481</v>
      </c>
      <c r="M35" s="188">
        <v>360</v>
      </c>
      <c r="N35" s="188">
        <v>19</v>
      </c>
      <c r="O35" s="188">
        <v>55</v>
      </c>
      <c r="P35" s="188">
        <v>14</v>
      </c>
      <c r="Q35" s="188">
        <v>0</v>
      </c>
      <c r="R35" s="188">
        <v>23</v>
      </c>
      <c r="S35" s="188">
        <v>10</v>
      </c>
      <c r="T35" s="188">
        <f t="shared" si="31"/>
        <v>109</v>
      </c>
      <c r="U35" s="188">
        <f t="shared" si="32"/>
        <v>0</v>
      </c>
      <c r="V35" s="188">
        <f t="shared" si="33"/>
        <v>41</v>
      </c>
      <c r="W35" s="188">
        <f t="shared" si="34"/>
        <v>0</v>
      </c>
      <c r="X35" s="188">
        <f t="shared" si="35"/>
        <v>0</v>
      </c>
      <c r="Y35" s="188">
        <f t="shared" si="36"/>
        <v>68</v>
      </c>
      <c r="Z35" s="188">
        <f t="shared" si="37"/>
        <v>0</v>
      </c>
      <c r="AA35" s="188">
        <f t="shared" si="38"/>
        <v>0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41</v>
      </c>
      <c r="AK35" s="188">
        <v>0</v>
      </c>
      <c r="AL35" s="188">
        <v>41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68</v>
      </c>
      <c r="AS35" s="188">
        <v>0</v>
      </c>
      <c r="AT35" s="188">
        <v>0</v>
      </c>
      <c r="AU35" s="188">
        <v>0</v>
      </c>
      <c r="AV35" s="188">
        <v>0</v>
      </c>
      <c r="AW35" s="188">
        <v>68</v>
      </c>
      <c r="AX35" s="188">
        <v>0</v>
      </c>
      <c r="AY35" s="188">
        <v>0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99</v>
      </c>
      <c r="BQ35" s="188">
        <v>92</v>
      </c>
      <c r="BR35" s="188">
        <v>4</v>
      </c>
      <c r="BS35" s="188">
        <v>0</v>
      </c>
      <c r="BT35" s="188">
        <v>0</v>
      </c>
      <c r="BU35" s="188">
        <v>0</v>
      </c>
      <c r="BV35" s="188">
        <v>3</v>
      </c>
      <c r="BW35" s="188">
        <v>0</v>
      </c>
    </row>
    <row r="36" spans="1:75" ht="13.5">
      <c r="A36" s="182" t="s">
        <v>239</v>
      </c>
      <c r="B36" s="182" t="s">
        <v>282</v>
      </c>
      <c r="C36" s="184" t="s">
        <v>283</v>
      </c>
      <c r="D36" s="188">
        <f t="shared" si="0"/>
        <v>798</v>
      </c>
      <c r="E36" s="188">
        <f t="shared" si="23"/>
        <v>500</v>
      </c>
      <c r="F36" s="188">
        <f t="shared" si="24"/>
        <v>85</v>
      </c>
      <c r="G36" s="188">
        <f t="shared" si="25"/>
        <v>68</v>
      </c>
      <c r="H36" s="188">
        <f t="shared" si="26"/>
        <v>19</v>
      </c>
      <c r="I36" s="188">
        <f t="shared" si="27"/>
        <v>79</v>
      </c>
      <c r="J36" s="188">
        <f t="shared" si="28"/>
        <v>38</v>
      </c>
      <c r="K36" s="188">
        <f t="shared" si="29"/>
        <v>9</v>
      </c>
      <c r="L36" s="188">
        <f t="shared" si="30"/>
        <v>439</v>
      </c>
      <c r="M36" s="188">
        <v>288</v>
      </c>
      <c r="N36" s="188">
        <v>24</v>
      </c>
      <c r="O36" s="188">
        <v>68</v>
      </c>
      <c r="P36" s="188">
        <v>19</v>
      </c>
      <c r="Q36" s="188">
        <v>0</v>
      </c>
      <c r="R36" s="188">
        <v>31</v>
      </c>
      <c r="S36" s="188">
        <v>9</v>
      </c>
      <c r="T36" s="188">
        <f t="shared" si="31"/>
        <v>133</v>
      </c>
      <c r="U36" s="188">
        <f t="shared" si="32"/>
        <v>0</v>
      </c>
      <c r="V36" s="188">
        <f t="shared" si="33"/>
        <v>54</v>
      </c>
      <c r="W36" s="188">
        <f t="shared" si="34"/>
        <v>0</v>
      </c>
      <c r="X36" s="188">
        <f t="shared" si="35"/>
        <v>0</v>
      </c>
      <c r="Y36" s="188">
        <f t="shared" si="36"/>
        <v>79</v>
      </c>
      <c r="Z36" s="188">
        <f t="shared" si="37"/>
        <v>0</v>
      </c>
      <c r="AA36" s="188">
        <f t="shared" si="38"/>
        <v>0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54</v>
      </c>
      <c r="AK36" s="188">
        <v>0</v>
      </c>
      <c r="AL36" s="188">
        <v>54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79</v>
      </c>
      <c r="AS36" s="188">
        <v>0</v>
      </c>
      <c r="AT36" s="188">
        <v>0</v>
      </c>
      <c r="AU36" s="188">
        <v>0</v>
      </c>
      <c r="AV36" s="188">
        <v>0</v>
      </c>
      <c r="AW36" s="188">
        <v>79</v>
      </c>
      <c r="AX36" s="188">
        <v>0</v>
      </c>
      <c r="AY36" s="188">
        <v>0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226</v>
      </c>
      <c r="BQ36" s="188">
        <v>212</v>
      </c>
      <c r="BR36" s="188">
        <v>7</v>
      </c>
      <c r="BS36" s="188">
        <v>0</v>
      </c>
      <c r="BT36" s="188">
        <v>0</v>
      </c>
      <c r="BU36" s="188">
        <v>0</v>
      </c>
      <c r="BV36" s="188">
        <v>7</v>
      </c>
      <c r="BW36" s="188">
        <v>0</v>
      </c>
    </row>
    <row r="37" spans="1:75" ht="13.5">
      <c r="A37" s="182" t="s">
        <v>239</v>
      </c>
      <c r="B37" s="182" t="s">
        <v>284</v>
      </c>
      <c r="C37" s="184" t="s">
        <v>285</v>
      </c>
      <c r="D37" s="188">
        <f t="shared" si="0"/>
        <v>465</v>
      </c>
      <c r="E37" s="188">
        <f t="shared" si="23"/>
        <v>260</v>
      </c>
      <c r="F37" s="188">
        <f t="shared" si="24"/>
        <v>102</v>
      </c>
      <c r="G37" s="188">
        <f t="shared" si="25"/>
        <v>60</v>
      </c>
      <c r="H37" s="188">
        <f t="shared" si="26"/>
        <v>19</v>
      </c>
      <c r="I37" s="188">
        <f t="shared" si="27"/>
        <v>23</v>
      </c>
      <c r="J37" s="188">
        <f t="shared" si="28"/>
        <v>0</v>
      </c>
      <c r="K37" s="188">
        <f t="shared" si="29"/>
        <v>1</v>
      </c>
      <c r="L37" s="188">
        <f t="shared" si="30"/>
        <v>14</v>
      </c>
      <c r="M37" s="188">
        <v>0</v>
      </c>
      <c r="N37" s="188">
        <v>10</v>
      </c>
      <c r="O37" s="188">
        <v>0</v>
      </c>
      <c r="P37" s="188">
        <v>4</v>
      </c>
      <c r="Q37" s="188">
        <v>0</v>
      </c>
      <c r="R37" s="188">
        <v>0</v>
      </c>
      <c r="S37" s="188">
        <v>0</v>
      </c>
      <c r="T37" s="188">
        <f t="shared" si="31"/>
        <v>197</v>
      </c>
      <c r="U37" s="188">
        <f t="shared" si="32"/>
        <v>6</v>
      </c>
      <c r="V37" s="188">
        <f t="shared" si="33"/>
        <v>92</v>
      </c>
      <c r="W37" s="188">
        <f t="shared" si="34"/>
        <v>60</v>
      </c>
      <c r="X37" s="188">
        <f t="shared" si="35"/>
        <v>15</v>
      </c>
      <c r="Y37" s="188">
        <f t="shared" si="36"/>
        <v>23</v>
      </c>
      <c r="Z37" s="188">
        <f t="shared" si="37"/>
        <v>0</v>
      </c>
      <c r="AA37" s="188">
        <f t="shared" si="38"/>
        <v>1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89</v>
      </c>
      <c r="AK37" s="188">
        <v>6</v>
      </c>
      <c r="AL37" s="188">
        <v>83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108</v>
      </c>
      <c r="AS37" s="188">
        <v>0</v>
      </c>
      <c r="AT37" s="188">
        <v>9</v>
      </c>
      <c r="AU37" s="188">
        <v>60</v>
      </c>
      <c r="AV37" s="188">
        <v>15</v>
      </c>
      <c r="AW37" s="188">
        <v>23</v>
      </c>
      <c r="AX37" s="188">
        <v>0</v>
      </c>
      <c r="AY37" s="188">
        <v>1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254</v>
      </c>
      <c r="BQ37" s="188">
        <v>254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239</v>
      </c>
      <c r="B38" s="182" t="s">
        <v>286</v>
      </c>
      <c r="C38" s="184" t="s">
        <v>287</v>
      </c>
      <c r="D38" s="188">
        <f t="shared" si="0"/>
        <v>231</v>
      </c>
      <c r="E38" s="188">
        <f t="shared" si="23"/>
        <v>101</v>
      </c>
      <c r="F38" s="188">
        <f t="shared" si="24"/>
        <v>23</v>
      </c>
      <c r="G38" s="188">
        <f t="shared" si="25"/>
        <v>71</v>
      </c>
      <c r="H38" s="188">
        <f t="shared" si="26"/>
        <v>15</v>
      </c>
      <c r="I38" s="188">
        <f t="shared" si="27"/>
        <v>21</v>
      </c>
      <c r="J38" s="188">
        <f t="shared" si="28"/>
        <v>0</v>
      </c>
      <c r="K38" s="188">
        <f t="shared" si="29"/>
        <v>0</v>
      </c>
      <c r="L38" s="188">
        <f t="shared" si="30"/>
        <v>9</v>
      </c>
      <c r="M38" s="188">
        <v>0</v>
      </c>
      <c r="N38" s="188">
        <v>9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31"/>
        <v>118</v>
      </c>
      <c r="U38" s="188">
        <f t="shared" si="32"/>
        <v>0</v>
      </c>
      <c r="V38" s="188">
        <f t="shared" si="33"/>
        <v>11</v>
      </c>
      <c r="W38" s="188">
        <f t="shared" si="34"/>
        <v>71</v>
      </c>
      <c r="X38" s="188">
        <f t="shared" si="35"/>
        <v>15</v>
      </c>
      <c r="Y38" s="188">
        <f t="shared" si="36"/>
        <v>21</v>
      </c>
      <c r="Z38" s="188">
        <f t="shared" si="37"/>
        <v>0</v>
      </c>
      <c r="AA38" s="188">
        <f t="shared" si="38"/>
        <v>0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43</v>
      </c>
      <c r="AK38" s="188">
        <v>0</v>
      </c>
      <c r="AL38" s="188">
        <v>3</v>
      </c>
      <c r="AM38" s="188">
        <v>40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75</v>
      </c>
      <c r="AS38" s="188">
        <v>0</v>
      </c>
      <c r="AT38" s="188">
        <v>8</v>
      </c>
      <c r="AU38" s="188">
        <v>31</v>
      </c>
      <c r="AV38" s="188">
        <v>15</v>
      </c>
      <c r="AW38" s="188">
        <v>21</v>
      </c>
      <c r="AX38" s="188">
        <v>0</v>
      </c>
      <c r="AY38" s="188">
        <v>0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104</v>
      </c>
      <c r="BQ38" s="188">
        <v>101</v>
      </c>
      <c r="BR38" s="188">
        <v>3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239</v>
      </c>
      <c r="B39" s="182" t="s">
        <v>288</v>
      </c>
      <c r="C39" s="184" t="s">
        <v>289</v>
      </c>
      <c r="D39" s="188">
        <f t="shared" si="0"/>
        <v>287</v>
      </c>
      <c r="E39" s="188">
        <f t="shared" si="23"/>
        <v>148</v>
      </c>
      <c r="F39" s="188">
        <f t="shared" si="24"/>
        <v>68</v>
      </c>
      <c r="G39" s="188">
        <f t="shared" si="25"/>
        <v>36</v>
      </c>
      <c r="H39" s="188">
        <f t="shared" si="26"/>
        <v>9</v>
      </c>
      <c r="I39" s="188">
        <f t="shared" si="27"/>
        <v>15</v>
      </c>
      <c r="J39" s="188">
        <f t="shared" si="28"/>
        <v>11</v>
      </c>
      <c r="K39" s="188">
        <f t="shared" si="29"/>
        <v>0</v>
      </c>
      <c r="L39" s="188">
        <f t="shared" si="30"/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31"/>
        <v>129</v>
      </c>
      <c r="U39" s="188">
        <f t="shared" si="32"/>
        <v>3</v>
      </c>
      <c r="V39" s="188">
        <f t="shared" si="33"/>
        <v>66</v>
      </c>
      <c r="W39" s="188">
        <f t="shared" si="34"/>
        <v>36</v>
      </c>
      <c r="X39" s="188">
        <f t="shared" si="35"/>
        <v>9</v>
      </c>
      <c r="Y39" s="188">
        <f t="shared" si="36"/>
        <v>15</v>
      </c>
      <c r="Z39" s="188">
        <f t="shared" si="37"/>
        <v>0</v>
      </c>
      <c r="AA39" s="188">
        <f t="shared" si="38"/>
        <v>0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56</v>
      </c>
      <c r="AK39" s="188">
        <v>3</v>
      </c>
      <c r="AL39" s="188">
        <v>53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73</v>
      </c>
      <c r="AS39" s="188">
        <v>0</v>
      </c>
      <c r="AT39" s="188">
        <v>13</v>
      </c>
      <c r="AU39" s="188">
        <v>36</v>
      </c>
      <c r="AV39" s="188">
        <v>9</v>
      </c>
      <c r="AW39" s="188">
        <v>15</v>
      </c>
      <c r="AX39" s="188">
        <v>0</v>
      </c>
      <c r="AY39" s="188">
        <v>0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158</v>
      </c>
      <c r="BQ39" s="188">
        <v>145</v>
      </c>
      <c r="BR39" s="188">
        <v>2</v>
      </c>
      <c r="BS39" s="188">
        <v>0</v>
      </c>
      <c r="BT39" s="188">
        <v>0</v>
      </c>
      <c r="BU39" s="188">
        <v>0</v>
      </c>
      <c r="BV39" s="188">
        <v>11</v>
      </c>
      <c r="BW39" s="188">
        <v>0</v>
      </c>
    </row>
    <row r="40" spans="1:75" ht="13.5">
      <c r="A40" s="201" t="s">
        <v>30</v>
      </c>
      <c r="B40" s="202"/>
      <c r="C40" s="202"/>
      <c r="D40" s="188">
        <f aca="true" t="shared" si="45" ref="D40:AI40">SUM(D7:D39)</f>
        <v>92821</v>
      </c>
      <c r="E40" s="188">
        <f t="shared" si="45"/>
        <v>49399</v>
      </c>
      <c r="F40" s="188">
        <f t="shared" si="45"/>
        <v>13631</v>
      </c>
      <c r="G40" s="188">
        <f t="shared" si="45"/>
        <v>8463</v>
      </c>
      <c r="H40" s="188">
        <f t="shared" si="45"/>
        <v>2583</v>
      </c>
      <c r="I40" s="188">
        <f t="shared" si="45"/>
        <v>4964</v>
      </c>
      <c r="J40" s="188">
        <f t="shared" si="45"/>
        <v>1826</v>
      </c>
      <c r="K40" s="188">
        <f t="shared" si="45"/>
        <v>11955</v>
      </c>
      <c r="L40" s="188">
        <f t="shared" si="45"/>
        <v>26973</v>
      </c>
      <c r="M40" s="188">
        <f t="shared" si="45"/>
        <v>19161</v>
      </c>
      <c r="N40" s="188">
        <f t="shared" si="45"/>
        <v>2019</v>
      </c>
      <c r="O40" s="188">
        <f t="shared" si="45"/>
        <v>3722</v>
      </c>
      <c r="P40" s="188">
        <f t="shared" si="45"/>
        <v>364</v>
      </c>
      <c r="Q40" s="188">
        <f t="shared" si="45"/>
        <v>2</v>
      </c>
      <c r="R40" s="188">
        <f t="shared" si="45"/>
        <v>1173</v>
      </c>
      <c r="S40" s="188">
        <f t="shared" si="45"/>
        <v>532</v>
      </c>
      <c r="T40" s="188">
        <f t="shared" si="45"/>
        <v>35904</v>
      </c>
      <c r="U40" s="188">
        <f t="shared" si="45"/>
        <v>1322</v>
      </c>
      <c r="V40" s="188">
        <f t="shared" si="45"/>
        <v>11244</v>
      </c>
      <c r="W40" s="188">
        <f t="shared" si="45"/>
        <v>4717</v>
      </c>
      <c r="X40" s="188">
        <f t="shared" si="45"/>
        <v>2219</v>
      </c>
      <c r="Y40" s="188">
        <f t="shared" si="45"/>
        <v>4962</v>
      </c>
      <c r="Z40" s="188">
        <f t="shared" si="45"/>
        <v>83</v>
      </c>
      <c r="AA40" s="188">
        <f t="shared" si="45"/>
        <v>11357</v>
      </c>
      <c r="AB40" s="188">
        <f t="shared" si="45"/>
        <v>1025</v>
      </c>
      <c r="AC40" s="188">
        <f t="shared" si="45"/>
        <v>105</v>
      </c>
      <c r="AD40" s="188">
        <f t="shared" si="45"/>
        <v>47</v>
      </c>
      <c r="AE40" s="188">
        <f t="shared" si="45"/>
        <v>0</v>
      </c>
      <c r="AF40" s="188">
        <f t="shared" si="45"/>
        <v>0</v>
      </c>
      <c r="AG40" s="188">
        <f t="shared" si="45"/>
        <v>0</v>
      </c>
      <c r="AH40" s="188">
        <f t="shared" si="45"/>
        <v>0</v>
      </c>
      <c r="AI40" s="188">
        <f t="shared" si="45"/>
        <v>873</v>
      </c>
      <c r="AJ40" s="188">
        <f aca="true" t="shared" si="46" ref="AJ40:BO40">SUM(AJ7:AJ39)</f>
        <v>7348</v>
      </c>
      <c r="AK40" s="188">
        <f t="shared" si="46"/>
        <v>9</v>
      </c>
      <c r="AL40" s="188">
        <f t="shared" si="46"/>
        <v>6905</v>
      </c>
      <c r="AM40" s="188">
        <f t="shared" si="46"/>
        <v>128</v>
      </c>
      <c r="AN40" s="188">
        <f t="shared" si="46"/>
        <v>0</v>
      </c>
      <c r="AO40" s="188">
        <f t="shared" si="46"/>
        <v>0</v>
      </c>
      <c r="AP40" s="188">
        <f t="shared" si="46"/>
        <v>0</v>
      </c>
      <c r="AQ40" s="188">
        <f t="shared" si="46"/>
        <v>306</v>
      </c>
      <c r="AR40" s="188">
        <f t="shared" si="46"/>
        <v>17772</v>
      </c>
      <c r="AS40" s="188">
        <f t="shared" si="46"/>
        <v>1208</v>
      </c>
      <c r="AT40" s="188">
        <f t="shared" si="46"/>
        <v>4292</v>
      </c>
      <c r="AU40" s="188">
        <f t="shared" si="46"/>
        <v>4589</v>
      </c>
      <c r="AV40" s="188">
        <f t="shared" si="46"/>
        <v>2219</v>
      </c>
      <c r="AW40" s="188">
        <f t="shared" si="46"/>
        <v>4962</v>
      </c>
      <c r="AX40" s="188">
        <f t="shared" si="46"/>
        <v>83</v>
      </c>
      <c r="AY40" s="188">
        <f t="shared" si="46"/>
        <v>419</v>
      </c>
      <c r="AZ40" s="188">
        <f t="shared" si="46"/>
        <v>637</v>
      </c>
      <c r="BA40" s="188">
        <f t="shared" si="46"/>
        <v>0</v>
      </c>
      <c r="BB40" s="188">
        <f t="shared" si="46"/>
        <v>0</v>
      </c>
      <c r="BC40" s="188">
        <f t="shared" si="46"/>
        <v>0</v>
      </c>
      <c r="BD40" s="188">
        <f t="shared" si="46"/>
        <v>0</v>
      </c>
      <c r="BE40" s="188">
        <f t="shared" si="46"/>
        <v>0</v>
      </c>
      <c r="BF40" s="188">
        <f t="shared" si="46"/>
        <v>0</v>
      </c>
      <c r="BG40" s="188">
        <f t="shared" si="46"/>
        <v>637</v>
      </c>
      <c r="BH40" s="188">
        <f t="shared" si="46"/>
        <v>9122</v>
      </c>
      <c r="BI40" s="188">
        <f t="shared" si="46"/>
        <v>0</v>
      </c>
      <c r="BJ40" s="188">
        <f t="shared" si="46"/>
        <v>0</v>
      </c>
      <c r="BK40" s="188">
        <f t="shared" si="46"/>
        <v>0</v>
      </c>
      <c r="BL40" s="188">
        <f t="shared" si="46"/>
        <v>0</v>
      </c>
      <c r="BM40" s="188">
        <f t="shared" si="46"/>
        <v>0</v>
      </c>
      <c r="BN40" s="188">
        <f t="shared" si="46"/>
        <v>0</v>
      </c>
      <c r="BO40" s="188">
        <f t="shared" si="46"/>
        <v>9122</v>
      </c>
      <c r="BP40" s="188">
        <f aca="true" t="shared" si="47" ref="BP40:BW40">SUM(BP7:BP39)</f>
        <v>29944</v>
      </c>
      <c r="BQ40" s="188">
        <f t="shared" si="47"/>
        <v>28916</v>
      </c>
      <c r="BR40" s="188">
        <f t="shared" si="47"/>
        <v>368</v>
      </c>
      <c r="BS40" s="188">
        <f t="shared" si="47"/>
        <v>24</v>
      </c>
      <c r="BT40" s="188">
        <f t="shared" si="47"/>
        <v>0</v>
      </c>
      <c r="BU40" s="188">
        <f t="shared" si="47"/>
        <v>0</v>
      </c>
      <c r="BV40" s="188">
        <f t="shared" si="47"/>
        <v>570</v>
      </c>
      <c r="BW40" s="188">
        <f t="shared" si="47"/>
        <v>66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0:C4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149</v>
      </c>
      <c r="B1" s="254"/>
      <c r="C1" s="183" t="s">
        <v>77</v>
      </c>
    </row>
    <row r="2" spans="6:13" s="47" customFormat="1" ht="15" customHeight="1">
      <c r="F2" s="279" t="s">
        <v>78</v>
      </c>
      <c r="G2" s="280"/>
      <c r="H2" s="280"/>
      <c r="I2" s="280"/>
      <c r="J2" s="277" t="s">
        <v>79</v>
      </c>
      <c r="K2" s="274" t="s">
        <v>80</v>
      </c>
      <c r="L2" s="275"/>
      <c r="M2" s="276"/>
    </row>
    <row r="3" spans="1:13" s="47" customFormat="1" ht="15" customHeight="1" thickBot="1">
      <c r="A3" s="260" t="s">
        <v>81</v>
      </c>
      <c r="B3" s="261"/>
      <c r="C3" s="258"/>
      <c r="D3" s="49">
        <f>SUMIF('ごみ処理概要'!$A$7:$C$40,'ごみ集計結果'!$A$1,'ごみ処理概要'!$E$7:$E$40)</f>
        <v>1357876</v>
      </c>
      <c r="F3" s="281"/>
      <c r="G3" s="282"/>
      <c r="H3" s="282"/>
      <c r="I3" s="282"/>
      <c r="J3" s="278"/>
      <c r="K3" s="50" t="s">
        <v>82</v>
      </c>
      <c r="L3" s="51" t="s">
        <v>83</v>
      </c>
      <c r="M3" s="52" t="s">
        <v>84</v>
      </c>
    </row>
    <row r="4" spans="1:13" s="47" customFormat="1" ht="15" customHeight="1" thickBot="1">
      <c r="A4" s="260" t="s">
        <v>85</v>
      </c>
      <c r="B4" s="261"/>
      <c r="C4" s="258"/>
      <c r="D4" s="49">
        <f>D5-D3</f>
        <v>1102</v>
      </c>
      <c r="F4" s="271" t="s">
        <v>86</v>
      </c>
      <c r="G4" s="268" t="s">
        <v>89</v>
      </c>
      <c r="H4" s="53" t="s">
        <v>87</v>
      </c>
      <c r="J4" s="162">
        <f>SUMIF('ごみ処理量内訳'!$A$7:$C$40,'ごみ集計結果'!$A$1,'ごみ処理量内訳'!$E$7:$E$40)</f>
        <v>361752</v>
      </c>
      <c r="K4" s="54" t="s">
        <v>193</v>
      </c>
      <c r="L4" s="55" t="s">
        <v>193</v>
      </c>
      <c r="M4" s="56" t="s">
        <v>193</v>
      </c>
    </row>
    <row r="5" spans="1:13" s="47" customFormat="1" ht="15" customHeight="1">
      <c r="A5" s="262" t="s">
        <v>88</v>
      </c>
      <c r="B5" s="263"/>
      <c r="C5" s="264"/>
      <c r="D5" s="49">
        <f>SUMIF('ごみ処理概要'!$A$7:$C$40,'ごみ集計結果'!$A$1,'ごみ処理概要'!$D$7:$D$40)</f>
        <v>1358978</v>
      </c>
      <c r="F5" s="272"/>
      <c r="G5" s="269"/>
      <c r="H5" s="283" t="s">
        <v>90</v>
      </c>
      <c r="I5" s="57" t="s">
        <v>91</v>
      </c>
      <c r="J5" s="58">
        <f>SUMIF('ごみ処理量内訳'!$A$7:$C$40,'ごみ集計結果'!$A$1,'ごみ処理量内訳'!$W$7:$W$40)</f>
        <v>18665</v>
      </c>
      <c r="K5" s="59" t="s">
        <v>194</v>
      </c>
      <c r="L5" s="60" t="s">
        <v>194</v>
      </c>
      <c r="M5" s="61" t="s">
        <v>194</v>
      </c>
    </row>
    <row r="6" spans="4:13" s="47" customFormat="1" ht="15" customHeight="1">
      <c r="D6" s="62"/>
      <c r="F6" s="272"/>
      <c r="G6" s="269"/>
      <c r="H6" s="284"/>
      <c r="I6" s="63" t="s">
        <v>92</v>
      </c>
      <c r="J6" s="64">
        <f>SUMIF('ごみ処理量内訳'!$A$7:$C$40,'ごみ集計結果'!$A$1,'ごみ処理量内訳'!$X$7:$X$40)</f>
        <v>1452</v>
      </c>
      <c r="K6" s="48" t="s">
        <v>204</v>
      </c>
      <c r="L6" s="65" t="s">
        <v>204</v>
      </c>
      <c r="M6" s="66" t="s">
        <v>204</v>
      </c>
    </row>
    <row r="7" spans="1:13" s="47" customFormat="1" ht="15" customHeight="1">
      <c r="A7" s="255" t="s">
        <v>93</v>
      </c>
      <c r="B7" s="265" t="s">
        <v>235</v>
      </c>
      <c r="C7" s="67" t="s">
        <v>94</v>
      </c>
      <c r="D7" s="49">
        <f>SUMIF('ごみ搬入量内訳'!$A$7:$C$40,'ごみ集計結果'!$A$1,'ごみ搬入量内訳'!$I$7:$I$40)</f>
        <v>0</v>
      </c>
      <c r="F7" s="272"/>
      <c r="G7" s="269"/>
      <c r="H7" s="284"/>
      <c r="I7" s="63" t="s">
        <v>95</v>
      </c>
      <c r="J7" s="64">
        <f>SUMIF('ごみ処理量内訳'!$A$7:$C$40,'ごみ集計結果'!$A$1,'ごみ処理量内訳'!$Y$7:$Y$40)</f>
        <v>0</v>
      </c>
      <c r="K7" s="48" t="s">
        <v>195</v>
      </c>
      <c r="L7" s="65" t="s">
        <v>195</v>
      </c>
      <c r="M7" s="66" t="s">
        <v>195</v>
      </c>
    </row>
    <row r="8" spans="1:13" s="47" customFormat="1" ht="15" customHeight="1">
      <c r="A8" s="256"/>
      <c r="B8" s="266"/>
      <c r="C8" s="67" t="s">
        <v>96</v>
      </c>
      <c r="D8" s="49">
        <f>SUMIF('ごみ搬入量内訳'!$A$7:$C$40,'ごみ集計結果'!$A$1,'ごみ搬入量内訳'!$M$7:$M$40)</f>
        <v>349799</v>
      </c>
      <c r="F8" s="272"/>
      <c r="G8" s="269"/>
      <c r="H8" s="284"/>
      <c r="I8" s="63" t="s">
        <v>97</v>
      </c>
      <c r="J8" s="64">
        <f>SUMIF('ごみ処理量内訳'!$A$7:$C$40,'ごみ集計結果'!$A$1,'ごみ処理量内訳'!$Z$7:$Z$40)</f>
        <v>0</v>
      </c>
      <c r="K8" s="48" t="s">
        <v>196</v>
      </c>
      <c r="L8" s="65" t="s">
        <v>196</v>
      </c>
      <c r="M8" s="66" t="s">
        <v>196</v>
      </c>
    </row>
    <row r="9" spans="1:13" s="47" customFormat="1" ht="15" customHeight="1" thickBot="1">
      <c r="A9" s="256"/>
      <c r="B9" s="266"/>
      <c r="C9" s="67" t="s">
        <v>98</v>
      </c>
      <c r="D9" s="49">
        <f>SUMIF('ごみ搬入量内訳'!$A$7:$C$40,'ごみ集計結果'!$A$1,'ごみ搬入量内訳'!$Q$7:$Q$40)</f>
        <v>17974</v>
      </c>
      <c r="F9" s="272"/>
      <c r="G9" s="269"/>
      <c r="H9" s="285"/>
      <c r="I9" s="68" t="s">
        <v>99</v>
      </c>
      <c r="J9" s="69">
        <f>SUMIF('ごみ処理量内訳'!$A$7:$C$40,'ごみ集計結果'!$A$1,'ごみ処理量内訳'!$AA$7:$AA$40)</f>
        <v>257</v>
      </c>
      <c r="K9" s="70" t="s">
        <v>197</v>
      </c>
      <c r="L9" s="51" t="s">
        <v>197</v>
      </c>
      <c r="M9" s="52" t="s">
        <v>197</v>
      </c>
    </row>
    <row r="10" spans="1:13" s="47" customFormat="1" ht="15" customHeight="1" thickBot="1">
      <c r="A10" s="256"/>
      <c r="B10" s="266"/>
      <c r="C10" s="67" t="s">
        <v>100</v>
      </c>
      <c r="D10" s="49">
        <f>SUMIF('ごみ搬入量内訳'!$A$7:$C$40,'ごみ集計結果'!$A$1,'ごみ搬入量内訳'!$U$7:$U$40)</f>
        <v>49354</v>
      </c>
      <c r="F10" s="272"/>
      <c r="G10" s="270"/>
      <c r="H10" s="71" t="s">
        <v>101</v>
      </c>
      <c r="I10" s="72"/>
      <c r="J10" s="163">
        <f>SUM(J4:J9)</f>
        <v>382126</v>
      </c>
      <c r="K10" s="73" t="s">
        <v>204</v>
      </c>
      <c r="L10" s="164">
        <f>SUMIF('ごみ処理量内訳'!$A$7:$C$40,'ごみ集計結果'!$A$1,'ごみ処理量内訳'!$AD$7:$AD$40)</f>
        <v>44241</v>
      </c>
      <c r="M10" s="165">
        <f>SUMIF('資源化量内訳'!$A$7:$C$40,'ごみ集計結果'!$A$1,'資源化量内訳'!$AB$7:$AB$40)</f>
        <v>1025</v>
      </c>
    </row>
    <row r="11" spans="1:13" s="47" customFormat="1" ht="15" customHeight="1">
      <c r="A11" s="256"/>
      <c r="B11" s="266"/>
      <c r="C11" s="67" t="s">
        <v>102</v>
      </c>
      <c r="D11" s="49">
        <f>SUMIF('ごみ搬入量内訳'!$A$7:$C$40,'ごみ集計結果'!$A$1,'ごみ搬入量内訳'!$Y$7:$Y$40)</f>
        <v>1821</v>
      </c>
      <c r="F11" s="272"/>
      <c r="G11" s="286" t="s">
        <v>103</v>
      </c>
      <c r="H11" s="151" t="s">
        <v>91</v>
      </c>
      <c r="I11" s="148"/>
      <c r="J11" s="74">
        <f>SUMIF('ごみ処理量内訳'!$A$7:$C$40,'ごみ集計結果'!$A$1,'ごみ処理量内訳'!$G$7:$G$40)</f>
        <v>32578</v>
      </c>
      <c r="K11" s="58">
        <f>SUMIF('ごみ処理量内訳'!$A$7:$C$40,'ごみ集計結果'!$A$1,'ごみ処理量内訳'!$W$7:$W$40)</f>
        <v>18665</v>
      </c>
      <c r="L11" s="75">
        <f>SUMIF('ごみ処理量内訳'!$A$7:$C$40,'ごみ集計結果'!$A$1,'ごみ処理量内訳'!$AF$7:$AF$40)</f>
        <v>7335</v>
      </c>
      <c r="M11" s="76">
        <f>SUMIF('資源化量内訳'!$A$7:$C$40,'ごみ集計結果'!$A$1,'資源化量内訳'!$AJ$7:$AJ$40)</f>
        <v>7348</v>
      </c>
    </row>
    <row r="12" spans="1:13" s="47" customFormat="1" ht="15" customHeight="1">
      <c r="A12" s="256"/>
      <c r="B12" s="266"/>
      <c r="C12" s="67" t="s">
        <v>104</v>
      </c>
      <c r="D12" s="49">
        <f>SUMIF('ごみ搬入量内訳'!$A$7:$C$40,'ごみ集計結果'!$A$1,'ごみ搬入量内訳'!$AC$7:$AC$40)</f>
        <v>12620</v>
      </c>
      <c r="F12" s="272"/>
      <c r="G12" s="287"/>
      <c r="H12" s="149" t="s">
        <v>92</v>
      </c>
      <c r="I12" s="149"/>
      <c r="J12" s="64">
        <f>SUMIF('ごみ処理量内訳'!$A$7:$C$40,'ごみ集計結果'!$A$1,'ごみ処理量内訳'!$H$7:$H$40)</f>
        <v>21305</v>
      </c>
      <c r="K12" s="64">
        <f>SUMIF('ごみ処理量内訳'!$A$7:$C$40,'ごみ集計結果'!$A$1,'ごみ処理量内訳'!$X$7:$X$40)</f>
        <v>1452</v>
      </c>
      <c r="L12" s="49">
        <f>SUMIF('ごみ処理量内訳'!$A$7:$C$40,'ごみ集計結果'!$A$1,'ごみ処理量内訳'!$AG$7:$AG$40)</f>
        <v>1969</v>
      </c>
      <c r="M12" s="77">
        <f>SUMIF('資源化量内訳'!$A$7:$C$40,'ごみ集計結果'!$A$1,'資源化量内訳'!$AR$7:$AR$40)</f>
        <v>17772</v>
      </c>
    </row>
    <row r="13" spans="1:13" s="47" customFormat="1" ht="15" customHeight="1">
      <c r="A13" s="256"/>
      <c r="B13" s="267"/>
      <c r="C13" s="78" t="s">
        <v>101</v>
      </c>
      <c r="D13" s="49">
        <f>SUM(D7:D12)</f>
        <v>431568</v>
      </c>
      <c r="F13" s="272"/>
      <c r="G13" s="287"/>
      <c r="H13" s="149" t="s">
        <v>95</v>
      </c>
      <c r="I13" s="149"/>
      <c r="J13" s="64">
        <f>SUMIF('ごみ処理量内訳'!$A$7:$C$40,'ごみ集計結果'!$A$1,'ごみ処理量内訳'!$I$7:$I$40)</f>
        <v>782</v>
      </c>
      <c r="K13" s="64">
        <f>SUMIF('ごみ処理量内訳'!$A$7:$C$40,'ごみ集計結果'!$A$1,'ごみ処理量内訳'!$Y$7:$Y$40)</f>
        <v>0</v>
      </c>
      <c r="L13" s="49">
        <f>SUMIF('ごみ処理量内訳'!$A$7:$C$40,'ごみ集計結果'!$A$1,'ごみ処理量内訳'!$AH$7:$AH$40)</f>
        <v>0</v>
      </c>
      <c r="M13" s="77">
        <f>SUMIF('資源化量内訳'!$A$7:$C$40,'ごみ集計結果'!$A$1,'資源化量内訳'!$AZ$7:$AZ$40)</f>
        <v>637</v>
      </c>
    </row>
    <row r="14" spans="1:13" s="47" customFormat="1" ht="15" customHeight="1">
      <c r="A14" s="256"/>
      <c r="B14" s="259" t="s">
        <v>105</v>
      </c>
      <c r="C14" s="259"/>
      <c r="D14" s="49">
        <f>SUMIF('ごみ搬入量内訳'!$A$7:$C$40,'ごみ集計結果'!$A$1,'ごみ搬入量内訳'!$AG$7:$AG$40)</f>
        <v>38140</v>
      </c>
      <c r="F14" s="272"/>
      <c r="G14" s="287"/>
      <c r="H14" s="149" t="s">
        <v>97</v>
      </c>
      <c r="I14" s="149"/>
      <c r="J14" s="64">
        <f>SUMIF('ごみ処理量内訳'!$A$7:$C$40,'ごみ集計結果'!$A$1,'ごみ処理量内訳'!$J$7:$J$40)</f>
        <v>9122</v>
      </c>
      <c r="K14" s="64">
        <f>SUMIF('ごみ処理量内訳'!$A$7:$C$40,'ごみ集計結果'!$A$1,'ごみ処理量内訳'!$Z$7:$Z$40)</f>
        <v>0</v>
      </c>
      <c r="L14" s="49">
        <f>SUMIF('ごみ処理量内訳'!$A$7:$C$40,'ごみ集計結果'!$A$1,'ごみ処理量内訳'!$AI$7:$AI$40)</f>
        <v>0</v>
      </c>
      <c r="M14" s="77">
        <f>SUMIF('資源化量内訳'!$A$7:$C$40,'ごみ集計結果'!$A$1,'資源化量内訳'!$BH$7:$BH$40)</f>
        <v>9122</v>
      </c>
    </row>
    <row r="15" spans="1:13" s="47" customFormat="1" ht="15" customHeight="1" thickBot="1">
      <c r="A15" s="256"/>
      <c r="B15" s="259" t="s">
        <v>106</v>
      </c>
      <c r="C15" s="259"/>
      <c r="D15" s="49">
        <f>SUMIF('ごみ搬入量内訳'!$A$7:$C$40,'ごみ集計結果'!$A$1,'ごみ搬入量内訳'!$AH$7:$AH$40)</f>
        <v>1986</v>
      </c>
      <c r="F15" s="272"/>
      <c r="G15" s="287"/>
      <c r="H15" s="150" t="s">
        <v>99</v>
      </c>
      <c r="I15" s="150"/>
      <c r="J15" s="69">
        <f>SUMIF('ごみ処理量内訳'!$A$7:$C$40,'ごみ集計結果'!$A$1,'ごみ処理量内訳'!$K$7:$K$40)</f>
        <v>4237</v>
      </c>
      <c r="K15" s="69">
        <f>SUMIF('ごみ処理量内訳'!$A$7:$C$40,'ごみ集計結果'!$A$1,'ごみ処理量内訳'!$AA$7:$AA$40)</f>
        <v>257</v>
      </c>
      <c r="L15" s="79">
        <f>SUMIF('ごみ処理量内訳'!$A$7:$C$40,'ごみ集計結果'!$A$1,'ごみ処理量内訳'!$AJ$7:$AJ$40)</f>
        <v>4021</v>
      </c>
      <c r="M15" s="52" t="s">
        <v>197</v>
      </c>
    </row>
    <row r="16" spans="1:13" s="47" customFormat="1" ht="15" customHeight="1" thickBot="1">
      <c r="A16" s="257"/>
      <c r="B16" s="258" t="s">
        <v>134</v>
      </c>
      <c r="C16" s="259"/>
      <c r="D16" s="49">
        <f>SUM(D13:D15)</f>
        <v>471694</v>
      </c>
      <c r="F16" s="272"/>
      <c r="G16" s="270"/>
      <c r="H16" s="81" t="s">
        <v>101</v>
      </c>
      <c r="I16" s="80"/>
      <c r="J16" s="166">
        <f>SUM(J11:J15)</f>
        <v>68024</v>
      </c>
      <c r="K16" s="167">
        <f>SUM(K11:K15)</f>
        <v>20374</v>
      </c>
      <c r="L16" s="168">
        <f>SUM(L11:L15)</f>
        <v>13325</v>
      </c>
      <c r="M16" s="169">
        <f>SUM(M11:M15)</f>
        <v>34879</v>
      </c>
    </row>
    <row r="17" spans="4:13" s="47" customFormat="1" ht="15" customHeight="1" thickBot="1">
      <c r="D17" s="62"/>
      <c r="F17" s="273"/>
      <c r="G17" s="288" t="s">
        <v>291</v>
      </c>
      <c r="H17" s="289"/>
      <c r="I17" s="289"/>
      <c r="J17" s="162">
        <f>J4+J16</f>
        <v>429776</v>
      </c>
      <c r="K17" s="170">
        <f>K16</f>
        <v>20374</v>
      </c>
      <c r="L17" s="171">
        <f>L10+L16</f>
        <v>57566</v>
      </c>
      <c r="M17" s="172">
        <f>M10+M16</f>
        <v>35904</v>
      </c>
    </row>
    <row r="18" spans="1:13" s="47" customFormat="1" ht="15" customHeight="1">
      <c r="A18" s="259" t="s">
        <v>107</v>
      </c>
      <c r="B18" s="259"/>
      <c r="C18" s="259"/>
      <c r="D18" s="49">
        <f>SUMIF('ごみ搬入量内訳'!$A$7:$C$40,'ごみ集計結果'!$A$1,'ごみ搬入量内訳'!$E$7:$E$40)</f>
        <v>328784</v>
      </c>
      <c r="F18" s="251" t="s">
        <v>108</v>
      </c>
      <c r="G18" s="252"/>
      <c r="H18" s="252"/>
      <c r="I18" s="253"/>
      <c r="J18" s="74">
        <f>SUMIF('資源化量内訳'!$A$7:$C$40,'ごみ集計結果'!$A$1,'資源化量内訳'!$L$7:$L$40)</f>
        <v>26973</v>
      </c>
      <c r="K18" s="82" t="s">
        <v>193</v>
      </c>
      <c r="L18" s="83" t="s">
        <v>193</v>
      </c>
      <c r="M18" s="76">
        <f>J18</f>
        <v>26973</v>
      </c>
    </row>
    <row r="19" spans="1:13" s="47" customFormat="1" ht="15" customHeight="1" thickBot="1">
      <c r="A19" s="290" t="s">
        <v>109</v>
      </c>
      <c r="B19" s="259"/>
      <c r="C19" s="259"/>
      <c r="D19" s="49">
        <f>SUMIF('ごみ搬入量内訳'!$A$7:$C$40,'ごみ集計結果'!$A$1,'ごみ搬入量内訳'!$F$7:$F$40)</f>
        <v>140924</v>
      </c>
      <c r="F19" s="248" t="s">
        <v>110</v>
      </c>
      <c r="G19" s="249"/>
      <c r="H19" s="249"/>
      <c r="I19" s="250"/>
      <c r="J19" s="173">
        <f>SUMIF('ごみ処理量内訳'!$A$7:$C$40,'ごみ集計結果'!$A$1,'ごみ処理量内訳'!$AC$7:$AC$40)</f>
        <v>14206</v>
      </c>
      <c r="K19" s="84" t="s">
        <v>193</v>
      </c>
      <c r="L19" s="85">
        <f>J19</f>
        <v>14206</v>
      </c>
      <c r="M19" s="86" t="s">
        <v>193</v>
      </c>
    </row>
    <row r="20" spans="1:13" s="47" customFormat="1" ht="15" customHeight="1" thickBot="1">
      <c r="A20" s="290" t="s">
        <v>111</v>
      </c>
      <c r="B20" s="259"/>
      <c r="C20" s="259"/>
      <c r="D20" s="49">
        <f>D15</f>
        <v>1986</v>
      </c>
      <c r="F20" s="245" t="s">
        <v>134</v>
      </c>
      <c r="G20" s="246"/>
      <c r="H20" s="246"/>
      <c r="I20" s="247"/>
      <c r="J20" s="174">
        <f>J4+J11+J12+J13+J14+J15+J18+J19</f>
        <v>470955</v>
      </c>
      <c r="K20" s="175">
        <f>SUM(K17:K19)</f>
        <v>20374</v>
      </c>
      <c r="L20" s="176">
        <f>SUM(L17:L19)</f>
        <v>71772</v>
      </c>
      <c r="M20" s="177">
        <f>SUM(M17:M19)</f>
        <v>62877</v>
      </c>
    </row>
    <row r="21" spans="1:9" s="47" customFormat="1" ht="15" customHeight="1">
      <c r="A21" s="290" t="s">
        <v>118</v>
      </c>
      <c r="B21" s="259"/>
      <c r="C21" s="259"/>
      <c r="D21" s="49">
        <f>SUM(D18:D20)</f>
        <v>471694</v>
      </c>
      <c r="F21" s="181" t="s">
        <v>236</v>
      </c>
      <c r="G21" s="180"/>
      <c r="H21" s="180"/>
      <c r="I21" s="180"/>
    </row>
    <row r="22" spans="11:13" s="47" customFormat="1" ht="15" customHeight="1">
      <c r="K22" s="87"/>
      <c r="L22" s="88" t="s">
        <v>112</v>
      </c>
      <c r="M22" s="89" t="s">
        <v>113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収集ごみ（混合ごみ＋可燃ごみ＋不燃ごみ＋資源ごみ＋粗大ごみ＋その他）＝431,568t/年</v>
      </c>
      <c r="K23" s="89" t="s">
        <v>114</v>
      </c>
      <c r="L23" s="92">
        <f>SUMIF('資源化量内訳'!$A$7:$C$40,'ごみ集計結果'!$A$1,'資源化量内訳'!$M$7:M$40)+SUMIF('資源化量内訳'!$A$7:$C$40,'ごみ集計結果'!$A$1,'資源化量内訳'!$U$7:U$40)</f>
        <v>20483</v>
      </c>
      <c r="M23" s="49">
        <f>SUMIF('資源化量内訳'!$A$7:$C$40,'ごみ集計結果'!$A$1,'資源化量内訳'!BQ$7:BQ$40)</f>
        <v>28916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計画収集量（収集ごみ＋直接搬入ごみ）＝469,708t/年</v>
      </c>
      <c r="K24" s="89" t="s">
        <v>115</v>
      </c>
      <c r="L24" s="92">
        <f>SUMIF('資源化量内訳'!$A$7:$C$40,'ごみ集計結果'!$A$1,'資源化量内訳'!$N$7:N$40)+SUMIF('資源化量内訳'!$A$7:$C$40,'ごみ集計結果'!$A$1,'資源化量内訳'!V$7:V$40)</f>
        <v>13263</v>
      </c>
      <c r="M24" s="49">
        <f>SUMIF('資源化量内訳'!$A$7:$C$40,'ごみ集計結果'!$A$1,'資源化量内訳'!BR$7:BR$40)</f>
        <v>368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ごみ総排出量（計画収集量＋自家処理量）＝471,694t/年</v>
      </c>
      <c r="K25" s="89" t="s">
        <v>198</v>
      </c>
      <c r="L25" s="92">
        <f>SUMIF('資源化量内訳'!$A$7:$C$40,'ごみ集計結果'!$A$1,'資源化量内訳'!O$7:O$40)+SUMIF('資源化量内訳'!$A$7:$C$40,'ごみ集計結果'!$A$1,'資源化量内訳'!W$7:W$40)</f>
        <v>8439</v>
      </c>
      <c r="M25" s="49">
        <f>SUMIF('資源化量内訳'!$A$7:$C$40,'ごみ集計結果'!$A$1,'資源化量内訳'!BS$7:BS$40)</f>
        <v>24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ごみ処理量（直接最終処分量＋直接焼却量＋焼却以外の中間処理量＋直接資源化量）＝470,955t/年</v>
      </c>
      <c r="K26" s="89" t="s">
        <v>199</v>
      </c>
      <c r="L26" s="92">
        <f>SUMIF('資源化量内訳'!$A$7:$C$40,'ごみ集計結果'!$A$1,'資源化量内訳'!P$7:P$40)+SUMIF('資源化量内訳'!$A$7:$C$40,'ごみ集計結果'!$A$1,'資源化量内訳'!X$7:X$40)</f>
        <v>2583</v>
      </c>
      <c r="M26" s="49">
        <f>SUMIF('資源化量内訳'!$A$7:$C$40,'ごみ集計結果'!$A$1,'資源化量内訳'!BT$7:BT$40)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１人１日あたりごみ排出量（ごみ総排出量/総人口）＝951g/人日</v>
      </c>
      <c r="K27" s="89" t="s">
        <v>200</v>
      </c>
      <c r="L27" s="92">
        <f>SUMIF('資源化量内訳'!$A$7:$C$40,'ごみ集計結果'!$A$1,'資源化量内訳'!Q$7:Q$40)+SUMIF('資源化量内訳'!$A$7:$C$40,'ごみ集計結果'!$A$1,'資源化量内訳'!Y$7:Y$40)</f>
        <v>4964</v>
      </c>
      <c r="M27" s="49">
        <f>SUMIF('資源化量内訳'!$A$7:$C$40,'ごみ集計結果'!$A$1,'資源化量内訳'!BU$7:BU$40)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リサイクル率（[資源化量合計＋集団回収量]/[ごみ処理量＋集団回収量]）＝18.53％</v>
      </c>
      <c r="K28" s="89" t="s">
        <v>42</v>
      </c>
      <c r="L28" s="92">
        <f>SUMIF('資源化量内訳'!$A$7:$C$40,'ごみ集計結果'!$A$1,'資源化量内訳'!R$7:R$40)+SUMIF('資源化量内訳'!$A$7:$C$40,'ごみ集計結果'!$A$1,'資源化量内訳'!Z$7:Z$40)</f>
        <v>1256</v>
      </c>
      <c r="M28" s="49">
        <f>SUMIF('資源化量内訳'!$A$7:$C$40,'ごみ集計結果'!$A$1,'資源化量内訳'!BV$7:BV$40)</f>
        <v>570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中間処理による減量化量（施設処理量-施設処理後資源化量-施設処理後残渣処分量）＝336,306t/年</v>
      </c>
      <c r="K29" s="89" t="s">
        <v>102</v>
      </c>
      <c r="L29" s="92">
        <f>SUMIF('資源化量内訳'!$A$7:$C$40,'ごみ集計結果'!$A$1,'資源化量内訳'!S$7:S$40)+SUMIF('資源化量内訳'!$A$7:$C$40,'ごみ集計結果'!$A$1,'資源化量内訳'!AA$7:AA$40)</f>
        <v>11889</v>
      </c>
      <c r="M29" s="49">
        <f>SUMIF('資源化量内訳'!$A$7:$C$40,'ごみ集計結果'!$A$1,'資源化量内訳'!BW$7:BW$40)</f>
        <v>66</v>
      </c>
    </row>
    <row r="30" spans="11:13" ht="15" customHeight="1">
      <c r="K30" s="89" t="s">
        <v>134</v>
      </c>
      <c r="L30" s="178">
        <f>SUM(L23:L29)</f>
        <v>62877</v>
      </c>
      <c r="M30" s="179">
        <f>SUM(M23:M29)</f>
        <v>29944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滋賀県のごみ処理フローシート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150</v>
      </c>
      <c r="B2" s="295"/>
      <c r="C2" s="295"/>
      <c r="D2" s="295"/>
      <c r="E2" s="101"/>
      <c r="F2" s="102" t="s">
        <v>205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206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52</v>
      </c>
      <c r="G3" s="112">
        <f>'ごみ集計結果'!J19</f>
        <v>14206</v>
      </c>
      <c r="H3" s="101"/>
      <c r="I3" s="104"/>
      <c r="J3" s="105"/>
      <c r="K3" s="101"/>
      <c r="L3" s="101"/>
      <c r="M3" s="105"/>
      <c r="N3" s="105"/>
      <c r="O3" s="101"/>
      <c r="P3" s="111" t="s">
        <v>62</v>
      </c>
      <c r="Q3" s="112">
        <f>G3+N5+Q9</f>
        <v>71772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207</v>
      </c>
      <c r="G5" s="107"/>
      <c r="H5" s="101"/>
      <c r="I5" s="115" t="s">
        <v>208</v>
      </c>
      <c r="J5" s="107"/>
      <c r="K5" s="101"/>
      <c r="L5" s="116" t="s">
        <v>209</v>
      </c>
      <c r="M5" s="153" t="s">
        <v>64</v>
      </c>
      <c r="N5" s="117">
        <f>'ごみ集計結果'!L10</f>
        <v>44241</v>
      </c>
      <c r="O5" s="101"/>
      <c r="P5" s="101"/>
      <c r="Q5" s="101"/>
    </row>
    <row r="6" spans="1:17" s="108" customFormat="1" ht="21.75" customHeight="1" thickBot="1">
      <c r="A6" s="114"/>
      <c r="B6" s="292" t="s">
        <v>210</v>
      </c>
      <c r="C6" s="292"/>
      <c r="D6" s="292"/>
      <c r="E6" s="101"/>
      <c r="F6" s="111" t="s">
        <v>53</v>
      </c>
      <c r="G6" s="112">
        <f>'ごみ集計結果'!J4</f>
        <v>361752</v>
      </c>
      <c r="H6" s="101"/>
      <c r="I6" s="111" t="s">
        <v>56</v>
      </c>
      <c r="J6" s="112">
        <f>G6+N8</f>
        <v>382126</v>
      </c>
      <c r="K6" s="101"/>
      <c r="L6" s="118" t="s">
        <v>211</v>
      </c>
      <c r="M6" s="155" t="s">
        <v>65</v>
      </c>
      <c r="N6" s="119">
        <f>'ごみ集計結果'!M10</f>
        <v>1025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212</v>
      </c>
      <c r="C8" s="121" t="s">
        <v>48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213</v>
      </c>
      <c r="M8" s="127" t="s">
        <v>55</v>
      </c>
      <c r="N8" s="122">
        <f>N10+N14+N18+N22+N26</f>
        <v>20374</v>
      </c>
      <c r="O8" s="101"/>
      <c r="P8" s="106" t="s">
        <v>214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63</v>
      </c>
      <c r="Q9" s="112">
        <f>N11+N15+N19+N23+N27</f>
        <v>13325</v>
      </c>
    </row>
    <row r="10" spans="1:17" s="108" customFormat="1" ht="21.75" customHeight="1" thickBot="1">
      <c r="A10" s="114"/>
      <c r="B10" s="120" t="s">
        <v>215</v>
      </c>
      <c r="C10" s="152" t="s">
        <v>43</v>
      </c>
      <c r="D10" s="122">
        <f>'ごみ集計結果'!D8</f>
        <v>349799</v>
      </c>
      <c r="E10" s="101"/>
      <c r="F10" s="101"/>
      <c r="G10" s="114"/>
      <c r="H10" s="101"/>
      <c r="I10" s="115" t="s">
        <v>216</v>
      </c>
      <c r="J10" s="107"/>
      <c r="K10" s="101"/>
      <c r="L10" s="116" t="s">
        <v>213</v>
      </c>
      <c r="M10" s="153" t="s">
        <v>66</v>
      </c>
      <c r="N10" s="117">
        <f>'ごみ集計結果'!K11</f>
        <v>18665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57</v>
      </c>
      <c r="J11" s="112">
        <f>'ごみ集計結果'!J11</f>
        <v>32578</v>
      </c>
      <c r="K11" s="101"/>
      <c r="L11" s="128" t="s">
        <v>214</v>
      </c>
      <c r="M11" s="157" t="s">
        <v>67</v>
      </c>
      <c r="N11" s="129">
        <f>'ごみ集計結果'!L11</f>
        <v>7335</v>
      </c>
      <c r="O11" s="101"/>
      <c r="P11" s="101"/>
      <c r="Q11" s="101"/>
    </row>
    <row r="12" spans="1:17" s="108" customFormat="1" ht="21.75" customHeight="1" thickBot="1">
      <c r="A12" s="114"/>
      <c r="B12" s="120" t="s">
        <v>217</v>
      </c>
      <c r="C12" s="152" t="s">
        <v>44</v>
      </c>
      <c r="D12" s="122">
        <f>'ごみ集計結果'!D9</f>
        <v>17974</v>
      </c>
      <c r="E12" s="101"/>
      <c r="F12" s="101"/>
      <c r="G12" s="114"/>
      <c r="H12" s="101"/>
      <c r="I12" s="104"/>
      <c r="J12" s="114"/>
      <c r="K12" s="101"/>
      <c r="L12" s="130" t="s">
        <v>211</v>
      </c>
      <c r="M12" s="156" t="s">
        <v>68</v>
      </c>
      <c r="N12" s="112">
        <f>'ごみ集計結果'!M11</f>
        <v>7348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218</v>
      </c>
      <c r="C14" s="152" t="s">
        <v>45</v>
      </c>
      <c r="D14" s="122">
        <f>'ごみ集計結果'!D10</f>
        <v>49354</v>
      </c>
      <c r="E14" s="101"/>
      <c r="F14" s="101"/>
      <c r="G14" s="114"/>
      <c r="H14" s="101"/>
      <c r="I14" s="102" t="s">
        <v>219</v>
      </c>
      <c r="J14" s="107"/>
      <c r="K14" s="101"/>
      <c r="L14" s="116" t="s">
        <v>213</v>
      </c>
      <c r="M14" s="153" t="s">
        <v>69</v>
      </c>
      <c r="N14" s="117">
        <f>'ごみ集計結果'!K12</f>
        <v>1452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58</v>
      </c>
      <c r="J15" s="112">
        <f>'ごみ集計結果'!J12</f>
        <v>21305</v>
      </c>
      <c r="K15" s="101"/>
      <c r="L15" s="128" t="s">
        <v>214</v>
      </c>
      <c r="M15" s="157" t="s">
        <v>70</v>
      </c>
      <c r="N15" s="129">
        <f>'ごみ集計結果'!L12</f>
        <v>1969</v>
      </c>
      <c r="O15" s="101"/>
    </row>
    <row r="16" spans="1:15" s="108" customFormat="1" ht="21.75" customHeight="1" thickBot="1">
      <c r="A16" s="114"/>
      <c r="B16" s="136" t="s">
        <v>220</v>
      </c>
      <c r="C16" s="152" t="s">
        <v>46</v>
      </c>
      <c r="D16" s="122">
        <f>'ごみ集計結果'!D11</f>
        <v>1821</v>
      </c>
      <c r="E16" s="101"/>
      <c r="H16" s="101"/>
      <c r="I16" s="104"/>
      <c r="J16" s="114"/>
      <c r="K16" s="101"/>
      <c r="L16" s="130" t="s">
        <v>211</v>
      </c>
      <c r="M16" s="156" t="s">
        <v>71</v>
      </c>
      <c r="N16" s="112">
        <f>'ごみ集計結果'!M12</f>
        <v>17772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221</v>
      </c>
      <c r="C18" s="152" t="s">
        <v>47</v>
      </c>
      <c r="D18" s="122">
        <f>'ごみ集計結果'!D12</f>
        <v>12620</v>
      </c>
      <c r="E18" s="101"/>
      <c r="F18" s="115" t="s">
        <v>222</v>
      </c>
      <c r="G18" s="103"/>
      <c r="H18" s="101"/>
      <c r="I18" s="115" t="s">
        <v>223</v>
      </c>
      <c r="J18" s="107"/>
      <c r="K18" s="101"/>
      <c r="L18" s="116" t="s">
        <v>213</v>
      </c>
      <c r="M18" s="153" t="s">
        <v>72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68024</v>
      </c>
      <c r="H19" s="101"/>
      <c r="I19" s="111" t="s">
        <v>59</v>
      </c>
      <c r="J19" s="112">
        <f>'ごみ集計結果'!J13</f>
        <v>782</v>
      </c>
      <c r="K19" s="101"/>
      <c r="L19" s="128" t="s">
        <v>214</v>
      </c>
      <c r="M19" s="157" t="s">
        <v>73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224</v>
      </c>
      <c r="C20" s="152" t="s">
        <v>49</v>
      </c>
      <c r="D20" s="122">
        <f>'ごみ集計結果'!D14</f>
        <v>38140</v>
      </c>
      <c r="E20" s="101"/>
      <c r="F20" s="101"/>
      <c r="G20" s="114"/>
      <c r="H20" s="101"/>
      <c r="I20" s="104"/>
      <c r="J20" s="114"/>
      <c r="K20" s="101"/>
      <c r="L20" s="130" t="s">
        <v>211</v>
      </c>
      <c r="M20" s="156" t="s">
        <v>74</v>
      </c>
      <c r="N20" s="112">
        <f>'ごみ集計結果'!M13</f>
        <v>637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225</v>
      </c>
      <c r="C22" s="127" t="s">
        <v>50</v>
      </c>
      <c r="D22" s="122">
        <f>'ごみ集計結果'!D15</f>
        <v>1986</v>
      </c>
      <c r="E22" s="101"/>
      <c r="F22" s="101"/>
      <c r="G22" s="114"/>
      <c r="H22" s="101"/>
      <c r="I22" s="115" t="s">
        <v>226</v>
      </c>
      <c r="J22" s="107"/>
      <c r="K22" s="101"/>
      <c r="L22" s="116" t="s">
        <v>213</v>
      </c>
      <c r="M22" s="153" t="s">
        <v>75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60</v>
      </c>
      <c r="J23" s="112">
        <f>'ごみ集計結果'!J14</f>
        <v>9122</v>
      </c>
      <c r="K23" s="101"/>
      <c r="L23" s="128" t="s">
        <v>214</v>
      </c>
      <c r="M23" s="157" t="s">
        <v>76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227</v>
      </c>
      <c r="C24" s="127" t="s">
        <v>51</v>
      </c>
      <c r="D24" s="122">
        <f>'ごみ集計結果'!M30</f>
        <v>29944</v>
      </c>
      <c r="E24" s="101"/>
      <c r="F24" s="101"/>
      <c r="G24" s="114"/>
      <c r="H24" s="101"/>
      <c r="I24" s="104"/>
      <c r="J24" s="105"/>
      <c r="K24" s="101"/>
      <c r="L24" s="130" t="s">
        <v>211</v>
      </c>
      <c r="M24" s="156" t="s">
        <v>229</v>
      </c>
      <c r="N24" s="112">
        <f>'ごみ集計結果'!M14</f>
        <v>9122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228</v>
      </c>
      <c r="J26" s="107"/>
      <c r="K26" s="101"/>
      <c r="L26" s="142" t="s">
        <v>213</v>
      </c>
      <c r="M26" s="154" t="s">
        <v>230</v>
      </c>
      <c r="N26" s="117">
        <f>'ごみ集計結果'!K15</f>
        <v>257</v>
      </c>
      <c r="O26" s="141"/>
      <c r="P26" s="101" t="s">
        <v>36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61</v>
      </c>
      <c r="J27" s="112">
        <f>'ごみ集計結果'!J15</f>
        <v>4237</v>
      </c>
      <c r="K27" s="101"/>
      <c r="L27" s="130" t="s">
        <v>214</v>
      </c>
      <c r="M27" s="156" t="s">
        <v>231</v>
      </c>
      <c r="N27" s="119">
        <f>'ごみ集計結果'!L15</f>
        <v>4021</v>
      </c>
      <c r="O27" s="101"/>
      <c r="P27" s="293">
        <f>N12+N16+N20+N24+N6</f>
        <v>35904</v>
      </c>
      <c r="Q27" s="293"/>
    </row>
    <row r="28" spans="1:17" s="108" customFormat="1" ht="21.75" customHeight="1" thickBot="1">
      <c r="A28" s="101"/>
      <c r="B28" s="158" t="s">
        <v>38</v>
      </c>
      <c r="C28" s="143" t="s">
        <v>232</v>
      </c>
      <c r="D28" s="144">
        <f>'ごみ集計結果'!D3</f>
        <v>1357876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39</v>
      </c>
      <c r="C29" s="160" t="s">
        <v>233</v>
      </c>
      <c r="D29" s="146">
        <f>'ごみ集計結果'!D4</f>
        <v>1102</v>
      </c>
      <c r="E29" s="101"/>
      <c r="F29" s="115" t="s">
        <v>40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41</v>
      </c>
      <c r="Q29" s="125"/>
    </row>
    <row r="30" spans="1:17" s="108" customFormat="1" ht="21.75" customHeight="1" thickBot="1">
      <c r="A30" s="101"/>
      <c r="B30" s="159" t="s">
        <v>37</v>
      </c>
      <c r="C30" s="161" t="s">
        <v>234</v>
      </c>
      <c r="D30" s="147">
        <f>'ごみ集計結果'!D5</f>
        <v>1358978</v>
      </c>
      <c r="E30" s="101"/>
      <c r="F30" s="111" t="s">
        <v>54</v>
      </c>
      <c r="G30" s="112">
        <f>'ごみ集計結果'!J18</f>
        <v>26973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62877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2006-06-30T04:26:21Z</dcterms:modified>
  <cp:category/>
  <cp:version/>
  <cp:contentType/>
  <cp:contentStatus/>
</cp:coreProperties>
</file>