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'ごみ処理概要'!$A$2:$AQ$29</definedName>
    <definedName name="_xlnm.Print_Area" localSheetId="2">'ごみ処理量内訳'!$A$2:$AJ$29</definedName>
    <definedName name="_xlnm.Print_Area" localSheetId="1">'ごみ搬入量内訳'!$A$2:$AH$29</definedName>
    <definedName name="_xlnm.Print_Area" localSheetId="3">'資源化量内訳'!$A$2:$BW$29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<sst xmlns="http://schemas.openxmlformats.org/spreadsheetml/2006/main" count="860" uniqueCount="274">
  <si>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</si>
  <si>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</si>
  <si>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</si>
  <si>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</si>
  <si>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</si>
  <si>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</si>
  <si>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</si>
  <si>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</si>
  <si>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</si>
  <si>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</si>
  <si>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</si>
  <si>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</si>
  <si>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</si>
  <si>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</si>
  <si>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</si>
  <si>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</si>
  <si>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</si>
  <si>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</si>
  <si>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17210</t>
  </si>
  <si>
    <t>白山市</t>
  </si>
  <si>
    <t>17211</t>
  </si>
  <si>
    <t>能美市</t>
  </si>
  <si>
    <t>17386</t>
  </si>
  <si>
    <t>宝達志水町</t>
  </si>
  <si>
    <t>17461</t>
  </si>
  <si>
    <t>17462</t>
  </si>
  <si>
    <t>17463</t>
  </si>
  <si>
    <t>能登町</t>
  </si>
  <si>
    <t>17209</t>
  </si>
  <si>
    <t>かほく市</t>
  </si>
  <si>
    <t>石川県合計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</si>
  <si>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</si>
  <si>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</si>
  <si>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</si>
  <si>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</si>
  <si>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</si>
  <si>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</si>
  <si>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</si>
  <si>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</si>
  <si>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</si>
  <si>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</si>
  <si>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</si>
  <si>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</si>
  <si>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</si>
  <si>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</si>
  <si>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</si>
  <si>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</si>
  <si>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</si>
  <si>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</si>
  <si>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</si>
  <si>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</si>
  <si>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</si>
  <si>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</si>
  <si>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</si>
  <si>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</si>
  <si>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</si>
  <si>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</si>
  <si>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</si>
  <si>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</si>
  <si>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</si>
  <si>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</si>
  <si>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</si>
  <si>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</si>
  <si>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</si>
  <si>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</si>
  <si>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</si>
  <si>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</si>
  <si>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</si>
  <si>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</si>
  <si>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</si>
  <si>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</si>
  <si>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</si>
  <si>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</si>
  <si>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</si>
  <si>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</si>
  <si>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</si>
  <si>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</si>
  <si>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17407</t>
  </si>
  <si>
    <t>中能登町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</si>
  <si>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</si>
  <si>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</si>
  <si>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</si>
  <si>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</si>
  <si>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</si>
  <si>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</si>
  <si>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</si>
  <si>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</si>
  <si>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</si>
  <si>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</si>
  <si>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</si>
  <si>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</si>
  <si>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</si>
  <si>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</si>
  <si>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</si>
  <si>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</si>
  <si>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</si>
  <si>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</si>
  <si>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</si>
  <si>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</si>
  <si>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</si>
  <si>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</si>
  <si>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</si>
  <si>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</si>
  <si>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</si>
  <si>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</si>
  <si>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</si>
  <si>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</si>
  <si>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</si>
  <si>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</si>
  <si>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</si>
  <si>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</si>
  <si>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</si>
  <si>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</si>
  <si>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</si>
  <si>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</si>
  <si>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</si>
  <si>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</si>
  <si>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</si>
  <si>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17384</t>
  </si>
  <si>
    <t>志賀町</t>
  </si>
  <si>
    <t>穴水町</t>
  </si>
  <si>
    <t>門前町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</si>
  <si>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</si>
  <si>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</si>
  <si>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</si>
  <si>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</si>
  <si>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</si>
  <si>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</si>
  <si>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</si>
  <si>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</si>
  <si>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</si>
  <si>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</si>
  <si>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</si>
  <si>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</si>
  <si>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</si>
  <si>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</si>
  <si>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</si>
  <si>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</si>
  <si>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</si>
  <si>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</si>
  <si>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</si>
  <si>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</si>
  <si>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</si>
  <si>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</si>
  <si>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</si>
  <si>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</si>
  <si>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</si>
  <si>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</si>
  <si>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</si>
  <si>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</si>
  <si>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</si>
  <si>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</si>
  <si>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</si>
  <si>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石川県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</si>
  <si>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</si>
  <si>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</si>
  <si>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</si>
  <si>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</si>
  <si>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</si>
  <si>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</si>
  <si>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</si>
  <si>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</si>
  <si>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</si>
  <si>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</si>
  <si>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</si>
  <si>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</si>
  <si>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</si>
  <si>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</si>
  <si>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</si>
  <si>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</si>
  <si>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</si>
  <si>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</si>
  <si>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</si>
  <si>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</si>
  <si>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</si>
  <si>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</si>
  <si>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</si>
  <si>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</si>
  <si>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</si>
  <si>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</si>
  <si>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</si>
  <si>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</si>
  <si>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</si>
  <si>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</si>
  <si>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</si>
  <si>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</si>
  <si>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</si>
  <si>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</si>
  <si>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</si>
  <si>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</si>
  <si>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</si>
  <si>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</si>
  <si>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</si>
  <si>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</si>
  <si>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</si>
  <si>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</si>
  <si>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</si>
  <si>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</si>
  <si>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</si>
  <si>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</si>
  <si>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</si>
  <si>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</si>
  <si>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</si>
  <si>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</si>
  <si>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</si>
  <si>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</si>
  <si>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17201</t>
  </si>
  <si>
    <t>金沢市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</si>
  <si>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</si>
  <si>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</si>
  <si>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</si>
  <si>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</si>
  <si>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</si>
  <si>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</si>
  <si>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</si>
  <si>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</si>
  <si>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</si>
  <si>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</si>
  <si>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</si>
  <si>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</si>
  <si>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</si>
  <si>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</si>
  <si>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</si>
  <si>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</si>
  <si>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</si>
  <si>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</si>
  <si>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</si>
  <si>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</si>
  <si>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</si>
  <si>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</si>
  <si>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</si>
  <si>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</si>
  <si>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</si>
  <si>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</si>
  <si>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</si>
  <si>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</si>
  <si>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</si>
  <si>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</si>
  <si>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</si>
  <si>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</si>
  <si>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</si>
  <si>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</si>
  <si>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</si>
  <si>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</si>
  <si>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</si>
  <si>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</si>
  <si>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17301</t>
  </si>
  <si>
    <t>山中町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</si>
  <si>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</si>
  <si>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</si>
  <si>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</si>
  <si>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</si>
  <si>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</si>
  <si>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</si>
  <si>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</si>
  <si>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</si>
  <si>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17382</t>
  </si>
  <si>
    <t>富来町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</si>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</sst>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vertical="center"/>
      <protection/>
    </xf>
    <xf numFmtId="0" fontId="14" fillId="0" borderId="2" xfId="21" applyFont="1" applyBorder="1" applyAlignment="1" quotePrefix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4" fillId="0" borderId="2" xfId="17" applyFont="1" applyBorder="1" applyAlignment="1">
      <alignment vertical="center"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7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7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7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7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8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7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7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7" fillId="0" borderId="50" xfId="17" applyFont="1" applyFill="1" applyBorder="1" applyAlignment="1">
      <alignment horizontal="right" vertical="center"/>
    </xf>
    <xf numFmtId="38" fontId="17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3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4" fillId="0" borderId="60" xfId="17" applyFont="1" applyBorder="1" applyAlignment="1">
      <alignment vertical="center"/>
    </xf>
    <xf numFmtId="38" fontId="14" fillId="0" borderId="61" xfId="17" applyFont="1" applyBorder="1" applyAlignment="1">
      <alignment vertical="center"/>
    </xf>
    <xf numFmtId="38" fontId="14" fillId="0" borderId="62" xfId="17" applyFont="1" applyBorder="1" applyAlignment="1">
      <alignment vertical="center"/>
    </xf>
    <xf numFmtId="38" fontId="14" fillId="0" borderId="63" xfId="17" applyFont="1" applyBorder="1" applyAlignment="1">
      <alignment vertical="center"/>
    </xf>
    <xf numFmtId="38" fontId="14" fillId="0" borderId="64" xfId="17" applyFont="1" applyBorder="1" applyAlignment="1">
      <alignment vertical="center"/>
    </xf>
    <xf numFmtId="38" fontId="14" fillId="0" borderId="65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66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67" xfId="17" applyFont="1" applyBorder="1" applyAlignment="1">
      <alignment vertical="center"/>
    </xf>
    <xf numFmtId="38" fontId="14" fillId="0" borderId="60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2" xfId="21" applyNumberFormat="1" applyFont="1" applyBorder="1" applyAlignment="1">
      <alignment vertical="center"/>
      <protection/>
    </xf>
    <xf numFmtId="38" fontId="14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19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9" fillId="0" borderId="0" xfId="22" applyFont="1" applyBorder="1" applyAlignment="1" quotePrefix="1">
      <alignment horizontal="right" vertical="center"/>
      <protection/>
    </xf>
    <xf numFmtId="0" fontId="19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6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4" t="s">
        <v>184</v>
      </c>
      <c r="B2" s="204" t="s">
        <v>185</v>
      </c>
      <c r="C2" s="209" t="s">
        <v>186</v>
      </c>
      <c r="D2" s="212" t="s">
        <v>270</v>
      </c>
      <c r="E2" s="213"/>
      <c r="F2" s="212" t="s">
        <v>271</v>
      </c>
      <c r="G2" s="213"/>
      <c r="H2" s="213"/>
      <c r="I2" s="221"/>
      <c r="J2" s="215" t="s">
        <v>136</v>
      </c>
      <c r="K2" s="216"/>
      <c r="L2" s="217"/>
      <c r="M2" s="209" t="s">
        <v>137</v>
      </c>
      <c r="N2" s="7" t="s">
        <v>272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9" t="s">
        <v>273</v>
      </c>
      <c r="AF2" s="212" t="s">
        <v>0</v>
      </c>
      <c r="AG2" s="228"/>
      <c r="AH2" s="228"/>
      <c r="AI2" s="228"/>
      <c r="AJ2" s="228"/>
      <c r="AK2" s="228"/>
      <c r="AL2" s="229"/>
      <c r="AM2" s="219" t="s">
        <v>1</v>
      </c>
      <c r="AN2" s="212" t="s">
        <v>2</v>
      </c>
      <c r="AO2" s="222"/>
      <c r="AP2" s="222"/>
      <c r="AQ2" s="223"/>
    </row>
    <row r="3" spans="1:43" ht="22.5" customHeight="1">
      <c r="A3" s="205"/>
      <c r="B3" s="207"/>
      <c r="C3" s="210"/>
      <c r="D3" s="11"/>
      <c r="E3" s="209" t="s">
        <v>3</v>
      </c>
      <c r="F3" s="209" t="s">
        <v>4</v>
      </c>
      <c r="G3" s="209" t="s">
        <v>5</v>
      </c>
      <c r="H3" s="209" t="s">
        <v>6</v>
      </c>
      <c r="I3" s="12" t="s">
        <v>138</v>
      </c>
      <c r="J3" s="219" t="s">
        <v>11</v>
      </c>
      <c r="K3" s="219" t="s">
        <v>12</v>
      </c>
      <c r="L3" s="219" t="s">
        <v>13</v>
      </c>
      <c r="M3" s="214"/>
      <c r="N3" s="209" t="s">
        <v>7</v>
      </c>
      <c r="O3" s="209" t="s">
        <v>172</v>
      </c>
      <c r="P3" s="225" t="s">
        <v>139</v>
      </c>
      <c r="Q3" s="226"/>
      <c r="R3" s="226"/>
      <c r="S3" s="226"/>
      <c r="T3" s="226"/>
      <c r="U3" s="227"/>
      <c r="V3" s="14" t="s">
        <v>140</v>
      </c>
      <c r="W3" s="8"/>
      <c r="X3" s="8"/>
      <c r="Y3" s="8"/>
      <c r="Z3" s="8"/>
      <c r="AA3" s="8"/>
      <c r="AB3" s="8"/>
      <c r="AC3" s="15"/>
      <c r="AD3" s="12" t="s">
        <v>138</v>
      </c>
      <c r="AE3" s="224"/>
      <c r="AF3" s="209" t="s">
        <v>187</v>
      </c>
      <c r="AG3" s="209" t="s">
        <v>147</v>
      </c>
      <c r="AH3" s="209" t="s">
        <v>188</v>
      </c>
      <c r="AI3" s="209" t="s">
        <v>189</v>
      </c>
      <c r="AJ3" s="209" t="s">
        <v>190</v>
      </c>
      <c r="AK3" s="209" t="s">
        <v>191</v>
      </c>
      <c r="AL3" s="12" t="s">
        <v>141</v>
      </c>
      <c r="AM3" s="224"/>
      <c r="AN3" s="209" t="s">
        <v>192</v>
      </c>
      <c r="AO3" s="209" t="s">
        <v>193</v>
      </c>
      <c r="AP3" s="209" t="s">
        <v>194</v>
      </c>
      <c r="AQ3" s="12" t="s">
        <v>138</v>
      </c>
    </row>
    <row r="4" spans="1:43" ht="22.5" customHeight="1">
      <c r="A4" s="205"/>
      <c r="B4" s="207"/>
      <c r="C4" s="210"/>
      <c r="D4" s="11"/>
      <c r="E4" s="214"/>
      <c r="F4" s="214"/>
      <c r="G4" s="214"/>
      <c r="H4" s="214"/>
      <c r="I4" s="16"/>
      <c r="J4" s="220"/>
      <c r="K4" s="220"/>
      <c r="L4" s="220"/>
      <c r="M4" s="214"/>
      <c r="N4" s="218"/>
      <c r="O4" s="218"/>
      <c r="P4" s="12" t="s">
        <v>138</v>
      </c>
      <c r="Q4" s="6" t="s">
        <v>195</v>
      </c>
      <c r="R4" s="6" t="s">
        <v>196</v>
      </c>
      <c r="S4" s="6" t="s">
        <v>31</v>
      </c>
      <c r="T4" s="6" t="s">
        <v>32</v>
      </c>
      <c r="U4" s="6" t="s">
        <v>33</v>
      </c>
      <c r="V4" s="12" t="s">
        <v>138</v>
      </c>
      <c r="W4" s="6" t="s">
        <v>142</v>
      </c>
      <c r="X4" s="6" t="s">
        <v>167</v>
      </c>
      <c r="Y4" s="6" t="s">
        <v>143</v>
      </c>
      <c r="Z4" s="18" t="s">
        <v>174</v>
      </c>
      <c r="AA4" s="6" t="s">
        <v>144</v>
      </c>
      <c r="AB4" s="18" t="s">
        <v>205</v>
      </c>
      <c r="AC4" s="6" t="s">
        <v>168</v>
      </c>
      <c r="AD4" s="19"/>
      <c r="AE4" s="224"/>
      <c r="AF4" s="218"/>
      <c r="AG4" s="218"/>
      <c r="AH4" s="218"/>
      <c r="AI4" s="218"/>
      <c r="AJ4" s="218"/>
      <c r="AK4" s="218"/>
      <c r="AL4" s="19"/>
      <c r="AM4" s="224"/>
      <c r="AN4" s="218"/>
      <c r="AO4" s="218"/>
      <c r="AP4" s="218"/>
      <c r="AQ4" s="19"/>
    </row>
    <row r="5" spans="1:43" ht="22.5" customHeight="1">
      <c r="A5" s="205"/>
      <c r="B5" s="207"/>
      <c r="C5" s="210"/>
      <c r="D5" s="11"/>
      <c r="E5" s="13"/>
      <c r="F5" s="13"/>
      <c r="G5" s="13"/>
      <c r="H5" s="13"/>
      <c r="I5" s="16"/>
      <c r="J5" s="220"/>
      <c r="K5" s="220"/>
      <c r="L5" s="220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24"/>
      <c r="AF5" s="17"/>
      <c r="AG5" s="17"/>
      <c r="AH5" s="17"/>
      <c r="AI5" s="17"/>
      <c r="AJ5" s="17"/>
      <c r="AK5" s="17"/>
      <c r="AL5" s="19"/>
      <c r="AM5" s="224"/>
      <c r="AN5" s="17"/>
      <c r="AO5" s="17"/>
      <c r="AP5" s="17"/>
      <c r="AQ5" s="19"/>
    </row>
    <row r="6" spans="1:43" ht="22.5" customHeight="1">
      <c r="A6" s="206"/>
      <c r="B6" s="208"/>
      <c r="C6" s="211"/>
      <c r="D6" s="21" t="s">
        <v>145</v>
      </c>
      <c r="E6" s="21" t="s">
        <v>145</v>
      </c>
      <c r="F6" s="22" t="s">
        <v>34</v>
      </c>
      <c r="G6" s="22" t="s">
        <v>34</v>
      </c>
      <c r="H6" s="22" t="s">
        <v>34</v>
      </c>
      <c r="I6" s="22" t="s">
        <v>34</v>
      </c>
      <c r="J6" s="23" t="s">
        <v>146</v>
      </c>
      <c r="K6" s="23" t="s">
        <v>146</v>
      </c>
      <c r="L6" s="23" t="s">
        <v>146</v>
      </c>
      <c r="M6" s="22" t="s">
        <v>34</v>
      </c>
      <c r="N6" s="22" t="s">
        <v>34</v>
      </c>
      <c r="O6" s="22" t="s">
        <v>34</v>
      </c>
      <c r="P6" s="22" t="s">
        <v>34</v>
      </c>
      <c r="Q6" s="22" t="s">
        <v>34</v>
      </c>
      <c r="R6" s="22" t="s">
        <v>34</v>
      </c>
      <c r="S6" s="22" t="s">
        <v>34</v>
      </c>
      <c r="T6" s="22" t="s">
        <v>34</v>
      </c>
      <c r="U6" s="22" t="s">
        <v>34</v>
      </c>
      <c r="V6" s="22" t="s">
        <v>34</v>
      </c>
      <c r="W6" s="22" t="s">
        <v>34</v>
      </c>
      <c r="X6" s="22" t="s">
        <v>34</v>
      </c>
      <c r="Y6" s="22" t="s">
        <v>34</v>
      </c>
      <c r="Z6" s="22" t="s">
        <v>34</v>
      </c>
      <c r="AA6" s="22" t="s">
        <v>34</v>
      </c>
      <c r="AB6" s="22" t="s">
        <v>34</v>
      </c>
      <c r="AC6" s="22" t="s">
        <v>34</v>
      </c>
      <c r="AD6" s="22" t="s">
        <v>34</v>
      </c>
      <c r="AE6" s="22" t="s">
        <v>35</v>
      </c>
      <c r="AF6" s="22" t="s">
        <v>34</v>
      </c>
      <c r="AG6" s="22" t="s">
        <v>34</v>
      </c>
      <c r="AH6" s="22" t="s">
        <v>34</v>
      </c>
      <c r="AI6" s="22" t="s">
        <v>34</v>
      </c>
      <c r="AJ6" s="22" t="s">
        <v>34</v>
      </c>
      <c r="AK6" s="22" t="s">
        <v>34</v>
      </c>
      <c r="AL6" s="22" t="s">
        <v>34</v>
      </c>
      <c r="AM6" s="22" t="s">
        <v>35</v>
      </c>
      <c r="AN6" s="22" t="s">
        <v>34</v>
      </c>
      <c r="AO6" s="22" t="s">
        <v>34</v>
      </c>
      <c r="AP6" s="22" t="s">
        <v>34</v>
      </c>
      <c r="AQ6" s="22" t="s">
        <v>34</v>
      </c>
    </row>
    <row r="7" spans="1:43" ht="13.5" customHeight="1">
      <c r="A7" s="182" t="s">
        <v>233</v>
      </c>
      <c r="B7" s="185" t="s">
        <v>206</v>
      </c>
      <c r="C7" s="186" t="s">
        <v>207</v>
      </c>
      <c r="D7" s="187">
        <v>442069</v>
      </c>
      <c r="E7" s="187">
        <v>442069</v>
      </c>
      <c r="F7" s="187">
        <f>'ごみ搬入量内訳'!H7</f>
        <v>180169</v>
      </c>
      <c r="G7" s="187">
        <f>'ごみ搬入量内訳'!AG7</f>
        <v>10343</v>
      </c>
      <c r="H7" s="187">
        <f>'ごみ搬入量内訳'!AH7</f>
        <v>0</v>
      </c>
      <c r="I7" s="187">
        <f aca="true" t="shared" si="0" ref="I7:I28">SUM(F7:H7)</f>
        <v>190512</v>
      </c>
      <c r="J7" s="187">
        <f aca="true" t="shared" si="1" ref="J7:J29">I7/D7/365*1000000</f>
        <v>1180.699585203909</v>
      </c>
      <c r="K7" s="187">
        <f>('ごみ搬入量内訳'!E7+'ごみ搬入量内訳'!AH7)/'ごみ処理概要'!D7/365*1000000</f>
        <v>699.8721485150911</v>
      </c>
      <c r="L7" s="187">
        <f>'ごみ搬入量内訳'!F7/'ごみ処理概要'!D7/365*1000000</f>
        <v>480.8274366888179</v>
      </c>
      <c r="M7" s="187">
        <f>'資源化量内訳'!BP7</f>
        <v>9424</v>
      </c>
      <c r="N7" s="187">
        <f>'ごみ処理量内訳'!E7</f>
        <v>143017</v>
      </c>
      <c r="O7" s="187">
        <f>'ごみ処理量内訳'!L7</f>
        <v>4042</v>
      </c>
      <c r="P7" s="187">
        <f aca="true" t="shared" si="2" ref="P7:P28">SUM(Q7:U7)</f>
        <v>35923</v>
      </c>
      <c r="Q7" s="187">
        <f>'ごみ処理量内訳'!G7</f>
        <v>7819</v>
      </c>
      <c r="R7" s="187">
        <f>'ごみ処理量内訳'!H7</f>
        <v>11300</v>
      </c>
      <c r="S7" s="187">
        <f>'ごみ処理量内訳'!I7</f>
        <v>0</v>
      </c>
      <c r="T7" s="187">
        <f>'ごみ処理量内訳'!J7</f>
        <v>0</v>
      </c>
      <c r="U7" s="187">
        <f>'ごみ処理量内訳'!K7</f>
        <v>16804</v>
      </c>
      <c r="V7" s="187">
        <f aca="true" t="shared" si="3" ref="V7:V28">SUM(W7:AC7)</f>
        <v>7530</v>
      </c>
      <c r="W7" s="187">
        <f>'資源化量内訳'!M7</f>
        <v>0</v>
      </c>
      <c r="X7" s="187">
        <f>'資源化量内訳'!N7</f>
        <v>7530</v>
      </c>
      <c r="Y7" s="187">
        <f>'資源化量内訳'!O7</f>
        <v>0</v>
      </c>
      <c r="Z7" s="187">
        <f>'資源化量内訳'!P7</f>
        <v>0</v>
      </c>
      <c r="AA7" s="187">
        <f>'資源化量内訳'!Q7</f>
        <v>0</v>
      </c>
      <c r="AB7" s="187">
        <f>'資源化量内訳'!R7</f>
        <v>0</v>
      </c>
      <c r="AC7" s="187">
        <f>'資源化量内訳'!S7</f>
        <v>0</v>
      </c>
      <c r="AD7" s="187">
        <f aca="true" t="shared" si="4" ref="AD7:AD28">N7+O7+P7+V7</f>
        <v>190512</v>
      </c>
      <c r="AE7" s="188">
        <f aca="true" t="shared" si="5" ref="AE7:AE28">(N7+P7+V7)/AD7*100</f>
        <v>97.87834887041235</v>
      </c>
      <c r="AF7" s="187">
        <f>'資源化量内訳'!AB7</f>
        <v>0</v>
      </c>
      <c r="AG7" s="187">
        <f>'資源化量内訳'!AJ7</f>
        <v>373</v>
      </c>
      <c r="AH7" s="187">
        <f>'資源化量内訳'!AR7</f>
        <v>11299</v>
      </c>
      <c r="AI7" s="187">
        <f>'資源化量内訳'!AZ7</f>
        <v>0</v>
      </c>
      <c r="AJ7" s="187">
        <f>'資源化量内訳'!BH7</f>
        <v>0</v>
      </c>
      <c r="AK7" s="187" t="s">
        <v>268</v>
      </c>
      <c r="AL7" s="187">
        <f aca="true" t="shared" si="6" ref="AL7:AL28">SUM(AF7:AJ7)</f>
        <v>11672</v>
      </c>
      <c r="AM7" s="188">
        <f aca="true" t="shared" si="7" ref="AM7:AM28">(V7+AL7+M7)/(M7+AD7)*100</f>
        <v>14.31758162612036</v>
      </c>
      <c r="AN7" s="187">
        <f>'ごみ処理量内訳'!AC7</f>
        <v>4042</v>
      </c>
      <c r="AO7" s="187">
        <f>'ごみ処理量内訳'!AD7</f>
        <v>17880</v>
      </c>
      <c r="AP7" s="187">
        <f>'ごみ処理量内訳'!AE7</f>
        <v>15994</v>
      </c>
      <c r="AQ7" s="187">
        <f aca="true" t="shared" si="8" ref="AQ7:AQ28">SUM(AN7:AP7)</f>
        <v>37916</v>
      </c>
    </row>
    <row r="8" spans="1:43" ht="13.5" customHeight="1">
      <c r="A8" s="182" t="s">
        <v>233</v>
      </c>
      <c r="B8" s="182" t="s">
        <v>234</v>
      </c>
      <c r="C8" s="184" t="s">
        <v>235</v>
      </c>
      <c r="D8" s="187">
        <v>63799</v>
      </c>
      <c r="E8" s="187">
        <v>63799</v>
      </c>
      <c r="F8" s="187">
        <f>'ごみ搬入量内訳'!H8</f>
        <v>22485</v>
      </c>
      <c r="G8" s="187">
        <f>'ごみ搬入量内訳'!AG8</f>
        <v>4243</v>
      </c>
      <c r="H8" s="187">
        <f>'ごみ搬入量内訳'!AH8</f>
        <v>0</v>
      </c>
      <c r="I8" s="187">
        <f>SUM(F8:H8)</f>
        <v>26728</v>
      </c>
      <c r="J8" s="187">
        <f>I8/D8/365*1000000</f>
        <v>1147.7828376663267</v>
      </c>
      <c r="K8" s="187">
        <f>('ごみ搬入量内訳'!E8+'ごみ搬入量内訳'!AH8)/'ごみ処理概要'!D8/365*1000000</f>
        <v>752.1052311765956</v>
      </c>
      <c r="L8" s="187">
        <f>'ごみ搬入量内訳'!F8/'ごみ処理概要'!D8/365*1000000</f>
        <v>395.6776064897311</v>
      </c>
      <c r="M8" s="187">
        <f>'資源化量内訳'!BP8</f>
        <v>0</v>
      </c>
      <c r="N8" s="187">
        <f>'ごみ処理量内訳'!E8</f>
        <v>0</v>
      </c>
      <c r="O8" s="187">
        <f>'ごみ処理量内訳'!L8</f>
        <v>1696</v>
      </c>
      <c r="P8" s="187">
        <f>SUM(Q8:U8)</f>
        <v>21316</v>
      </c>
      <c r="Q8" s="187">
        <f>'ごみ処理量内訳'!G8</f>
        <v>265</v>
      </c>
      <c r="R8" s="187">
        <f>'ごみ処理量内訳'!H8</f>
        <v>105</v>
      </c>
      <c r="S8" s="187">
        <f>'ごみ処理量内訳'!I8</f>
        <v>0</v>
      </c>
      <c r="T8" s="187">
        <f>'ごみ処理量内訳'!J8</f>
        <v>20946</v>
      </c>
      <c r="U8" s="187">
        <f>'ごみ処理量内訳'!K8</f>
        <v>0</v>
      </c>
      <c r="V8" s="187">
        <f>SUM(W8:AC8)</f>
        <v>3716</v>
      </c>
      <c r="W8" s="187">
        <f>'資源化量内訳'!M8</f>
        <v>2318</v>
      </c>
      <c r="X8" s="187">
        <f>'資源化量内訳'!N8</f>
        <v>637</v>
      </c>
      <c r="Y8" s="187">
        <f>'資源化量内訳'!O8</f>
        <v>711</v>
      </c>
      <c r="Z8" s="187">
        <f>'資源化量内訳'!P8</f>
        <v>0</v>
      </c>
      <c r="AA8" s="187">
        <f>'資源化量内訳'!Q8</f>
        <v>0</v>
      </c>
      <c r="AB8" s="187">
        <f>'資源化量内訳'!R8</f>
        <v>0</v>
      </c>
      <c r="AC8" s="187">
        <f>'資源化量内訳'!S8</f>
        <v>50</v>
      </c>
      <c r="AD8" s="187">
        <f>N8+O8+P8+V8</f>
        <v>26728</v>
      </c>
      <c r="AE8" s="188">
        <f>(N8+P8+V8)/AD8*100</f>
        <v>93.65459443280454</v>
      </c>
      <c r="AF8" s="187">
        <f>'資源化量内訳'!AB8</f>
        <v>0</v>
      </c>
      <c r="AG8" s="187">
        <f>'資源化量内訳'!AJ8</f>
        <v>265</v>
      </c>
      <c r="AH8" s="187">
        <f>'資源化量内訳'!AR8</f>
        <v>105</v>
      </c>
      <c r="AI8" s="187">
        <f>'資源化量内訳'!AZ8</f>
        <v>0</v>
      </c>
      <c r="AJ8" s="187">
        <f>'資源化量内訳'!BH8</f>
        <v>881</v>
      </c>
      <c r="AK8" s="187" t="s">
        <v>268</v>
      </c>
      <c r="AL8" s="187">
        <f>SUM(AF8:AJ8)</f>
        <v>1251</v>
      </c>
      <c r="AM8" s="188">
        <f>(V8+AL8+M8)/(M8+AD8)*100</f>
        <v>18.58350793175696</v>
      </c>
      <c r="AN8" s="187">
        <f>'ごみ処理量内訳'!AC8</f>
        <v>1696</v>
      </c>
      <c r="AO8" s="187">
        <f>'ごみ処理量内訳'!AD8</f>
        <v>1089</v>
      </c>
      <c r="AP8" s="187">
        <f>'ごみ処理量内訳'!AE8</f>
        <v>48</v>
      </c>
      <c r="AQ8" s="187">
        <f>SUM(AN8:AP8)</f>
        <v>2833</v>
      </c>
    </row>
    <row r="9" spans="1:43" ht="13.5" customHeight="1">
      <c r="A9" s="182" t="s">
        <v>233</v>
      </c>
      <c r="B9" s="182" t="s">
        <v>236</v>
      </c>
      <c r="C9" s="184" t="s">
        <v>237</v>
      </c>
      <c r="D9" s="187">
        <v>109933</v>
      </c>
      <c r="E9" s="187">
        <v>109933</v>
      </c>
      <c r="F9" s="187">
        <f>'ごみ搬入量内訳'!H9</f>
        <v>32987</v>
      </c>
      <c r="G9" s="187">
        <f>'ごみ搬入量内訳'!AG9</f>
        <v>8507</v>
      </c>
      <c r="H9" s="187">
        <f>'ごみ搬入量内訳'!AH9</f>
        <v>0</v>
      </c>
      <c r="I9" s="187">
        <f t="shared" si="0"/>
        <v>41494</v>
      </c>
      <c r="J9" s="187">
        <f t="shared" si="1"/>
        <v>1034.1043342838084</v>
      </c>
      <c r="K9" s="187">
        <f>('ごみ搬入量内訳'!E9+'ごみ搬入量内訳'!AH9)/'ごみ処理概要'!D9/365*1000000</f>
        <v>606.147530208001</v>
      </c>
      <c r="L9" s="187">
        <f>'ごみ搬入量内訳'!F9/'ごみ処理概要'!D9/365*1000000</f>
        <v>427.95680407580755</v>
      </c>
      <c r="M9" s="187">
        <f>'資源化量内訳'!BP9</f>
        <v>1376</v>
      </c>
      <c r="N9" s="187">
        <f>'ごみ処理量内訳'!E9</f>
        <v>32835</v>
      </c>
      <c r="O9" s="187">
        <f>'ごみ処理量内訳'!L9</f>
        <v>2309</v>
      </c>
      <c r="P9" s="187">
        <f t="shared" si="2"/>
        <v>869</v>
      </c>
      <c r="Q9" s="187">
        <f>'ごみ処理量内訳'!G9</f>
        <v>0</v>
      </c>
      <c r="R9" s="187">
        <f>'ごみ処理量内訳'!H9</f>
        <v>869</v>
      </c>
      <c r="S9" s="187">
        <f>'ごみ処理量内訳'!I9</f>
        <v>0</v>
      </c>
      <c r="T9" s="187">
        <f>'ごみ処理量内訳'!J9</f>
        <v>0</v>
      </c>
      <c r="U9" s="187">
        <f>'ごみ処理量内訳'!K9</f>
        <v>0</v>
      </c>
      <c r="V9" s="187">
        <f t="shared" si="3"/>
        <v>5481</v>
      </c>
      <c r="W9" s="187">
        <f>'資源化量内訳'!M9</f>
        <v>3354</v>
      </c>
      <c r="X9" s="187">
        <f>'資源化量内訳'!N9</f>
        <v>1079</v>
      </c>
      <c r="Y9" s="187">
        <f>'資源化量内訳'!O9</f>
        <v>745</v>
      </c>
      <c r="Z9" s="187">
        <f>'資源化量内訳'!P9</f>
        <v>0</v>
      </c>
      <c r="AA9" s="187">
        <f>'資源化量内訳'!Q9</f>
        <v>0</v>
      </c>
      <c r="AB9" s="187">
        <f>'資源化量内訳'!R9</f>
        <v>0</v>
      </c>
      <c r="AC9" s="187">
        <f>'資源化量内訳'!S9</f>
        <v>303</v>
      </c>
      <c r="AD9" s="187">
        <f t="shared" si="4"/>
        <v>41494</v>
      </c>
      <c r="AE9" s="188">
        <f t="shared" si="5"/>
        <v>94.43534004916373</v>
      </c>
      <c r="AF9" s="187">
        <f>'資源化量内訳'!AB9</f>
        <v>0</v>
      </c>
      <c r="AG9" s="187">
        <f>'資源化量内訳'!AJ9</f>
        <v>0</v>
      </c>
      <c r="AH9" s="187">
        <f>'資源化量内訳'!AR9</f>
        <v>837</v>
      </c>
      <c r="AI9" s="187">
        <f>'資源化量内訳'!AZ9</f>
        <v>0</v>
      </c>
      <c r="AJ9" s="187">
        <f>'資源化量内訳'!BH9</f>
        <v>0</v>
      </c>
      <c r="AK9" s="187" t="s">
        <v>268</v>
      </c>
      <c r="AL9" s="187">
        <f t="shared" si="6"/>
        <v>837</v>
      </c>
      <c r="AM9" s="188">
        <f t="shared" si="7"/>
        <v>17.947282481922088</v>
      </c>
      <c r="AN9" s="187">
        <f>'ごみ処理量内訳'!AC9</f>
        <v>2309</v>
      </c>
      <c r="AO9" s="187">
        <f>'ごみ処理量内訳'!AD9</f>
        <v>3611</v>
      </c>
      <c r="AP9" s="187">
        <f>'ごみ処理量内訳'!AE9</f>
        <v>0</v>
      </c>
      <c r="AQ9" s="187">
        <f t="shared" si="8"/>
        <v>5920</v>
      </c>
    </row>
    <row r="10" spans="1:43" ht="13.5" customHeight="1">
      <c r="A10" s="182" t="s">
        <v>233</v>
      </c>
      <c r="B10" s="182" t="s">
        <v>238</v>
      </c>
      <c r="C10" s="184" t="s">
        <v>239</v>
      </c>
      <c r="D10" s="187">
        <v>27145</v>
      </c>
      <c r="E10" s="187">
        <v>27145</v>
      </c>
      <c r="F10" s="187">
        <f>'ごみ搬入量内訳'!H10</f>
        <v>10034</v>
      </c>
      <c r="G10" s="187">
        <f>'ごみ搬入量内訳'!AG10</f>
        <v>6596</v>
      </c>
      <c r="H10" s="187">
        <f>'ごみ搬入量内訳'!AH10</f>
        <v>0</v>
      </c>
      <c r="I10" s="187">
        <f t="shared" si="0"/>
        <v>16630</v>
      </c>
      <c r="J10" s="187">
        <f t="shared" si="1"/>
        <v>1678.4543685988742</v>
      </c>
      <c r="K10" s="187">
        <f>('ごみ搬入量内訳'!E10+'ごみ搬入量内訳'!AH10)/'ごみ処理概要'!D10/365*1000000</f>
        <v>862.2390662020554</v>
      </c>
      <c r="L10" s="187">
        <f>'ごみ搬入量内訳'!F10/'ごみ処理概要'!D10/365*1000000</f>
        <v>816.2153023968187</v>
      </c>
      <c r="M10" s="187">
        <f>'資源化量内訳'!BP10</f>
        <v>21</v>
      </c>
      <c r="N10" s="187">
        <f>'ごみ処理量内訳'!E10</f>
        <v>10953</v>
      </c>
      <c r="O10" s="187">
        <f>'ごみ処理量内訳'!L10</f>
        <v>4125</v>
      </c>
      <c r="P10" s="187">
        <f t="shared" si="2"/>
        <v>625</v>
      </c>
      <c r="Q10" s="187">
        <f>'ごみ処理量内訳'!G10</f>
        <v>449</v>
      </c>
      <c r="R10" s="187">
        <f>'ごみ処理量内訳'!H10</f>
        <v>176</v>
      </c>
      <c r="S10" s="187">
        <f>'ごみ処理量内訳'!I10</f>
        <v>0</v>
      </c>
      <c r="T10" s="187">
        <f>'ごみ処理量内訳'!J10</f>
        <v>0</v>
      </c>
      <c r="U10" s="187">
        <f>'ごみ処理量内訳'!K10</f>
        <v>0</v>
      </c>
      <c r="V10" s="187">
        <f t="shared" si="3"/>
        <v>927</v>
      </c>
      <c r="W10" s="187">
        <f>'資源化量内訳'!M10</f>
        <v>765</v>
      </c>
      <c r="X10" s="187">
        <f>'資源化量内訳'!N10</f>
        <v>0</v>
      </c>
      <c r="Y10" s="187">
        <f>'資源化量内訳'!O10</f>
        <v>162</v>
      </c>
      <c r="Z10" s="187">
        <f>'資源化量内訳'!P10</f>
        <v>0</v>
      </c>
      <c r="AA10" s="187">
        <f>'資源化量内訳'!Q10</f>
        <v>0</v>
      </c>
      <c r="AB10" s="187">
        <f>'資源化量内訳'!R10</f>
        <v>0</v>
      </c>
      <c r="AC10" s="187">
        <f>'資源化量内訳'!S10</f>
        <v>0</v>
      </c>
      <c r="AD10" s="187">
        <f t="shared" si="4"/>
        <v>16630</v>
      </c>
      <c r="AE10" s="188">
        <f t="shared" si="5"/>
        <v>75.19542994588095</v>
      </c>
      <c r="AF10" s="187">
        <f>'資源化量内訳'!AB10</f>
        <v>0</v>
      </c>
      <c r="AG10" s="187">
        <f>'資源化量内訳'!AJ10</f>
        <v>449</v>
      </c>
      <c r="AH10" s="187">
        <f>'資源化量内訳'!AR10</f>
        <v>176</v>
      </c>
      <c r="AI10" s="187">
        <f>'資源化量内訳'!AZ10</f>
        <v>0</v>
      </c>
      <c r="AJ10" s="187">
        <f>'資源化量内訳'!BH10</f>
        <v>0</v>
      </c>
      <c r="AK10" s="187" t="s">
        <v>268</v>
      </c>
      <c r="AL10" s="187">
        <f t="shared" si="6"/>
        <v>625</v>
      </c>
      <c r="AM10" s="188">
        <f t="shared" si="7"/>
        <v>9.446880067263228</v>
      </c>
      <c r="AN10" s="187">
        <f>'ごみ処理量内訳'!AC10</f>
        <v>4125</v>
      </c>
      <c r="AO10" s="187">
        <f>'ごみ処理量内訳'!AD10</f>
        <v>1256</v>
      </c>
      <c r="AP10" s="187">
        <f>'ごみ処理量内訳'!AE10</f>
        <v>0</v>
      </c>
      <c r="AQ10" s="187">
        <f t="shared" si="8"/>
        <v>5381</v>
      </c>
    </row>
    <row r="11" spans="1:43" ht="13.5" customHeight="1">
      <c r="A11" s="182" t="s">
        <v>233</v>
      </c>
      <c r="B11" s="182" t="s">
        <v>240</v>
      </c>
      <c r="C11" s="184" t="s">
        <v>241</v>
      </c>
      <c r="D11" s="187">
        <v>19913</v>
      </c>
      <c r="E11" s="187">
        <v>19913</v>
      </c>
      <c r="F11" s="187">
        <f>'ごみ搬入量内訳'!H11</f>
        <v>5693</v>
      </c>
      <c r="G11" s="187">
        <f>'ごみ搬入量内訳'!AG11</f>
        <v>181</v>
      </c>
      <c r="H11" s="187">
        <f>'ごみ搬入量内訳'!AH11</f>
        <v>0</v>
      </c>
      <c r="I11" s="187">
        <f t="shared" si="0"/>
        <v>5874</v>
      </c>
      <c r="J11" s="187">
        <f t="shared" si="1"/>
        <v>808.1730871757901</v>
      </c>
      <c r="K11" s="187">
        <f>('ごみ搬入量内訳'!E11+'ごみ搬入量内訳'!AH11)/'ごみ処理概要'!D11/365*1000000</f>
        <v>622.2960288212629</v>
      </c>
      <c r="L11" s="187">
        <f>'ごみ搬入量内訳'!F11/'ごみ処理概要'!D11/365*1000000</f>
        <v>185.87705835452712</v>
      </c>
      <c r="M11" s="187">
        <f>'資源化量内訳'!BP11</f>
        <v>25</v>
      </c>
      <c r="N11" s="187">
        <f>'ごみ処理量内訳'!E11</f>
        <v>0</v>
      </c>
      <c r="O11" s="187">
        <f>'ごみ処理量内訳'!L11</f>
        <v>0</v>
      </c>
      <c r="P11" s="187">
        <f t="shared" si="2"/>
        <v>4439</v>
      </c>
      <c r="Q11" s="187">
        <f>'ごみ処理量内訳'!G11</f>
        <v>0</v>
      </c>
      <c r="R11" s="187">
        <f>'ごみ処理量内訳'!H11</f>
        <v>0</v>
      </c>
      <c r="S11" s="187">
        <f>'ごみ処理量内訳'!I11</f>
        <v>0</v>
      </c>
      <c r="T11" s="187">
        <f>'ごみ処理量内訳'!J11</f>
        <v>4053</v>
      </c>
      <c r="U11" s="187">
        <f>'ごみ処理量内訳'!K11</f>
        <v>386</v>
      </c>
      <c r="V11" s="187">
        <f t="shared" si="3"/>
        <v>1435</v>
      </c>
      <c r="W11" s="187">
        <f>'資源化量内訳'!M11</f>
        <v>1075</v>
      </c>
      <c r="X11" s="187">
        <f>'資源化量内訳'!N11</f>
        <v>124</v>
      </c>
      <c r="Y11" s="187">
        <f>'資源化量内訳'!O11</f>
        <v>191</v>
      </c>
      <c r="Z11" s="187">
        <f>'資源化量内訳'!P11</f>
        <v>45</v>
      </c>
      <c r="AA11" s="187">
        <f>'資源化量内訳'!Q11</f>
        <v>0</v>
      </c>
      <c r="AB11" s="187">
        <f>'資源化量内訳'!R11</f>
        <v>0</v>
      </c>
      <c r="AC11" s="187">
        <f>'資源化量内訳'!S11</f>
        <v>0</v>
      </c>
      <c r="AD11" s="187">
        <f t="shared" si="4"/>
        <v>5874</v>
      </c>
      <c r="AE11" s="188">
        <f t="shared" si="5"/>
        <v>100</v>
      </c>
      <c r="AF11" s="187">
        <f>'資源化量内訳'!AB11</f>
        <v>0</v>
      </c>
      <c r="AG11" s="187">
        <f>'資源化量内訳'!AJ11</f>
        <v>0</v>
      </c>
      <c r="AH11" s="187">
        <f>'資源化量内訳'!AR11</f>
        <v>0</v>
      </c>
      <c r="AI11" s="187">
        <f>'資源化量内訳'!AZ11</f>
        <v>0</v>
      </c>
      <c r="AJ11" s="187">
        <f>'資源化量内訳'!BH11</f>
        <v>161</v>
      </c>
      <c r="AK11" s="187" t="s">
        <v>268</v>
      </c>
      <c r="AL11" s="187">
        <f t="shared" si="6"/>
        <v>161</v>
      </c>
      <c r="AM11" s="188">
        <f t="shared" si="7"/>
        <v>27.47923376843533</v>
      </c>
      <c r="AN11" s="187">
        <f>'ごみ処理量内訳'!AC11</f>
        <v>0</v>
      </c>
      <c r="AO11" s="187">
        <f>'ごみ処理量内訳'!AD11</f>
        <v>198</v>
      </c>
      <c r="AP11" s="187">
        <f>'ごみ処理量内訳'!AE11</f>
        <v>70</v>
      </c>
      <c r="AQ11" s="187">
        <f t="shared" si="8"/>
        <v>268</v>
      </c>
    </row>
    <row r="12" spans="1:43" ht="13.5" customHeight="1">
      <c r="A12" s="182" t="s">
        <v>233</v>
      </c>
      <c r="B12" s="182" t="s">
        <v>242</v>
      </c>
      <c r="C12" s="184" t="s">
        <v>243</v>
      </c>
      <c r="D12" s="187">
        <v>67091</v>
      </c>
      <c r="E12" s="187">
        <v>67091</v>
      </c>
      <c r="F12" s="187">
        <f>'ごみ搬入量内訳'!H12</f>
        <v>29101</v>
      </c>
      <c r="G12" s="187">
        <f>'ごみ搬入量内訳'!AG12</f>
        <v>6755</v>
      </c>
      <c r="H12" s="187">
        <f>'ごみ搬入量内訳'!AH12</f>
        <v>0</v>
      </c>
      <c r="I12" s="187">
        <f t="shared" si="0"/>
        <v>35856</v>
      </c>
      <c r="J12" s="187">
        <f t="shared" si="1"/>
        <v>1464.214521148234</v>
      </c>
      <c r="K12" s="187">
        <f>('ごみ搬入量内訳'!E12+'ごみ搬入量内訳'!AH12)/'ごみ処理概要'!D12/365*1000000</f>
        <v>864.619981489055</v>
      </c>
      <c r="L12" s="187">
        <f>'ごみ搬入量内訳'!F12/'ごみ処理概要'!D12/365*1000000</f>
        <v>599.594539659179</v>
      </c>
      <c r="M12" s="187">
        <f>'資源化量内訳'!BP12</f>
        <v>951</v>
      </c>
      <c r="N12" s="187">
        <f>'ごみ処理量内訳'!E12</f>
        <v>27192</v>
      </c>
      <c r="O12" s="187">
        <f>'ごみ処理量内訳'!L12</f>
        <v>2986</v>
      </c>
      <c r="P12" s="187">
        <f t="shared" si="2"/>
        <v>4942</v>
      </c>
      <c r="Q12" s="187">
        <f>'ごみ処理量内訳'!G12</f>
        <v>0</v>
      </c>
      <c r="R12" s="187">
        <f>'ごみ処理量内訳'!H12</f>
        <v>4942</v>
      </c>
      <c r="S12" s="187">
        <f>'ごみ処理量内訳'!I12</f>
        <v>0</v>
      </c>
      <c r="T12" s="187">
        <f>'ごみ処理量内訳'!J12</f>
        <v>0</v>
      </c>
      <c r="U12" s="187">
        <f>'ごみ処理量内訳'!K12</f>
        <v>0</v>
      </c>
      <c r="V12" s="187">
        <f t="shared" si="3"/>
        <v>736</v>
      </c>
      <c r="W12" s="187">
        <f>'資源化量内訳'!M12</f>
        <v>736</v>
      </c>
      <c r="X12" s="187">
        <f>'資源化量内訳'!N12</f>
        <v>0</v>
      </c>
      <c r="Y12" s="187">
        <f>'資源化量内訳'!O12</f>
        <v>0</v>
      </c>
      <c r="Z12" s="187">
        <f>'資源化量内訳'!P12</f>
        <v>0</v>
      </c>
      <c r="AA12" s="187">
        <f>'資源化量内訳'!Q12</f>
        <v>0</v>
      </c>
      <c r="AB12" s="187">
        <f>'資源化量内訳'!R12</f>
        <v>0</v>
      </c>
      <c r="AC12" s="187">
        <f>'資源化量内訳'!S12</f>
        <v>0</v>
      </c>
      <c r="AD12" s="187">
        <f t="shared" si="4"/>
        <v>35856</v>
      </c>
      <c r="AE12" s="188">
        <f t="shared" si="5"/>
        <v>91.67224453369032</v>
      </c>
      <c r="AF12" s="187">
        <f>'資源化量内訳'!AB12</f>
        <v>360</v>
      </c>
      <c r="AG12" s="187">
        <f>'資源化量内訳'!AJ12</f>
        <v>0</v>
      </c>
      <c r="AH12" s="187">
        <f>'資源化量内訳'!AR12</f>
        <v>1612</v>
      </c>
      <c r="AI12" s="187">
        <f>'資源化量内訳'!AZ12</f>
        <v>0</v>
      </c>
      <c r="AJ12" s="187">
        <f>'資源化量内訳'!BH12</f>
        <v>0</v>
      </c>
      <c r="AK12" s="187" t="s">
        <v>268</v>
      </c>
      <c r="AL12" s="187">
        <f t="shared" si="6"/>
        <v>1972</v>
      </c>
      <c r="AM12" s="188">
        <f t="shared" si="7"/>
        <v>9.941043823185806</v>
      </c>
      <c r="AN12" s="187">
        <f>'ごみ処理量内訳'!AC12</f>
        <v>2986</v>
      </c>
      <c r="AO12" s="187">
        <f>'ごみ処理量内訳'!AD12</f>
        <v>3135</v>
      </c>
      <c r="AP12" s="187">
        <f>'ごみ処理量内訳'!AE12</f>
        <v>1251</v>
      </c>
      <c r="AQ12" s="187">
        <f t="shared" si="8"/>
        <v>7372</v>
      </c>
    </row>
    <row r="13" spans="1:43" ht="13.5" customHeight="1">
      <c r="A13" s="182" t="s">
        <v>233</v>
      </c>
      <c r="B13" s="182" t="s">
        <v>244</v>
      </c>
      <c r="C13" s="184" t="s">
        <v>245</v>
      </c>
      <c r="D13" s="187">
        <v>25477</v>
      </c>
      <c r="E13" s="187">
        <v>25477</v>
      </c>
      <c r="F13" s="187">
        <f>'ごみ搬入量内訳'!H13</f>
        <v>8638</v>
      </c>
      <c r="G13" s="187">
        <f>'ごみ搬入量内訳'!AG13</f>
        <v>1749</v>
      </c>
      <c r="H13" s="187">
        <f>'ごみ搬入量内訳'!AH13</f>
        <v>0</v>
      </c>
      <c r="I13" s="187">
        <f t="shared" si="0"/>
        <v>10387</v>
      </c>
      <c r="J13" s="187">
        <f t="shared" si="1"/>
        <v>1116.9892156288158</v>
      </c>
      <c r="K13" s="187">
        <f>('ごみ搬入量内訳'!E13+'ごみ搬入量内訳'!AH13)/'ごみ処理概要'!D13/365*1000000</f>
        <v>928.9065990759325</v>
      </c>
      <c r="L13" s="187">
        <f>'ごみ搬入量内訳'!F13/'ごみ処理概要'!D13/365*1000000</f>
        <v>188.08261655288334</v>
      </c>
      <c r="M13" s="187">
        <f>'資源化量内訳'!BP13</f>
        <v>747</v>
      </c>
      <c r="N13" s="187">
        <f>'ごみ処理量内訳'!E13</f>
        <v>0</v>
      </c>
      <c r="O13" s="187">
        <f>'ごみ処理量内訳'!L13</f>
        <v>0</v>
      </c>
      <c r="P13" s="187">
        <f t="shared" si="2"/>
        <v>10387</v>
      </c>
      <c r="Q13" s="187">
        <f>'ごみ処理量内訳'!G13</f>
        <v>2911</v>
      </c>
      <c r="R13" s="187">
        <f>'ごみ処理量内訳'!H13</f>
        <v>855</v>
      </c>
      <c r="S13" s="187">
        <f>'ごみ処理量内訳'!I13</f>
        <v>0</v>
      </c>
      <c r="T13" s="187">
        <f>'ごみ処理量内訳'!J13</f>
        <v>6621</v>
      </c>
      <c r="U13" s="187">
        <f>'ごみ処理量内訳'!K13</f>
        <v>0</v>
      </c>
      <c r="V13" s="187">
        <f t="shared" si="3"/>
        <v>0</v>
      </c>
      <c r="W13" s="187">
        <f>'資源化量内訳'!M13</f>
        <v>0</v>
      </c>
      <c r="X13" s="187">
        <f>'資源化量内訳'!N13</f>
        <v>0</v>
      </c>
      <c r="Y13" s="187">
        <f>'資源化量内訳'!O13</f>
        <v>0</v>
      </c>
      <c r="Z13" s="187">
        <f>'資源化量内訳'!P13</f>
        <v>0</v>
      </c>
      <c r="AA13" s="187">
        <f>'資源化量内訳'!Q13</f>
        <v>0</v>
      </c>
      <c r="AB13" s="187">
        <f>'資源化量内訳'!R13</f>
        <v>0</v>
      </c>
      <c r="AC13" s="187">
        <f>'資源化量内訳'!S13</f>
        <v>0</v>
      </c>
      <c r="AD13" s="187">
        <f t="shared" si="4"/>
        <v>10387</v>
      </c>
      <c r="AE13" s="188">
        <f t="shared" si="5"/>
        <v>100</v>
      </c>
      <c r="AF13" s="187">
        <f>'資源化量内訳'!AB13</f>
        <v>0</v>
      </c>
      <c r="AG13" s="187">
        <f>'資源化量内訳'!AJ13</f>
        <v>0</v>
      </c>
      <c r="AH13" s="187">
        <f>'資源化量内訳'!AR13</f>
        <v>855</v>
      </c>
      <c r="AI13" s="187">
        <f>'資源化量内訳'!AZ13</f>
        <v>0</v>
      </c>
      <c r="AJ13" s="187">
        <f>'資源化量内訳'!BH13</f>
        <v>286</v>
      </c>
      <c r="AK13" s="187" t="s">
        <v>268</v>
      </c>
      <c r="AL13" s="187">
        <f t="shared" si="6"/>
        <v>1141</v>
      </c>
      <c r="AM13" s="188">
        <f t="shared" si="7"/>
        <v>16.957068439015625</v>
      </c>
      <c r="AN13" s="187">
        <f>'ごみ処理量内訳'!AC13</f>
        <v>0</v>
      </c>
      <c r="AO13" s="187">
        <f>'ごみ処理量内訳'!AD13</f>
        <v>351</v>
      </c>
      <c r="AP13" s="187">
        <f>'ごみ処理量内訳'!AE13</f>
        <v>2991</v>
      </c>
      <c r="AQ13" s="187">
        <f t="shared" si="8"/>
        <v>3342</v>
      </c>
    </row>
    <row r="14" spans="1:43" ht="13.5" customHeight="1">
      <c r="A14" s="182" t="s">
        <v>233</v>
      </c>
      <c r="B14" s="182" t="s">
        <v>28</v>
      </c>
      <c r="C14" s="184" t="s">
        <v>29</v>
      </c>
      <c r="D14" s="187">
        <v>35401</v>
      </c>
      <c r="E14" s="187">
        <v>35401</v>
      </c>
      <c r="F14" s="187">
        <f>'ごみ搬入量内訳'!H14</f>
        <v>9010</v>
      </c>
      <c r="G14" s="187">
        <f>'ごみ搬入量内訳'!AG14</f>
        <v>2277</v>
      </c>
      <c r="H14" s="187">
        <f>'ごみ搬入量内訳'!AH14</f>
        <v>0</v>
      </c>
      <c r="I14" s="187">
        <f t="shared" si="0"/>
        <v>11287</v>
      </c>
      <c r="J14" s="187">
        <f t="shared" si="1"/>
        <v>873.5145242008101</v>
      </c>
      <c r="K14" s="187">
        <f>('ごみ搬入量内訳'!E14+'ごみ搬入量内訳'!AH14)/'ごみ処理概要'!D14/365*1000000</f>
        <v>708.4390851895291</v>
      </c>
      <c r="L14" s="187">
        <f>'ごみ搬入量内訳'!F14/'ごみ処理概要'!D14/365*1000000</f>
        <v>165.07543901128093</v>
      </c>
      <c r="M14" s="187">
        <f>'資源化量内訳'!BP14</f>
        <v>0</v>
      </c>
      <c r="N14" s="187">
        <f>'ごみ処理量内訳'!E14</f>
        <v>0</v>
      </c>
      <c r="O14" s="187">
        <f>'ごみ処理量内訳'!L14</f>
        <v>1468</v>
      </c>
      <c r="P14" s="187">
        <f t="shared" si="2"/>
        <v>9368</v>
      </c>
      <c r="Q14" s="187">
        <f>'ごみ処理量内訳'!G14</f>
        <v>0</v>
      </c>
      <c r="R14" s="187">
        <f>'ごみ処理量内訳'!H14</f>
        <v>0</v>
      </c>
      <c r="S14" s="187">
        <f>'ごみ処理量内訳'!I14</f>
        <v>0</v>
      </c>
      <c r="T14" s="187">
        <f>'ごみ処理量内訳'!J14</f>
        <v>9368</v>
      </c>
      <c r="U14" s="187">
        <f>'ごみ処理量内訳'!K14</f>
        <v>0</v>
      </c>
      <c r="V14" s="187">
        <f t="shared" si="3"/>
        <v>451</v>
      </c>
      <c r="W14" s="187">
        <f>'資源化量内訳'!M14</f>
        <v>8</v>
      </c>
      <c r="X14" s="187">
        <f>'資源化量内訳'!N14</f>
        <v>188</v>
      </c>
      <c r="Y14" s="187">
        <f>'資源化量内訳'!O14</f>
        <v>185</v>
      </c>
      <c r="Z14" s="187">
        <f>'資源化量内訳'!P14</f>
        <v>41</v>
      </c>
      <c r="AA14" s="187">
        <f>'資源化量内訳'!Q14</f>
        <v>0</v>
      </c>
      <c r="AB14" s="187">
        <f>'資源化量内訳'!R14</f>
        <v>0</v>
      </c>
      <c r="AC14" s="187">
        <f>'資源化量内訳'!S14</f>
        <v>29</v>
      </c>
      <c r="AD14" s="187">
        <f t="shared" si="4"/>
        <v>11287</v>
      </c>
      <c r="AE14" s="188">
        <f t="shared" si="5"/>
        <v>86.99388677239301</v>
      </c>
      <c r="AF14" s="187">
        <f>'資源化量内訳'!AB14</f>
        <v>0</v>
      </c>
      <c r="AG14" s="187">
        <f>'資源化量内訳'!AJ14</f>
        <v>0</v>
      </c>
      <c r="AH14" s="187">
        <f>'資源化量内訳'!AR14</f>
        <v>0</v>
      </c>
      <c r="AI14" s="187">
        <f>'資源化量内訳'!AZ14</f>
        <v>0</v>
      </c>
      <c r="AJ14" s="187">
        <f>'資源化量内訳'!BH14</f>
        <v>425</v>
      </c>
      <c r="AK14" s="187" t="s">
        <v>268</v>
      </c>
      <c r="AL14" s="187">
        <f t="shared" si="6"/>
        <v>425</v>
      </c>
      <c r="AM14" s="188">
        <f t="shared" si="7"/>
        <v>7.76114113581997</v>
      </c>
      <c r="AN14" s="187">
        <f>'ごみ処理量内訳'!AC14</f>
        <v>1468</v>
      </c>
      <c r="AO14" s="187">
        <f>'ごみ処理量内訳'!AD14</f>
        <v>572</v>
      </c>
      <c r="AP14" s="187">
        <f>'ごみ処理量内訳'!AE14</f>
        <v>48</v>
      </c>
      <c r="AQ14" s="187">
        <f t="shared" si="8"/>
        <v>2088</v>
      </c>
    </row>
    <row r="15" spans="1:43" ht="13.5" customHeight="1">
      <c r="A15" s="182" t="s">
        <v>233</v>
      </c>
      <c r="B15" s="182" t="s">
        <v>18</v>
      </c>
      <c r="C15" s="184" t="s">
        <v>19</v>
      </c>
      <c r="D15" s="187">
        <v>112041</v>
      </c>
      <c r="E15" s="187">
        <v>112041</v>
      </c>
      <c r="F15" s="187">
        <f>'ごみ搬入量内訳'!H15</f>
        <v>41951</v>
      </c>
      <c r="G15" s="187">
        <f>'ごみ搬入量内訳'!AG15</f>
        <v>1834</v>
      </c>
      <c r="H15" s="187">
        <f>'ごみ搬入量内訳'!AH15</f>
        <v>0</v>
      </c>
      <c r="I15" s="187">
        <f t="shared" si="0"/>
        <v>43785</v>
      </c>
      <c r="J15" s="187">
        <f t="shared" si="1"/>
        <v>1070.6697022481862</v>
      </c>
      <c r="K15" s="187">
        <f>('ごみ搬入量内訳'!E15+'ごみ搬入量内訳'!AH15)/'ごみ処理概要'!D15/365*1000000</f>
        <v>717.4477347027929</v>
      </c>
      <c r="L15" s="187">
        <f>'ごみ搬入量内訳'!F15/'ごみ処理概要'!D15/365*1000000</f>
        <v>353.2219675453934</v>
      </c>
      <c r="M15" s="187">
        <f>'資源化量内訳'!BP15</f>
        <v>1522</v>
      </c>
      <c r="N15" s="187">
        <f>'ごみ処理量内訳'!E15</f>
        <v>32051</v>
      </c>
      <c r="O15" s="187">
        <f>'ごみ処理量内訳'!L15</f>
        <v>0</v>
      </c>
      <c r="P15" s="187">
        <f t="shared" si="2"/>
        <v>7719</v>
      </c>
      <c r="Q15" s="187">
        <f>'ごみ処理量内訳'!G15</f>
        <v>0</v>
      </c>
      <c r="R15" s="187">
        <f>'ごみ処理量内訳'!H15</f>
        <v>7719</v>
      </c>
      <c r="S15" s="187">
        <f>'ごみ処理量内訳'!I15</f>
        <v>0</v>
      </c>
      <c r="T15" s="187">
        <f>'ごみ処理量内訳'!J15</f>
        <v>0</v>
      </c>
      <c r="U15" s="187">
        <f>'ごみ処理量内訳'!K15</f>
        <v>0</v>
      </c>
      <c r="V15" s="187">
        <f t="shared" si="3"/>
        <v>4015</v>
      </c>
      <c r="W15" s="187">
        <f>'資源化量内訳'!M15</f>
        <v>2966</v>
      </c>
      <c r="X15" s="187">
        <f>'資源化量内訳'!N15</f>
        <v>290</v>
      </c>
      <c r="Y15" s="187">
        <f>'資源化量内訳'!O15</f>
        <v>657</v>
      </c>
      <c r="Z15" s="187">
        <f>'資源化量内訳'!P15</f>
        <v>75</v>
      </c>
      <c r="AA15" s="187">
        <f>'資源化量内訳'!Q15</f>
        <v>0</v>
      </c>
      <c r="AB15" s="187">
        <f>'資源化量内訳'!R15</f>
        <v>27</v>
      </c>
      <c r="AC15" s="187">
        <f>'資源化量内訳'!S15</f>
        <v>0</v>
      </c>
      <c r="AD15" s="187">
        <f t="shared" si="4"/>
        <v>43785</v>
      </c>
      <c r="AE15" s="188">
        <f t="shared" si="5"/>
        <v>100</v>
      </c>
      <c r="AF15" s="187">
        <f>'資源化量内訳'!AB15</f>
        <v>0</v>
      </c>
      <c r="AG15" s="187">
        <f>'資源化量内訳'!AJ15</f>
        <v>0</v>
      </c>
      <c r="AH15" s="187">
        <f>'資源化量内訳'!AR15</f>
        <v>2209</v>
      </c>
      <c r="AI15" s="187">
        <f>'資源化量内訳'!AZ15</f>
        <v>0</v>
      </c>
      <c r="AJ15" s="187">
        <f>'資源化量内訳'!BH15</f>
        <v>0</v>
      </c>
      <c r="AK15" s="187" t="s">
        <v>268</v>
      </c>
      <c r="AL15" s="187">
        <f t="shared" si="6"/>
        <v>2209</v>
      </c>
      <c r="AM15" s="188">
        <f t="shared" si="7"/>
        <v>17.09669587480963</v>
      </c>
      <c r="AN15" s="187">
        <f>'ごみ処理量内訳'!AC15</f>
        <v>0</v>
      </c>
      <c r="AO15" s="187">
        <f>'ごみ処理量内訳'!AD15</f>
        <v>4346</v>
      </c>
      <c r="AP15" s="187">
        <f>'ごみ処理量内訳'!AE15</f>
        <v>1026</v>
      </c>
      <c r="AQ15" s="187">
        <f t="shared" si="8"/>
        <v>5372</v>
      </c>
    </row>
    <row r="16" spans="1:43" ht="13.5" customHeight="1">
      <c r="A16" s="182" t="s">
        <v>233</v>
      </c>
      <c r="B16" s="182" t="s">
        <v>20</v>
      </c>
      <c r="C16" s="184" t="s">
        <v>21</v>
      </c>
      <c r="D16" s="187">
        <v>47123</v>
      </c>
      <c r="E16" s="187">
        <v>47123</v>
      </c>
      <c r="F16" s="187">
        <f>'ごみ搬入量内訳'!H16</f>
        <v>12346</v>
      </c>
      <c r="G16" s="187">
        <f>'ごみ搬入量内訳'!AG16</f>
        <v>2542</v>
      </c>
      <c r="H16" s="187">
        <f>'ごみ搬入量内訳'!AH16</f>
        <v>0</v>
      </c>
      <c r="I16" s="187">
        <f t="shared" si="0"/>
        <v>14888</v>
      </c>
      <c r="J16" s="187">
        <f t="shared" si="1"/>
        <v>865.5866794535665</v>
      </c>
      <c r="K16" s="187">
        <f>('ごみ搬入量内訳'!E16+'ごみ搬入量内訳'!AH16)/'ごみ処理概要'!D16/365*1000000</f>
        <v>758.3767226485976</v>
      </c>
      <c r="L16" s="187">
        <f>'ごみ搬入量内訳'!F16/'ごみ処理概要'!D16/365*1000000</f>
        <v>107.20995680496885</v>
      </c>
      <c r="M16" s="187">
        <f>'資源化量内訳'!BP16</f>
        <v>757</v>
      </c>
      <c r="N16" s="187">
        <f>'ごみ処理量内訳'!E16</f>
        <v>9772</v>
      </c>
      <c r="O16" s="187">
        <f>'ごみ処理量内訳'!L16</f>
        <v>1758</v>
      </c>
      <c r="P16" s="187">
        <f t="shared" si="2"/>
        <v>2478</v>
      </c>
      <c r="Q16" s="187">
        <f>'ごみ処理量内訳'!G16</f>
        <v>0</v>
      </c>
      <c r="R16" s="187">
        <f>'ごみ処理量内訳'!H16</f>
        <v>666</v>
      </c>
      <c r="S16" s="187">
        <f>'ごみ処理量内訳'!I16</f>
        <v>0</v>
      </c>
      <c r="T16" s="187">
        <f>'ごみ処理量内訳'!J16</f>
        <v>0</v>
      </c>
      <c r="U16" s="187">
        <f>'ごみ処理量内訳'!K16</f>
        <v>1812</v>
      </c>
      <c r="V16" s="187">
        <f t="shared" si="3"/>
        <v>880</v>
      </c>
      <c r="W16" s="187">
        <f>'資源化量内訳'!M16</f>
        <v>520</v>
      </c>
      <c r="X16" s="187">
        <f>'資源化量内訳'!N16</f>
        <v>119</v>
      </c>
      <c r="Y16" s="187">
        <f>'資源化量内訳'!O16</f>
        <v>241</v>
      </c>
      <c r="Z16" s="187">
        <f>'資源化量内訳'!P16</f>
        <v>0</v>
      </c>
      <c r="AA16" s="187">
        <f>'資源化量内訳'!Q16</f>
        <v>0</v>
      </c>
      <c r="AB16" s="187">
        <f>'資源化量内訳'!R16</f>
        <v>0</v>
      </c>
      <c r="AC16" s="187">
        <f>'資源化量内訳'!S16</f>
        <v>0</v>
      </c>
      <c r="AD16" s="187">
        <f t="shared" si="4"/>
        <v>14888</v>
      </c>
      <c r="AE16" s="188">
        <f t="shared" si="5"/>
        <v>88.1918323481999</v>
      </c>
      <c r="AF16" s="187">
        <f>'資源化量内訳'!AB16</f>
        <v>0</v>
      </c>
      <c r="AG16" s="187">
        <f>'資源化量内訳'!AJ16</f>
        <v>0</v>
      </c>
      <c r="AH16" s="187">
        <f>'資源化量内訳'!AR16</f>
        <v>508</v>
      </c>
      <c r="AI16" s="187">
        <f>'資源化量内訳'!AZ16</f>
        <v>0</v>
      </c>
      <c r="AJ16" s="187">
        <f>'資源化量内訳'!BH16</f>
        <v>0</v>
      </c>
      <c r="AK16" s="187" t="s">
        <v>268</v>
      </c>
      <c r="AL16" s="187">
        <f t="shared" si="6"/>
        <v>508</v>
      </c>
      <c r="AM16" s="188">
        <f t="shared" si="7"/>
        <v>13.7104506232023</v>
      </c>
      <c r="AN16" s="187">
        <f>'ごみ処理量内訳'!AC16</f>
        <v>1758</v>
      </c>
      <c r="AO16" s="187">
        <f>'ごみ処理量内訳'!AD16</f>
        <v>1481</v>
      </c>
      <c r="AP16" s="187">
        <f>'ごみ処理量内訳'!AE16</f>
        <v>130</v>
      </c>
      <c r="AQ16" s="187">
        <f t="shared" si="8"/>
        <v>3369</v>
      </c>
    </row>
    <row r="17" spans="1:43" ht="13.5" customHeight="1">
      <c r="A17" s="182" t="s">
        <v>233</v>
      </c>
      <c r="B17" s="182" t="s">
        <v>246</v>
      </c>
      <c r="C17" s="184" t="s">
        <v>247</v>
      </c>
      <c r="D17" s="187">
        <v>9893</v>
      </c>
      <c r="E17" s="187">
        <v>9893</v>
      </c>
      <c r="F17" s="187">
        <f>'ごみ搬入量内訳'!H17</f>
        <v>3477</v>
      </c>
      <c r="G17" s="187">
        <f>'ごみ搬入量内訳'!AG17</f>
        <v>590</v>
      </c>
      <c r="H17" s="187">
        <f>'ごみ搬入量内訳'!AH17</f>
        <v>0</v>
      </c>
      <c r="I17" s="187">
        <f t="shared" si="0"/>
        <v>4067</v>
      </c>
      <c r="J17" s="187">
        <f t="shared" si="1"/>
        <v>1126.2979635524773</v>
      </c>
      <c r="K17" s="187">
        <f>('ごみ搬入量内訳'!E17+'ごみ搬入量内訳'!AH17)/'ごみ処理概要'!D17/365*1000000</f>
        <v>798.1290216273027</v>
      </c>
      <c r="L17" s="187">
        <f>'ごみ搬入量内訳'!F17/'ごみ処理概要'!D17/365*1000000</f>
        <v>328.16894192517475</v>
      </c>
      <c r="M17" s="187">
        <f>'資源化量内訳'!BP17</f>
        <v>100</v>
      </c>
      <c r="N17" s="187">
        <f>'ごみ処理量内訳'!E17</f>
        <v>3222</v>
      </c>
      <c r="O17" s="187">
        <f>'ごみ処理量内訳'!L17</f>
        <v>22</v>
      </c>
      <c r="P17" s="187">
        <f t="shared" si="2"/>
        <v>531</v>
      </c>
      <c r="Q17" s="187">
        <f>'ごみ処理量内訳'!G17</f>
        <v>0</v>
      </c>
      <c r="R17" s="187">
        <f>'ごみ処理量内訳'!H17</f>
        <v>531</v>
      </c>
      <c r="S17" s="187">
        <f>'ごみ処理量内訳'!I17</f>
        <v>0</v>
      </c>
      <c r="T17" s="187">
        <f>'ごみ処理量内訳'!J17</f>
        <v>0</v>
      </c>
      <c r="U17" s="187">
        <f>'ごみ処理量内訳'!K17</f>
        <v>0</v>
      </c>
      <c r="V17" s="187">
        <f t="shared" si="3"/>
        <v>292</v>
      </c>
      <c r="W17" s="187">
        <f>'資源化量内訳'!M17</f>
        <v>180</v>
      </c>
      <c r="X17" s="187">
        <f>'資源化量内訳'!N17</f>
        <v>14</v>
      </c>
      <c r="Y17" s="187">
        <f>'資源化量内訳'!O17</f>
        <v>77</v>
      </c>
      <c r="Z17" s="187">
        <f>'資源化量内訳'!P17</f>
        <v>9</v>
      </c>
      <c r="AA17" s="187">
        <f>'資源化量内訳'!Q17</f>
        <v>0</v>
      </c>
      <c r="AB17" s="187">
        <f>'資源化量内訳'!R17</f>
        <v>0</v>
      </c>
      <c r="AC17" s="187">
        <f>'資源化量内訳'!S17</f>
        <v>12</v>
      </c>
      <c r="AD17" s="187">
        <f t="shared" si="4"/>
        <v>4067</v>
      </c>
      <c r="AE17" s="188">
        <f t="shared" si="5"/>
        <v>99.45906073272683</v>
      </c>
      <c r="AF17" s="187">
        <f>'資源化量内訳'!AB17</f>
        <v>0</v>
      </c>
      <c r="AG17" s="187">
        <f>'資源化量内訳'!AJ17</f>
        <v>0</v>
      </c>
      <c r="AH17" s="187">
        <f>'資源化量内訳'!AR17</f>
        <v>82</v>
      </c>
      <c r="AI17" s="187">
        <f>'資源化量内訳'!AZ17</f>
        <v>0</v>
      </c>
      <c r="AJ17" s="187">
        <f>'資源化量内訳'!BH17</f>
        <v>0</v>
      </c>
      <c r="AK17" s="187" t="s">
        <v>268</v>
      </c>
      <c r="AL17" s="187">
        <f t="shared" si="6"/>
        <v>82</v>
      </c>
      <c r="AM17" s="188">
        <f t="shared" si="7"/>
        <v>11.375089992800575</v>
      </c>
      <c r="AN17" s="187">
        <f>'ごみ処理量内訳'!AC17</f>
        <v>22</v>
      </c>
      <c r="AO17" s="187">
        <f>'ごみ処理量内訳'!AD17</f>
        <v>415</v>
      </c>
      <c r="AP17" s="187">
        <f>'ごみ処理量内訳'!AE17</f>
        <v>189</v>
      </c>
      <c r="AQ17" s="187">
        <f t="shared" si="8"/>
        <v>626</v>
      </c>
    </row>
    <row r="18" spans="1:43" ht="13.5" customHeight="1">
      <c r="A18" s="182" t="s">
        <v>233</v>
      </c>
      <c r="B18" s="182" t="s">
        <v>248</v>
      </c>
      <c r="C18" s="184" t="s">
        <v>249</v>
      </c>
      <c r="D18" s="187">
        <v>5403</v>
      </c>
      <c r="E18" s="187">
        <v>5403</v>
      </c>
      <c r="F18" s="187">
        <f>'ごみ搬入量内訳'!H18</f>
        <v>1686</v>
      </c>
      <c r="G18" s="187">
        <f>'ごみ搬入量内訳'!AG18</f>
        <v>284</v>
      </c>
      <c r="H18" s="187">
        <f>'ごみ搬入量内訳'!AH18</f>
        <v>0</v>
      </c>
      <c r="I18" s="187">
        <f t="shared" si="0"/>
        <v>1970</v>
      </c>
      <c r="J18" s="187">
        <f t="shared" si="1"/>
        <v>998.9376779516201</v>
      </c>
      <c r="K18" s="187">
        <f>('ごみ搬入量内訳'!E18+'ごみ搬入量内訳'!AH18)/'ごみ処理概要'!D18/365*1000000</f>
        <v>631.815404430314</v>
      </c>
      <c r="L18" s="187">
        <f>'ごみ搬入量内訳'!F18/'ごみ処理概要'!D18/365*1000000</f>
        <v>367.122273521306</v>
      </c>
      <c r="M18" s="187">
        <f>'資源化量内訳'!BP18</f>
        <v>162</v>
      </c>
      <c r="N18" s="187">
        <f>'ごみ処理量内訳'!E18</f>
        <v>1517</v>
      </c>
      <c r="O18" s="187">
        <f>'ごみ処理量内訳'!L18</f>
        <v>176</v>
      </c>
      <c r="P18" s="187">
        <f t="shared" si="2"/>
        <v>243</v>
      </c>
      <c r="Q18" s="187">
        <f>'ごみ処理量内訳'!G18</f>
        <v>0</v>
      </c>
      <c r="R18" s="187">
        <f>'ごみ処理量内訳'!H18</f>
        <v>87</v>
      </c>
      <c r="S18" s="187">
        <f>'ごみ処理量内訳'!I18</f>
        <v>0</v>
      </c>
      <c r="T18" s="187">
        <f>'ごみ処理量内訳'!J18</f>
        <v>0</v>
      </c>
      <c r="U18" s="187">
        <f>'ごみ処理量内訳'!K18</f>
        <v>156</v>
      </c>
      <c r="V18" s="187">
        <f t="shared" si="3"/>
        <v>34</v>
      </c>
      <c r="W18" s="187">
        <f>'資源化量内訳'!M18</f>
        <v>1</v>
      </c>
      <c r="X18" s="187">
        <f>'資源化量内訳'!N18</f>
        <v>11</v>
      </c>
      <c r="Y18" s="187">
        <f>'資源化量内訳'!O18</f>
        <v>22</v>
      </c>
      <c r="Z18" s="187">
        <f>'資源化量内訳'!P18</f>
        <v>0</v>
      </c>
      <c r="AA18" s="187">
        <f>'資源化量内訳'!Q18</f>
        <v>0</v>
      </c>
      <c r="AB18" s="187">
        <f>'資源化量内訳'!R18</f>
        <v>0</v>
      </c>
      <c r="AC18" s="187">
        <f>'資源化量内訳'!S18</f>
        <v>0</v>
      </c>
      <c r="AD18" s="187">
        <f t="shared" si="4"/>
        <v>1970</v>
      </c>
      <c r="AE18" s="188">
        <f t="shared" si="5"/>
        <v>91.06598984771573</v>
      </c>
      <c r="AF18" s="187">
        <f>'資源化量内訳'!AB18</f>
        <v>0</v>
      </c>
      <c r="AG18" s="187">
        <f>'資源化量内訳'!AJ18</f>
        <v>0</v>
      </c>
      <c r="AH18" s="187">
        <f>'資源化量内訳'!AR18</f>
        <v>68</v>
      </c>
      <c r="AI18" s="187">
        <f>'資源化量内訳'!AZ18</f>
        <v>0</v>
      </c>
      <c r="AJ18" s="187">
        <f>'資源化量内訳'!BH18</f>
        <v>0</v>
      </c>
      <c r="AK18" s="187" t="s">
        <v>268</v>
      </c>
      <c r="AL18" s="187">
        <f t="shared" si="6"/>
        <v>68</v>
      </c>
      <c r="AM18" s="188">
        <f t="shared" si="7"/>
        <v>12.382739212007504</v>
      </c>
      <c r="AN18" s="187">
        <f>'ごみ処理量内訳'!AC18</f>
        <v>176</v>
      </c>
      <c r="AO18" s="187">
        <f>'ごみ処理量内訳'!AD18</f>
        <v>214</v>
      </c>
      <c r="AP18" s="187">
        <f>'ごみ処理量内訳'!AE18</f>
        <v>15</v>
      </c>
      <c r="AQ18" s="187">
        <f t="shared" si="8"/>
        <v>405</v>
      </c>
    </row>
    <row r="19" spans="1:43" ht="13.5" customHeight="1">
      <c r="A19" s="182" t="s">
        <v>233</v>
      </c>
      <c r="B19" s="182" t="s">
        <v>250</v>
      </c>
      <c r="C19" s="184" t="s">
        <v>251</v>
      </c>
      <c r="D19" s="187">
        <v>42857</v>
      </c>
      <c r="E19" s="187">
        <v>42857</v>
      </c>
      <c r="F19" s="187">
        <f>'ごみ搬入量内訳'!H19</f>
        <v>19406</v>
      </c>
      <c r="G19" s="187">
        <f>'ごみ搬入量内訳'!AG19</f>
        <v>572</v>
      </c>
      <c r="H19" s="187">
        <f>'ごみ搬入量内訳'!AH19</f>
        <v>0</v>
      </c>
      <c r="I19" s="187">
        <f t="shared" si="0"/>
        <v>19978</v>
      </c>
      <c r="J19" s="187">
        <f t="shared" si="1"/>
        <v>1277.1366772135816</v>
      </c>
      <c r="K19" s="187">
        <f>('ごみ搬入量内訳'!E19+'ごみ搬入量内訳'!AH19)/'ごみ処理概要'!D19/365*1000000</f>
        <v>764.0573413783525</v>
      </c>
      <c r="L19" s="187">
        <f>'ごみ搬入量内訳'!F19/'ごみ処理概要'!D19/365*1000000</f>
        <v>513.079335835229</v>
      </c>
      <c r="M19" s="187">
        <f>'資源化量内訳'!BP19</f>
        <v>1166</v>
      </c>
      <c r="N19" s="187">
        <f>'ごみ処理量内訳'!E19</f>
        <v>16229</v>
      </c>
      <c r="O19" s="187">
        <f>'ごみ処理量内訳'!L19</f>
        <v>0</v>
      </c>
      <c r="P19" s="187">
        <f t="shared" si="2"/>
        <v>2655</v>
      </c>
      <c r="Q19" s="187">
        <f>'ごみ処理量内訳'!G19</f>
        <v>0</v>
      </c>
      <c r="R19" s="187">
        <f>'ごみ処理量内訳'!H19</f>
        <v>2655</v>
      </c>
      <c r="S19" s="187">
        <f>'ごみ処理量内訳'!I19</f>
        <v>0</v>
      </c>
      <c r="T19" s="187">
        <f>'ごみ処理量内訳'!J19</f>
        <v>0</v>
      </c>
      <c r="U19" s="187">
        <f>'ごみ処理量内訳'!K19</f>
        <v>0</v>
      </c>
      <c r="V19" s="187">
        <f t="shared" si="3"/>
        <v>1094</v>
      </c>
      <c r="W19" s="187">
        <f>'資源化量内訳'!M19</f>
        <v>615</v>
      </c>
      <c r="X19" s="187">
        <f>'資源化量内訳'!N19</f>
        <v>122</v>
      </c>
      <c r="Y19" s="187">
        <f>'資源化量内訳'!O19</f>
        <v>246</v>
      </c>
      <c r="Z19" s="187">
        <f>'資源化量内訳'!P19</f>
        <v>72</v>
      </c>
      <c r="AA19" s="187">
        <f>'資源化量内訳'!Q19</f>
        <v>0</v>
      </c>
      <c r="AB19" s="187">
        <f>'資源化量内訳'!R19</f>
        <v>39</v>
      </c>
      <c r="AC19" s="187">
        <f>'資源化量内訳'!S19</f>
        <v>0</v>
      </c>
      <c r="AD19" s="187">
        <f t="shared" si="4"/>
        <v>19978</v>
      </c>
      <c r="AE19" s="188">
        <f t="shared" si="5"/>
        <v>100</v>
      </c>
      <c r="AF19" s="187">
        <f>'資源化量内訳'!AB19</f>
        <v>0</v>
      </c>
      <c r="AG19" s="187">
        <f>'資源化量内訳'!AJ19</f>
        <v>0</v>
      </c>
      <c r="AH19" s="187">
        <f>'資源化量内訳'!AR19</f>
        <v>599</v>
      </c>
      <c r="AI19" s="187">
        <f>'資源化量内訳'!AZ19</f>
        <v>0</v>
      </c>
      <c r="AJ19" s="187">
        <f>'資源化量内訳'!BH19</f>
        <v>0</v>
      </c>
      <c r="AK19" s="187" t="s">
        <v>268</v>
      </c>
      <c r="AL19" s="187">
        <f t="shared" si="6"/>
        <v>599</v>
      </c>
      <c r="AM19" s="188">
        <f t="shared" si="7"/>
        <v>13.521566401816118</v>
      </c>
      <c r="AN19" s="187">
        <f>'ごみ処理量内訳'!AC19</f>
        <v>0</v>
      </c>
      <c r="AO19" s="187">
        <f>'ごみ処理量内訳'!AD19</f>
        <v>2129</v>
      </c>
      <c r="AP19" s="187">
        <f>'ごみ処理量内訳'!AE19</f>
        <v>384</v>
      </c>
      <c r="AQ19" s="187">
        <f t="shared" si="8"/>
        <v>2513</v>
      </c>
    </row>
    <row r="20" spans="1:43" ht="13.5" customHeight="1">
      <c r="A20" s="182" t="s">
        <v>233</v>
      </c>
      <c r="B20" s="182" t="s">
        <v>252</v>
      </c>
      <c r="C20" s="184" t="s">
        <v>253</v>
      </c>
      <c r="D20" s="187">
        <v>36362</v>
      </c>
      <c r="E20" s="187">
        <v>36362</v>
      </c>
      <c r="F20" s="187">
        <f>'ごみ搬入量内訳'!H20</f>
        <v>9211</v>
      </c>
      <c r="G20" s="187">
        <f>'ごみ搬入量内訳'!AG20</f>
        <v>1240</v>
      </c>
      <c r="H20" s="187">
        <f>'ごみ搬入量内訳'!AH20</f>
        <v>0</v>
      </c>
      <c r="I20" s="187">
        <f t="shared" si="0"/>
        <v>10451</v>
      </c>
      <c r="J20" s="187">
        <f t="shared" si="1"/>
        <v>787.4395443685378</v>
      </c>
      <c r="K20" s="187">
        <f>('ごみ搬入量内訳'!E20+'ごみ搬入量内訳'!AH20)/'ごみ処理概要'!D20/365*1000000</f>
        <v>587.3209499906949</v>
      </c>
      <c r="L20" s="187">
        <f>'ごみ搬入量内訳'!F20/'ごみ処理概要'!D20/365*1000000</f>
        <v>200.11859437784287</v>
      </c>
      <c r="M20" s="187">
        <f>'資源化量内訳'!BP20</f>
        <v>1266</v>
      </c>
      <c r="N20" s="187">
        <f>'ごみ処理量内訳'!E20</f>
        <v>0</v>
      </c>
      <c r="O20" s="187">
        <f>'ごみ処理量内訳'!L20</f>
        <v>844</v>
      </c>
      <c r="P20" s="187">
        <f t="shared" si="2"/>
        <v>9189</v>
      </c>
      <c r="Q20" s="187">
        <f>'ごみ処理量内訳'!G20</f>
        <v>0</v>
      </c>
      <c r="R20" s="187">
        <f>'ごみ処理量内訳'!H20</f>
        <v>0</v>
      </c>
      <c r="S20" s="187">
        <f>'ごみ処理量内訳'!I20</f>
        <v>0</v>
      </c>
      <c r="T20" s="187">
        <f>'ごみ処理量内訳'!J20</f>
        <v>9189</v>
      </c>
      <c r="U20" s="187">
        <f>'ごみ処理量内訳'!K20</f>
        <v>0</v>
      </c>
      <c r="V20" s="187">
        <f t="shared" si="3"/>
        <v>418</v>
      </c>
      <c r="W20" s="187">
        <f>'資源化量内訳'!M20</f>
        <v>9</v>
      </c>
      <c r="X20" s="187">
        <f>'資源化量内訳'!N20</f>
        <v>137</v>
      </c>
      <c r="Y20" s="187">
        <f>'資源化量内訳'!O20</f>
        <v>200</v>
      </c>
      <c r="Z20" s="187">
        <f>'資源化量内訳'!P20</f>
        <v>47</v>
      </c>
      <c r="AA20" s="187">
        <f>'資源化量内訳'!Q20</f>
        <v>0</v>
      </c>
      <c r="AB20" s="187">
        <f>'資源化量内訳'!R20</f>
        <v>0</v>
      </c>
      <c r="AC20" s="187">
        <f>'資源化量内訳'!S20</f>
        <v>25</v>
      </c>
      <c r="AD20" s="187">
        <f t="shared" si="4"/>
        <v>10451</v>
      </c>
      <c r="AE20" s="188">
        <f t="shared" si="5"/>
        <v>91.92421777820304</v>
      </c>
      <c r="AF20" s="187">
        <f>'資源化量内訳'!AB20</f>
        <v>0</v>
      </c>
      <c r="AG20" s="187">
        <f>'資源化量内訳'!AJ20</f>
        <v>0</v>
      </c>
      <c r="AH20" s="187">
        <f>'資源化量内訳'!AR20</f>
        <v>0</v>
      </c>
      <c r="AI20" s="187">
        <f>'資源化量内訳'!AZ20</f>
        <v>0</v>
      </c>
      <c r="AJ20" s="187">
        <f>'資源化量内訳'!BH20</f>
        <v>420</v>
      </c>
      <c r="AK20" s="187" t="s">
        <v>268</v>
      </c>
      <c r="AL20" s="187">
        <f t="shared" si="6"/>
        <v>420</v>
      </c>
      <c r="AM20" s="188">
        <f t="shared" si="7"/>
        <v>17.956814884356064</v>
      </c>
      <c r="AN20" s="187">
        <f>'ごみ処理量内訳'!AC20</f>
        <v>844</v>
      </c>
      <c r="AO20" s="187">
        <f>'ごみ処理量内訳'!AD20</f>
        <v>490</v>
      </c>
      <c r="AP20" s="187">
        <f>'ごみ処理量内訳'!AE20</f>
        <v>51</v>
      </c>
      <c r="AQ20" s="187">
        <f t="shared" si="8"/>
        <v>1385</v>
      </c>
    </row>
    <row r="21" spans="1:43" ht="13.5" customHeight="1">
      <c r="A21" s="182" t="s">
        <v>233</v>
      </c>
      <c r="B21" s="182" t="s">
        <v>254</v>
      </c>
      <c r="C21" s="184" t="s">
        <v>255</v>
      </c>
      <c r="D21" s="187">
        <v>26876</v>
      </c>
      <c r="E21" s="187">
        <v>26876</v>
      </c>
      <c r="F21" s="187">
        <f>'ごみ搬入量内訳'!H21</f>
        <v>7465</v>
      </c>
      <c r="G21" s="187">
        <f>'ごみ搬入量内訳'!AG21</f>
        <v>592</v>
      </c>
      <c r="H21" s="187">
        <f>'ごみ搬入量内訳'!AH21</f>
        <v>0</v>
      </c>
      <c r="I21" s="187">
        <f t="shared" si="0"/>
        <v>8057</v>
      </c>
      <c r="J21" s="187">
        <f t="shared" si="1"/>
        <v>821.3265591136973</v>
      </c>
      <c r="K21" s="187">
        <f>('ごみ搬入量内訳'!E21+'ごみ搬入量内訳'!AH21)/'ごみ処理概要'!D21/365*1000000</f>
        <v>656.8981440894459</v>
      </c>
      <c r="L21" s="187">
        <f>'ごみ搬入量内訳'!F21/'ごみ処理概要'!D21/365*1000000</f>
        <v>164.4284150242514</v>
      </c>
      <c r="M21" s="187">
        <f>'資源化量内訳'!BP21</f>
        <v>784</v>
      </c>
      <c r="N21" s="187">
        <f>'ごみ処理量内訳'!E21</f>
        <v>0</v>
      </c>
      <c r="O21" s="187">
        <f>'ごみ処理量内訳'!L21</f>
        <v>451</v>
      </c>
      <c r="P21" s="187">
        <f t="shared" si="2"/>
        <v>7337</v>
      </c>
      <c r="Q21" s="187">
        <f>'ごみ処理量内訳'!G21</f>
        <v>0</v>
      </c>
      <c r="R21" s="187">
        <f>'ごみ処理量内訳'!H21</f>
        <v>0</v>
      </c>
      <c r="S21" s="187">
        <f>'ごみ処理量内訳'!I21</f>
        <v>0</v>
      </c>
      <c r="T21" s="187">
        <f>'ごみ処理量内訳'!J21</f>
        <v>7337</v>
      </c>
      <c r="U21" s="187">
        <f>'ごみ処理量内訳'!K21</f>
        <v>0</v>
      </c>
      <c r="V21" s="187">
        <f t="shared" si="3"/>
        <v>269</v>
      </c>
      <c r="W21" s="187">
        <f>'資源化量内訳'!M21</f>
        <v>3</v>
      </c>
      <c r="X21" s="187">
        <f>'資源化量内訳'!N21</f>
        <v>82</v>
      </c>
      <c r="Y21" s="187">
        <f>'資源化量内訳'!O21</f>
        <v>136</v>
      </c>
      <c r="Z21" s="187">
        <f>'資源化量内訳'!P21</f>
        <v>27</v>
      </c>
      <c r="AA21" s="187">
        <f>'資源化量内訳'!Q21</f>
        <v>0</v>
      </c>
      <c r="AB21" s="187">
        <f>'資源化量内訳'!R21</f>
        <v>0</v>
      </c>
      <c r="AC21" s="187">
        <f>'資源化量内訳'!S21</f>
        <v>21</v>
      </c>
      <c r="AD21" s="187">
        <f t="shared" si="4"/>
        <v>8057</v>
      </c>
      <c r="AE21" s="188">
        <f t="shared" si="5"/>
        <v>94.40238302097555</v>
      </c>
      <c r="AF21" s="187">
        <f>'資源化量内訳'!AB21</f>
        <v>0</v>
      </c>
      <c r="AG21" s="187">
        <f>'資源化量内訳'!AJ21</f>
        <v>0</v>
      </c>
      <c r="AH21" s="187">
        <f>'資源化量内訳'!AR21</f>
        <v>0</v>
      </c>
      <c r="AI21" s="187">
        <f>'資源化量内訳'!AZ21</f>
        <v>0</v>
      </c>
      <c r="AJ21" s="187">
        <f>'資源化量内訳'!BH21</f>
        <v>335</v>
      </c>
      <c r="AK21" s="187" t="s">
        <v>268</v>
      </c>
      <c r="AL21" s="187">
        <f t="shared" si="6"/>
        <v>335</v>
      </c>
      <c r="AM21" s="188">
        <f t="shared" si="7"/>
        <v>15.699581495305962</v>
      </c>
      <c r="AN21" s="187">
        <f>'ごみ処理量内訳'!AC21</f>
        <v>451</v>
      </c>
      <c r="AO21" s="187">
        <f>'ごみ処理量内訳'!AD21</f>
        <v>383</v>
      </c>
      <c r="AP21" s="187">
        <f>'ごみ処理量内訳'!AE21</f>
        <v>41</v>
      </c>
      <c r="AQ21" s="187">
        <f t="shared" si="8"/>
        <v>875</v>
      </c>
    </row>
    <row r="22" spans="1:43" ht="13.5" customHeight="1">
      <c r="A22" s="182" t="s">
        <v>233</v>
      </c>
      <c r="B22" s="182" t="s">
        <v>256</v>
      </c>
      <c r="C22" s="184" t="s">
        <v>257</v>
      </c>
      <c r="D22" s="187">
        <v>9926</v>
      </c>
      <c r="E22" s="187">
        <v>9926</v>
      </c>
      <c r="F22" s="187">
        <f>'ごみ搬入量内訳'!H22</f>
        <v>2434</v>
      </c>
      <c r="G22" s="187">
        <f>'ごみ搬入量内訳'!AG22</f>
        <v>603</v>
      </c>
      <c r="H22" s="187">
        <f>'ごみ搬入量内訳'!AH22</f>
        <v>0</v>
      </c>
      <c r="I22" s="187">
        <f t="shared" si="0"/>
        <v>3037</v>
      </c>
      <c r="J22" s="187">
        <f t="shared" si="1"/>
        <v>838.2579030027684</v>
      </c>
      <c r="K22" s="187">
        <f>('ごみ搬入量内訳'!E22+'ごみ搬入量内訳'!AH22)/'ごみ処理概要'!D22/365*1000000</f>
        <v>717.3632828133668</v>
      </c>
      <c r="L22" s="187">
        <f>'ごみ搬入量内訳'!F22/'ごみ処理概要'!D22/365*1000000</f>
        <v>120.89462018940156</v>
      </c>
      <c r="M22" s="187">
        <f>'資源化量内訳'!BP22</f>
        <v>127</v>
      </c>
      <c r="N22" s="187">
        <f>'ごみ処理量内訳'!E22</f>
        <v>0</v>
      </c>
      <c r="O22" s="187">
        <f>'ごみ処理量内訳'!L22</f>
        <v>0</v>
      </c>
      <c r="P22" s="187">
        <f t="shared" si="2"/>
        <v>3037</v>
      </c>
      <c r="Q22" s="187">
        <f>'ごみ処理量内訳'!G22</f>
        <v>0</v>
      </c>
      <c r="R22" s="187">
        <f>'ごみ処理量内訳'!H22</f>
        <v>984</v>
      </c>
      <c r="S22" s="187">
        <f>'ごみ処理量内訳'!I22</f>
        <v>0</v>
      </c>
      <c r="T22" s="187">
        <f>'ごみ処理量内訳'!J22</f>
        <v>2053</v>
      </c>
      <c r="U22" s="187">
        <f>'ごみ処理量内訳'!K22</f>
        <v>0</v>
      </c>
      <c r="V22" s="187">
        <f t="shared" si="3"/>
        <v>0</v>
      </c>
      <c r="W22" s="187">
        <f>'資源化量内訳'!M22</f>
        <v>0</v>
      </c>
      <c r="X22" s="187">
        <f>'資源化量内訳'!N22</f>
        <v>0</v>
      </c>
      <c r="Y22" s="187">
        <f>'資源化量内訳'!O22</f>
        <v>0</v>
      </c>
      <c r="Z22" s="187">
        <f>'資源化量内訳'!P22</f>
        <v>0</v>
      </c>
      <c r="AA22" s="187">
        <f>'資源化量内訳'!Q22</f>
        <v>0</v>
      </c>
      <c r="AB22" s="187">
        <f>'資源化量内訳'!R22</f>
        <v>0</v>
      </c>
      <c r="AC22" s="187">
        <f>'資源化量内訳'!S22</f>
        <v>0</v>
      </c>
      <c r="AD22" s="187">
        <f t="shared" si="4"/>
        <v>3037</v>
      </c>
      <c r="AE22" s="188">
        <f t="shared" si="5"/>
        <v>100</v>
      </c>
      <c r="AF22" s="187">
        <f>'資源化量内訳'!AB22</f>
        <v>0</v>
      </c>
      <c r="AG22" s="187">
        <f>'資源化量内訳'!AJ22</f>
        <v>0</v>
      </c>
      <c r="AH22" s="187">
        <f>'資源化量内訳'!AR22</f>
        <v>611</v>
      </c>
      <c r="AI22" s="187">
        <f>'資源化量内訳'!AZ22</f>
        <v>0</v>
      </c>
      <c r="AJ22" s="187">
        <f>'資源化量内訳'!BH22</f>
        <v>88</v>
      </c>
      <c r="AK22" s="187" t="s">
        <v>268</v>
      </c>
      <c r="AL22" s="187">
        <f t="shared" si="6"/>
        <v>699</v>
      </c>
      <c r="AM22" s="188">
        <f t="shared" si="7"/>
        <v>26.10619469026549</v>
      </c>
      <c r="AN22" s="187">
        <f>'ごみ処理量内訳'!AC22</f>
        <v>0</v>
      </c>
      <c r="AO22" s="187">
        <f>'ごみ処理量内訳'!AD22</f>
        <v>109</v>
      </c>
      <c r="AP22" s="187">
        <f>'ごみ処理量内訳'!AE22</f>
        <v>24</v>
      </c>
      <c r="AQ22" s="187">
        <f t="shared" si="8"/>
        <v>133</v>
      </c>
    </row>
    <row r="23" spans="1:43" ht="13.5" customHeight="1">
      <c r="A23" s="182" t="s">
        <v>233</v>
      </c>
      <c r="B23" s="182" t="s">
        <v>118</v>
      </c>
      <c r="C23" s="184" t="s">
        <v>119</v>
      </c>
      <c r="D23" s="187">
        <v>15791</v>
      </c>
      <c r="E23" s="187">
        <v>15791</v>
      </c>
      <c r="F23" s="187">
        <f>'ごみ搬入量内訳'!H23</f>
        <v>4013</v>
      </c>
      <c r="G23" s="187">
        <f>'ごみ搬入量内訳'!AG23</f>
        <v>1067</v>
      </c>
      <c r="H23" s="187">
        <f>'ごみ搬入量内訳'!AH23</f>
        <v>0</v>
      </c>
      <c r="I23" s="187">
        <f t="shared" si="0"/>
        <v>5080</v>
      </c>
      <c r="J23" s="187">
        <f t="shared" si="1"/>
        <v>881.3759875358168</v>
      </c>
      <c r="K23" s="187">
        <f>('ごみ搬入量内訳'!E23+'ごみ搬入量内訳'!AH23)/'ごみ処理概要'!D23/365*1000000</f>
        <v>693.3028437388039</v>
      </c>
      <c r="L23" s="187">
        <f>'ごみ搬入量内訳'!F23/'ごみ処理概要'!D23/365*1000000</f>
        <v>188.07314379701288</v>
      </c>
      <c r="M23" s="187">
        <f>'資源化量内訳'!BP23</f>
        <v>329</v>
      </c>
      <c r="N23" s="187">
        <f>'ごみ処理量内訳'!E23</f>
        <v>0</v>
      </c>
      <c r="O23" s="187">
        <f>'ごみ処理量内訳'!L23</f>
        <v>97</v>
      </c>
      <c r="P23" s="187">
        <f t="shared" si="2"/>
        <v>4983</v>
      </c>
      <c r="Q23" s="187">
        <f>'ごみ処理量内訳'!G23</f>
        <v>112</v>
      </c>
      <c r="R23" s="187">
        <f>'ごみ処理量内訳'!H23</f>
        <v>578</v>
      </c>
      <c r="S23" s="187">
        <f>'ごみ処理量内訳'!I23</f>
        <v>0</v>
      </c>
      <c r="T23" s="187">
        <f>'ごみ処理量内訳'!J23</f>
        <v>4293</v>
      </c>
      <c r="U23" s="187">
        <f>'ごみ処理量内訳'!K23</f>
        <v>0</v>
      </c>
      <c r="V23" s="187">
        <f t="shared" si="3"/>
        <v>0</v>
      </c>
      <c r="W23" s="187">
        <f>'資源化量内訳'!M23</f>
        <v>0</v>
      </c>
      <c r="X23" s="187">
        <f>'資源化量内訳'!N23</f>
        <v>0</v>
      </c>
      <c r="Y23" s="187">
        <f>'資源化量内訳'!O23</f>
        <v>0</v>
      </c>
      <c r="Z23" s="187">
        <f>'資源化量内訳'!P23</f>
        <v>0</v>
      </c>
      <c r="AA23" s="187">
        <f>'資源化量内訳'!Q23</f>
        <v>0</v>
      </c>
      <c r="AB23" s="187">
        <f>'資源化量内訳'!R23</f>
        <v>0</v>
      </c>
      <c r="AC23" s="187">
        <f>'資源化量内訳'!S23</f>
        <v>0</v>
      </c>
      <c r="AD23" s="187">
        <f t="shared" si="4"/>
        <v>5080</v>
      </c>
      <c r="AE23" s="188">
        <f t="shared" si="5"/>
        <v>98.09055118110236</v>
      </c>
      <c r="AF23" s="187">
        <f>'資源化量内訳'!AB23</f>
        <v>0</v>
      </c>
      <c r="AG23" s="187">
        <f>'資源化量内訳'!AJ23</f>
        <v>56</v>
      </c>
      <c r="AH23" s="187">
        <f>'資源化量内訳'!AR23</f>
        <v>424</v>
      </c>
      <c r="AI23" s="187">
        <f>'資源化量内訳'!AZ23</f>
        <v>0</v>
      </c>
      <c r="AJ23" s="187">
        <f>'資源化量内訳'!BH23</f>
        <v>185</v>
      </c>
      <c r="AK23" s="187" t="s">
        <v>268</v>
      </c>
      <c r="AL23" s="187">
        <f t="shared" si="6"/>
        <v>665</v>
      </c>
      <c r="AM23" s="188">
        <f t="shared" si="7"/>
        <v>18.37677944167129</v>
      </c>
      <c r="AN23" s="187">
        <f>'ごみ処理量内訳'!AC23</f>
        <v>97</v>
      </c>
      <c r="AO23" s="187">
        <f>'ごみ処理量内訳'!AD23</f>
        <v>126</v>
      </c>
      <c r="AP23" s="187">
        <f>'ごみ処理量内訳'!AE23</f>
        <v>105</v>
      </c>
      <c r="AQ23" s="187">
        <f t="shared" si="8"/>
        <v>328</v>
      </c>
    </row>
    <row r="24" spans="1:43" ht="13.5" customHeight="1">
      <c r="A24" s="182" t="s">
        <v>233</v>
      </c>
      <c r="B24" s="182" t="s">
        <v>22</v>
      </c>
      <c r="C24" s="184" t="s">
        <v>23</v>
      </c>
      <c r="D24" s="187">
        <v>16155</v>
      </c>
      <c r="E24" s="187">
        <v>16150</v>
      </c>
      <c r="F24" s="187">
        <f>'ごみ搬入量内訳'!H24</f>
        <v>3832</v>
      </c>
      <c r="G24" s="187">
        <f>'ごみ搬入量内訳'!AG24</f>
        <v>833</v>
      </c>
      <c r="H24" s="187">
        <f>'ごみ搬入量内訳'!AH24</f>
        <v>1</v>
      </c>
      <c r="I24" s="187">
        <f t="shared" si="0"/>
        <v>4666</v>
      </c>
      <c r="J24" s="187">
        <f t="shared" si="1"/>
        <v>791.3068179409235</v>
      </c>
      <c r="K24" s="187">
        <f>('ごみ搬入量内訳'!E24+'ごみ搬入量内訳'!AH24)/'ごみ処理概要'!D24/365*1000000</f>
        <v>655.2956589206447</v>
      </c>
      <c r="L24" s="187">
        <f>'ごみ搬入量内訳'!F24/'ごみ処理概要'!D24/365*1000000</f>
        <v>136.0111590202787</v>
      </c>
      <c r="M24" s="187">
        <f>'資源化量内訳'!BP24</f>
        <v>0</v>
      </c>
      <c r="N24" s="187">
        <f>'ごみ処理量内訳'!E24</f>
        <v>0</v>
      </c>
      <c r="O24" s="187">
        <f>'ごみ処理量内訳'!L24</f>
        <v>0</v>
      </c>
      <c r="P24" s="187">
        <f t="shared" si="2"/>
        <v>4398</v>
      </c>
      <c r="Q24" s="187">
        <f>'ごみ処理量内訳'!G24</f>
        <v>0</v>
      </c>
      <c r="R24" s="187">
        <f>'ごみ処理量内訳'!H24</f>
        <v>1116</v>
      </c>
      <c r="S24" s="187">
        <f>'ごみ処理量内訳'!I24</f>
        <v>0</v>
      </c>
      <c r="T24" s="187">
        <f>'ごみ処理量内訳'!J24</f>
        <v>3282</v>
      </c>
      <c r="U24" s="187">
        <f>'ごみ処理量内訳'!K24</f>
        <v>0</v>
      </c>
      <c r="V24" s="187">
        <f t="shared" si="3"/>
        <v>267</v>
      </c>
      <c r="W24" s="187">
        <f>'資源化量内訳'!M24</f>
        <v>267</v>
      </c>
      <c r="X24" s="187">
        <f>'資源化量内訳'!N24</f>
        <v>0</v>
      </c>
      <c r="Y24" s="187">
        <f>'資源化量内訳'!O24</f>
        <v>0</v>
      </c>
      <c r="Z24" s="187">
        <f>'資源化量内訳'!P24</f>
        <v>0</v>
      </c>
      <c r="AA24" s="187">
        <f>'資源化量内訳'!Q24</f>
        <v>0</v>
      </c>
      <c r="AB24" s="187">
        <f>'資源化量内訳'!R24</f>
        <v>0</v>
      </c>
      <c r="AC24" s="187">
        <f>'資源化量内訳'!S24</f>
        <v>0</v>
      </c>
      <c r="AD24" s="187">
        <f t="shared" si="4"/>
        <v>4665</v>
      </c>
      <c r="AE24" s="188">
        <f t="shared" si="5"/>
        <v>100</v>
      </c>
      <c r="AF24" s="187">
        <f>'資源化量内訳'!AB24</f>
        <v>0</v>
      </c>
      <c r="AG24" s="187">
        <f>'資源化量内訳'!AJ24</f>
        <v>0</v>
      </c>
      <c r="AH24" s="187">
        <f>'資源化量内訳'!AR24</f>
        <v>537</v>
      </c>
      <c r="AI24" s="187">
        <f>'資源化量内訳'!AZ24</f>
        <v>0</v>
      </c>
      <c r="AJ24" s="187">
        <f>'資源化量内訳'!BH24</f>
        <v>142</v>
      </c>
      <c r="AK24" s="187" t="s">
        <v>268</v>
      </c>
      <c r="AL24" s="187">
        <f t="shared" si="6"/>
        <v>679</v>
      </c>
      <c r="AM24" s="188">
        <f t="shared" si="7"/>
        <v>20.278670953912112</v>
      </c>
      <c r="AN24" s="187">
        <f>'ごみ処理量内訳'!AC24</f>
        <v>0</v>
      </c>
      <c r="AO24" s="187">
        <f>'ごみ処理量内訳'!AD24</f>
        <v>174</v>
      </c>
      <c r="AP24" s="187">
        <f>'ごみ処理量内訳'!AE24</f>
        <v>38</v>
      </c>
      <c r="AQ24" s="187">
        <f t="shared" si="8"/>
        <v>212</v>
      </c>
    </row>
    <row r="25" spans="1:43" ht="13.5" customHeight="1">
      <c r="A25" s="182" t="s">
        <v>233</v>
      </c>
      <c r="B25" s="182" t="s">
        <v>77</v>
      </c>
      <c r="C25" s="184" t="s">
        <v>78</v>
      </c>
      <c r="D25" s="187">
        <v>20197</v>
      </c>
      <c r="E25" s="187">
        <v>20197</v>
      </c>
      <c r="F25" s="187">
        <f>'ごみ搬入量内訳'!H25</f>
        <v>4842</v>
      </c>
      <c r="G25" s="187">
        <f>'ごみ搬入量内訳'!AG25</f>
        <v>850</v>
      </c>
      <c r="H25" s="187">
        <f>'ごみ搬入量内訳'!AH25</f>
        <v>0</v>
      </c>
      <c r="I25" s="187">
        <f>SUM(F25:H25)</f>
        <v>5692</v>
      </c>
      <c r="J25" s="187">
        <f>I25/D25/365*1000000</f>
        <v>772.1206391021046</v>
      </c>
      <c r="K25" s="187">
        <f>('ごみ搬入量内訳'!E25+'ごみ搬入量内訳'!AH25)/'ごみ処理概要'!D25/365*1000000</f>
        <v>617.3438208983973</v>
      </c>
      <c r="L25" s="187">
        <f>'ごみ搬入量内訳'!F25/'ごみ処理概要'!D25/365*1000000</f>
        <v>154.77681820370717</v>
      </c>
      <c r="M25" s="187">
        <f>'資源化量内訳'!BP25</f>
        <v>0</v>
      </c>
      <c r="N25" s="187">
        <f>'ごみ処理量内訳'!E25</f>
        <v>0</v>
      </c>
      <c r="O25" s="187">
        <f>'ごみ処理量内訳'!L25</f>
        <v>0</v>
      </c>
      <c r="P25" s="187">
        <f>SUM(Q25:U25)</f>
        <v>4251</v>
      </c>
      <c r="Q25" s="187">
        <f>'ごみ処理量内訳'!G25</f>
        <v>0</v>
      </c>
      <c r="R25" s="187">
        <f>'ごみ処理量内訳'!H25</f>
        <v>29</v>
      </c>
      <c r="S25" s="187">
        <f>'ごみ処理量内訳'!I25</f>
        <v>0</v>
      </c>
      <c r="T25" s="187">
        <f>'ごみ処理量内訳'!J25</f>
        <v>4222</v>
      </c>
      <c r="U25" s="187">
        <f>'ごみ処理量内訳'!K25</f>
        <v>0</v>
      </c>
      <c r="V25" s="187">
        <f>SUM(W25:AC25)</f>
        <v>1441</v>
      </c>
      <c r="W25" s="187">
        <f>'資源化量内訳'!M25</f>
        <v>825</v>
      </c>
      <c r="X25" s="187">
        <f>'資源化量内訳'!N25</f>
        <v>178</v>
      </c>
      <c r="Y25" s="187">
        <f>'資源化量内訳'!O25</f>
        <v>427</v>
      </c>
      <c r="Z25" s="187">
        <f>'資源化量内訳'!P25</f>
        <v>0</v>
      </c>
      <c r="AA25" s="187">
        <f>'資源化量内訳'!Q25</f>
        <v>0</v>
      </c>
      <c r="AB25" s="187">
        <f>'資源化量内訳'!R25</f>
        <v>0</v>
      </c>
      <c r="AC25" s="187">
        <f>'資源化量内訳'!S25</f>
        <v>11</v>
      </c>
      <c r="AD25" s="187">
        <f>N25+O25+P25+V25</f>
        <v>5692</v>
      </c>
      <c r="AE25" s="188">
        <f>(N25+P25+V25)/AD25*100</f>
        <v>100</v>
      </c>
      <c r="AF25" s="187">
        <f>'資源化量内訳'!AB25</f>
        <v>0</v>
      </c>
      <c r="AG25" s="187">
        <f>'資源化量内訳'!AJ25</f>
        <v>0</v>
      </c>
      <c r="AH25" s="187">
        <f>'資源化量内訳'!AR25</f>
        <v>29</v>
      </c>
      <c r="AI25" s="187">
        <f>'資源化量内訳'!AZ25</f>
        <v>0</v>
      </c>
      <c r="AJ25" s="187">
        <f>'資源化量内訳'!BH25</f>
        <v>0</v>
      </c>
      <c r="AK25" s="187" t="s">
        <v>268</v>
      </c>
      <c r="AL25" s="187">
        <f>SUM(AF25:AJ25)</f>
        <v>29</v>
      </c>
      <c r="AM25" s="188">
        <f>(V25+AL25+M25)/(M25+AD25)*100</f>
        <v>25.825720309205902</v>
      </c>
      <c r="AN25" s="187">
        <f>'ごみ処理量内訳'!AC25</f>
        <v>0</v>
      </c>
      <c r="AO25" s="187">
        <f>'ごみ処理量内訳'!AD25</f>
        <v>227</v>
      </c>
      <c r="AP25" s="187">
        <f>'ごみ処理量内訳'!AE25</f>
        <v>10</v>
      </c>
      <c r="AQ25" s="187">
        <f>SUM(AN25:AP25)</f>
        <v>237</v>
      </c>
    </row>
    <row r="26" spans="1:43" ht="13.5" customHeight="1">
      <c r="A26" s="182" t="s">
        <v>233</v>
      </c>
      <c r="B26" s="182" t="s">
        <v>24</v>
      </c>
      <c r="C26" s="184" t="s">
        <v>120</v>
      </c>
      <c r="D26" s="187">
        <v>11255</v>
      </c>
      <c r="E26" s="187">
        <v>11255</v>
      </c>
      <c r="F26" s="187">
        <f>'ごみ搬入量内訳'!H26</f>
        <v>4279</v>
      </c>
      <c r="G26" s="187">
        <f>'ごみ搬入量内訳'!AG26</f>
        <v>214</v>
      </c>
      <c r="H26" s="187">
        <f>'ごみ搬入量内訳'!AH26</f>
        <v>0</v>
      </c>
      <c r="I26" s="187">
        <f t="shared" si="0"/>
        <v>4493</v>
      </c>
      <c r="J26" s="187">
        <f t="shared" si="1"/>
        <v>1093.699603829044</v>
      </c>
      <c r="K26" s="187">
        <f>('ごみ搬入量内訳'!E26+'ごみ搬入量内訳'!AH26)/'ごみ処理概要'!D26/365*1000000</f>
        <v>847.5989362414269</v>
      </c>
      <c r="L26" s="187">
        <f>'ごみ搬入量内訳'!F26/'ごみ処理概要'!D26/365*1000000</f>
        <v>246.1006675876171</v>
      </c>
      <c r="M26" s="187">
        <f>'資源化量内訳'!BP26</f>
        <v>0</v>
      </c>
      <c r="N26" s="187">
        <f>'ごみ処理量内訳'!E26</f>
        <v>3491</v>
      </c>
      <c r="O26" s="187">
        <f>'ごみ処理量内訳'!L26</f>
        <v>196</v>
      </c>
      <c r="P26" s="187">
        <f t="shared" si="2"/>
        <v>312</v>
      </c>
      <c r="Q26" s="187">
        <f>'ごみ処理量内訳'!G26</f>
        <v>0</v>
      </c>
      <c r="R26" s="187">
        <f>'ごみ処理量内訳'!H26</f>
        <v>312</v>
      </c>
      <c r="S26" s="187">
        <f>'ごみ処理量内訳'!I26</f>
        <v>0</v>
      </c>
      <c r="T26" s="187">
        <f>'ごみ処理量内訳'!J26</f>
        <v>0</v>
      </c>
      <c r="U26" s="187">
        <f>'ごみ処理量内訳'!K26</f>
        <v>0</v>
      </c>
      <c r="V26" s="187">
        <f t="shared" si="3"/>
        <v>494</v>
      </c>
      <c r="W26" s="187">
        <f>'資源化量内訳'!M26</f>
        <v>363</v>
      </c>
      <c r="X26" s="187">
        <f>'資源化量内訳'!N26</f>
        <v>0</v>
      </c>
      <c r="Y26" s="187">
        <f>'資源化量内訳'!O26</f>
        <v>131</v>
      </c>
      <c r="Z26" s="187">
        <f>'資源化量内訳'!P26</f>
        <v>0</v>
      </c>
      <c r="AA26" s="187">
        <f>'資源化量内訳'!Q26</f>
        <v>0</v>
      </c>
      <c r="AB26" s="187">
        <f>'資源化量内訳'!R26</f>
        <v>0</v>
      </c>
      <c r="AC26" s="187">
        <f>'資源化量内訳'!S26</f>
        <v>0</v>
      </c>
      <c r="AD26" s="187">
        <f t="shared" si="4"/>
        <v>4493</v>
      </c>
      <c r="AE26" s="188">
        <f t="shared" si="5"/>
        <v>95.63765858001335</v>
      </c>
      <c r="AF26" s="187">
        <f>'資源化量内訳'!AB26</f>
        <v>0</v>
      </c>
      <c r="AG26" s="187">
        <f>'資源化量内訳'!AJ26</f>
        <v>0</v>
      </c>
      <c r="AH26" s="187">
        <f>'資源化量内訳'!AR26</f>
        <v>312</v>
      </c>
      <c r="AI26" s="187">
        <f>'資源化量内訳'!AZ26</f>
        <v>0</v>
      </c>
      <c r="AJ26" s="187">
        <f>'資源化量内訳'!BH26</f>
        <v>0</v>
      </c>
      <c r="AK26" s="187" t="s">
        <v>268</v>
      </c>
      <c r="AL26" s="187">
        <f t="shared" si="6"/>
        <v>312</v>
      </c>
      <c r="AM26" s="188">
        <f t="shared" si="7"/>
        <v>17.939016247496106</v>
      </c>
      <c r="AN26" s="187">
        <f>'ごみ処理量内訳'!AC26</f>
        <v>196</v>
      </c>
      <c r="AO26" s="187">
        <f>'ごみ処理量内訳'!AD26</f>
        <v>514</v>
      </c>
      <c r="AP26" s="187">
        <f>'ごみ処理量内訳'!AE26</f>
        <v>0</v>
      </c>
      <c r="AQ26" s="187">
        <f t="shared" si="8"/>
        <v>710</v>
      </c>
    </row>
    <row r="27" spans="1:43" ht="13.5" customHeight="1">
      <c r="A27" s="182" t="s">
        <v>233</v>
      </c>
      <c r="B27" s="182" t="s">
        <v>25</v>
      </c>
      <c r="C27" s="184" t="s">
        <v>121</v>
      </c>
      <c r="D27" s="187">
        <v>8272</v>
      </c>
      <c r="E27" s="187">
        <v>8272</v>
      </c>
      <c r="F27" s="187">
        <f>'ごみ搬入量内訳'!H27</f>
        <v>3294</v>
      </c>
      <c r="G27" s="187">
        <f>'ごみ搬入量内訳'!AG27</f>
        <v>74</v>
      </c>
      <c r="H27" s="187">
        <f>'ごみ搬入量内訳'!AH27</f>
        <v>0</v>
      </c>
      <c r="I27" s="187">
        <f t="shared" si="0"/>
        <v>3368</v>
      </c>
      <c r="J27" s="187">
        <f t="shared" si="1"/>
        <v>1115.4977345592326</v>
      </c>
      <c r="K27" s="187">
        <f>('ごみ搬入量内訳'!E27+'ごみ搬入量内訳'!AH27)/'ごみ処理概要'!D27/365*1000000</f>
        <v>925.0549799952307</v>
      </c>
      <c r="L27" s="187">
        <f>'ごみ搬入量内訳'!F27/'ごみ処理概要'!D27/365*1000000</f>
        <v>190.44275456400203</v>
      </c>
      <c r="M27" s="187">
        <f>'資源化量内訳'!BP27</f>
        <v>0</v>
      </c>
      <c r="N27" s="187">
        <f>'ごみ処理量内訳'!E27</f>
        <v>2728</v>
      </c>
      <c r="O27" s="187">
        <f>'ごみ処理量内訳'!L27</f>
        <v>107</v>
      </c>
      <c r="P27" s="187">
        <f t="shared" si="2"/>
        <v>173</v>
      </c>
      <c r="Q27" s="187">
        <f>'ごみ処理量内訳'!G27</f>
        <v>0</v>
      </c>
      <c r="R27" s="187">
        <f>'ごみ処理量内訳'!H27</f>
        <v>173</v>
      </c>
      <c r="S27" s="187">
        <f>'ごみ処理量内訳'!I27</f>
        <v>0</v>
      </c>
      <c r="T27" s="187">
        <f>'ごみ処理量内訳'!J27</f>
        <v>0</v>
      </c>
      <c r="U27" s="187">
        <f>'ごみ処理量内訳'!K27</f>
        <v>0</v>
      </c>
      <c r="V27" s="187">
        <f t="shared" si="3"/>
        <v>360</v>
      </c>
      <c r="W27" s="187">
        <f>'資源化量内訳'!M27</f>
        <v>269</v>
      </c>
      <c r="X27" s="187">
        <f>'資源化量内訳'!N27</f>
        <v>0</v>
      </c>
      <c r="Y27" s="187">
        <f>'資源化量内訳'!O27</f>
        <v>91</v>
      </c>
      <c r="Z27" s="187">
        <f>'資源化量内訳'!P27</f>
        <v>0</v>
      </c>
      <c r="AA27" s="187">
        <f>'資源化量内訳'!Q27</f>
        <v>0</v>
      </c>
      <c r="AB27" s="187">
        <f>'資源化量内訳'!R27</f>
        <v>0</v>
      </c>
      <c r="AC27" s="187">
        <f>'資源化量内訳'!S27</f>
        <v>0</v>
      </c>
      <c r="AD27" s="187">
        <f t="shared" si="4"/>
        <v>3368</v>
      </c>
      <c r="AE27" s="188">
        <f t="shared" si="5"/>
        <v>96.82304038004752</v>
      </c>
      <c r="AF27" s="187">
        <f>'資源化量内訳'!AB27</f>
        <v>0</v>
      </c>
      <c r="AG27" s="187">
        <f>'資源化量内訳'!AJ27</f>
        <v>0</v>
      </c>
      <c r="AH27" s="187">
        <f>'資源化量内訳'!AR27</f>
        <v>173</v>
      </c>
      <c r="AI27" s="187">
        <f>'資源化量内訳'!AZ27</f>
        <v>0</v>
      </c>
      <c r="AJ27" s="187">
        <f>'資源化量内訳'!BH27</f>
        <v>0</v>
      </c>
      <c r="AK27" s="187" t="s">
        <v>268</v>
      </c>
      <c r="AL27" s="187">
        <f t="shared" si="6"/>
        <v>173</v>
      </c>
      <c r="AM27" s="188">
        <f t="shared" si="7"/>
        <v>15.82541567695962</v>
      </c>
      <c r="AN27" s="187">
        <f>'ごみ処理量内訳'!AC27</f>
        <v>107</v>
      </c>
      <c r="AO27" s="187">
        <f>'ごみ処理量内訳'!AD27</f>
        <v>403</v>
      </c>
      <c r="AP27" s="187">
        <f>'ごみ処理量内訳'!AE27</f>
        <v>0</v>
      </c>
      <c r="AQ27" s="187">
        <f t="shared" si="8"/>
        <v>510</v>
      </c>
    </row>
    <row r="28" spans="1:43" ht="13.5" customHeight="1">
      <c r="A28" s="182" t="s">
        <v>233</v>
      </c>
      <c r="B28" s="182" t="s">
        <v>26</v>
      </c>
      <c r="C28" s="184" t="s">
        <v>27</v>
      </c>
      <c r="D28" s="187">
        <v>23914</v>
      </c>
      <c r="E28" s="187">
        <v>23914</v>
      </c>
      <c r="F28" s="187">
        <f>'ごみ搬入量内訳'!H28</f>
        <v>7260</v>
      </c>
      <c r="G28" s="187">
        <f>'ごみ搬入量内訳'!AG28</f>
        <v>1412</v>
      </c>
      <c r="H28" s="187">
        <f>'ごみ搬入量内訳'!AH28</f>
        <v>0</v>
      </c>
      <c r="I28" s="187">
        <f t="shared" si="0"/>
        <v>8672</v>
      </c>
      <c r="J28" s="187">
        <f t="shared" si="1"/>
        <v>993.5144312782907</v>
      </c>
      <c r="K28" s="187">
        <f>('ごみ搬入量内訳'!E28+'ごみ搬入量内訳'!AH28)/'ごみ処理概要'!D28/365*1000000</f>
        <v>625.8728480250578</v>
      </c>
      <c r="L28" s="187">
        <f>'ごみ搬入量内訳'!F28/'ごみ処理概要'!D28/365*1000000</f>
        <v>367.64158325323274</v>
      </c>
      <c r="M28" s="187">
        <f>'資源化量内訳'!BP28</f>
        <v>186</v>
      </c>
      <c r="N28" s="187">
        <f>'ごみ処理量内訳'!E28</f>
        <v>1978</v>
      </c>
      <c r="O28" s="187">
        <f>'ごみ処理量内訳'!L28</f>
        <v>1581</v>
      </c>
      <c r="P28" s="187">
        <f t="shared" si="2"/>
        <v>5113</v>
      </c>
      <c r="Q28" s="187">
        <f>'ごみ処理量内訳'!G28</f>
        <v>90</v>
      </c>
      <c r="R28" s="187">
        <f>'ごみ処理量内訳'!H28</f>
        <v>1584</v>
      </c>
      <c r="S28" s="187">
        <f>'ごみ処理量内訳'!I28</f>
        <v>0</v>
      </c>
      <c r="T28" s="187">
        <f>'ごみ処理量内訳'!J28</f>
        <v>3439</v>
      </c>
      <c r="U28" s="187">
        <f>'ごみ処理量内訳'!K28</f>
        <v>0</v>
      </c>
      <c r="V28" s="187">
        <f t="shared" si="3"/>
        <v>0</v>
      </c>
      <c r="W28" s="187">
        <f>'資源化量内訳'!M28</f>
        <v>0</v>
      </c>
      <c r="X28" s="187">
        <f>'資源化量内訳'!N28</f>
        <v>0</v>
      </c>
      <c r="Y28" s="187">
        <f>'資源化量内訳'!O28</f>
        <v>0</v>
      </c>
      <c r="Z28" s="187">
        <f>'資源化量内訳'!P28</f>
        <v>0</v>
      </c>
      <c r="AA28" s="187">
        <f>'資源化量内訳'!Q28</f>
        <v>0</v>
      </c>
      <c r="AB28" s="187">
        <f>'資源化量内訳'!R28</f>
        <v>0</v>
      </c>
      <c r="AC28" s="187">
        <f>'資源化量内訳'!S28</f>
        <v>0</v>
      </c>
      <c r="AD28" s="187">
        <f t="shared" si="4"/>
        <v>8672</v>
      </c>
      <c r="AE28" s="188">
        <f t="shared" si="5"/>
        <v>81.76891143911439</v>
      </c>
      <c r="AF28" s="187">
        <f>'資源化量内訳'!AB28</f>
        <v>0</v>
      </c>
      <c r="AG28" s="187">
        <f>'資源化量内訳'!AJ28</f>
        <v>0</v>
      </c>
      <c r="AH28" s="187">
        <f>'資源化量内訳'!AR28</f>
        <v>1575</v>
      </c>
      <c r="AI28" s="187">
        <f>'資源化量内訳'!AZ28</f>
        <v>0</v>
      </c>
      <c r="AJ28" s="187">
        <f>'資源化量内訳'!BH28</f>
        <v>134</v>
      </c>
      <c r="AK28" s="187" t="s">
        <v>268</v>
      </c>
      <c r="AL28" s="187">
        <f t="shared" si="6"/>
        <v>1709</v>
      </c>
      <c r="AM28" s="188">
        <f t="shared" si="7"/>
        <v>21.3930909911944</v>
      </c>
      <c r="AN28" s="187">
        <f>'ごみ処理量内訳'!AC28</f>
        <v>1581</v>
      </c>
      <c r="AO28" s="187">
        <f>'ごみ処理量内訳'!AD28</f>
        <v>445</v>
      </c>
      <c r="AP28" s="187">
        <f>'ごみ処理量内訳'!AE28</f>
        <v>60</v>
      </c>
      <c r="AQ28" s="187">
        <f t="shared" si="8"/>
        <v>2086</v>
      </c>
    </row>
    <row r="29" spans="1:43" ht="13.5">
      <c r="A29" s="230" t="s">
        <v>30</v>
      </c>
      <c r="B29" s="231"/>
      <c r="C29" s="231"/>
      <c r="D29" s="187">
        <f>SUM(D7:D28)</f>
        <v>1176893</v>
      </c>
      <c r="E29" s="187">
        <f>SUM(E7:E28)</f>
        <v>1176888</v>
      </c>
      <c r="F29" s="187">
        <f>'ごみ搬入量内訳'!H29</f>
        <v>423613</v>
      </c>
      <c r="G29" s="187">
        <f>'ごみ搬入量内訳'!AG29</f>
        <v>53358</v>
      </c>
      <c r="H29" s="187">
        <f>'ごみ搬入量内訳'!AH29</f>
        <v>1</v>
      </c>
      <c r="I29" s="187">
        <f>SUM(F29:H29)</f>
        <v>476972</v>
      </c>
      <c r="J29" s="187">
        <f t="shared" si="1"/>
        <v>1110.3580382751245</v>
      </c>
      <c r="K29" s="187">
        <f>('ごみ搬入量内訳'!E29+'ごみ搬入量内訳'!AH29)/'ごみ処理概要'!D29/365*1000000</f>
        <v>712.9196426406661</v>
      </c>
      <c r="L29" s="187">
        <f>'ごみ搬入量内訳'!F29/'ごみ処理概要'!D29/365*1000000</f>
        <v>397.4383956344584</v>
      </c>
      <c r="M29" s="187">
        <f>'資源化量内訳'!BP29</f>
        <v>18943</v>
      </c>
      <c r="N29" s="187">
        <f>'ごみ処理量内訳'!E29</f>
        <v>284985</v>
      </c>
      <c r="O29" s="187">
        <f>'ごみ処理量内訳'!L29</f>
        <v>21858</v>
      </c>
      <c r="P29" s="187">
        <f>SUM(Q29:U29)</f>
        <v>140288</v>
      </c>
      <c r="Q29" s="187">
        <f>'ごみ処理量内訳'!G29</f>
        <v>11646</v>
      </c>
      <c r="R29" s="187">
        <f>'ごみ処理量内訳'!H29</f>
        <v>34681</v>
      </c>
      <c r="S29" s="187">
        <f>'ごみ処理量内訳'!I29</f>
        <v>0</v>
      </c>
      <c r="T29" s="187">
        <f>'ごみ処理量内訳'!J29</f>
        <v>74803</v>
      </c>
      <c r="U29" s="187">
        <f>'ごみ処理量内訳'!K29</f>
        <v>19158</v>
      </c>
      <c r="V29" s="187">
        <f>SUM(W29:AC29)</f>
        <v>29840</v>
      </c>
      <c r="W29" s="187">
        <f>'資源化量内訳'!M29</f>
        <v>14274</v>
      </c>
      <c r="X29" s="187">
        <f>'資源化量内訳'!N29</f>
        <v>10511</v>
      </c>
      <c r="Y29" s="187">
        <f>'資源化量内訳'!O29</f>
        <v>4222</v>
      </c>
      <c r="Z29" s="187">
        <f>'資源化量内訳'!P29</f>
        <v>316</v>
      </c>
      <c r="AA29" s="187">
        <f>'資源化量内訳'!Q29</f>
        <v>0</v>
      </c>
      <c r="AB29" s="187">
        <f>'資源化量内訳'!R29</f>
        <v>66</v>
      </c>
      <c r="AC29" s="187">
        <f>'資源化量内訳'!S29</f>
        <v>451</v>
      </c>
      <c r="AD29" s="187">
        <f>N29+O29+P29+V29</f>
        <v>476971</v>
      </c>
      <c r="AE29" s="188">
        <f>(N29+P29+V29)/AD29*100</f>
        <v>95.417331452017</v>
      </c>
      <c r="AF29" s="187">
        <f>'資源化量内訳'!AB29</f>
        <v>360</v>
      </c>
      <c r="AG29" s="187">
        <f>'資源化量内訳'!AJ29</f>
        <v>1143</v>
      </c>
      <c r="AH29" s="187">
        <f>'資源化量内訳'!AR29</f>
        <v>22011</v>
      </c>
      <c r="AI29" s="187">
        <f>'資源化量内訳'!AZ29</f>
        <v>0</v>
      </c>
      <c r="AJ29" s="187">
        <f>'資源化量内訳'!BH29</f>
        <v>3057</v>
      </c>
      <c r="AK29" s="187" t="s">
        <v>268</v>
      </c>
      <c r="AL29" s="187">
        <f>SUM(AF29:AJ29)</f>
        <v>26571</v>
      </c>
      <c r="AM29" s="188">
        <f>(V29+AL29+M29)/(M29+AD29)*100</f>
        <v>15.194973321987279</v>
      </c>
      <c r="AN29" s="187">
        <f>'ごみ処理量内訳'!AC29</f>
        <v>21858</v>
      </c>
      <c r="AO29" s="187">
        <f>'ごみ処理量内訳'!AD29</f>
        <v>39548</v>
      </c>
      <c r="AP29" s="187">
        <f>'ごみ処理量内訳'!AE29</f>
        <v>22475</v>
      </c>
      <c r="AQ29" s="187">
        <f>SUM(AN29:AP29)</f>
        <v>83881</v>
      </c>
    </row>
  </sheetData>
  <mergeCells count="31">
    <mergeCell ref="A29:C29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4" t="s">
        <v>123</v>
      </c>
      <c r="B2" s="204" t="s">
        <v>166</v>
      </c>
      <c r="C2" s="209" t="s">
        <v>169</v>
      </c>
      <c r="D2" s="212" t="s">
        <v>164</v>
      </c>
      <c r="E2" s="228"/>
      <c r="F2" s="198"/>
      <c r="G2" s="26" t="s">
        <v>165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9" t="s">
        <v>124</v>
      </c>
    </row>
    <row r="3" spans="1:34" s="27" customFormat="1" ht="22.5" customHeight="1">
      <c r="A3" s="205"/>
      <c r="B3" s="205"/>
      <c r="C3" s="203"/>
      <c r="D3" s="35"/>
      <c r="E3" s="44"/>
      <c r="F3" s="45" t="s">
        <v>125</v>
      </c>
      <c r="G3" s="10" t="s">
        <v>138</v>
      </c>
      <c r="H3" s="14" t="s">
        <v>176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177</v>
      </c>
      <c r="AH3" s="203"/>
    </row>
    <row r="4" spans="1:34" s="27" customFormat="1" ht="22.5" customHeight="1">
      <c r="A4" s="205"/>
      <c r="B4" s="205"/>
      <c r="C4" s="203"/>
      <c r="D4" s="10" t="s">
        <v>138</v>
      </c>
      <c r="E4" s="209" t="s">
        <v>178</v>
      </c>
      <c r="F4" s="209" t="s">
        <v>179</v>
      </c>
      <c r="G4" s="13"/>
      <c r="H4" s="10" t="s">
        <v>138</v>
      </c>
      <c r="I4" s="225" t="s">
        <v>180</v>
      </c>
      <c r="J4" s="200"/>
      <c r="K4" s="200"/>
      <c r="L4" s="201"/>
      <c r="M4" s="225" t="s">
        <v>126</v>
      </c>
      <c r="N4" s="200"/>
      <c r="O4" s="200"/>
      <c r="P4" s="201"/>
      <c r="Q4" s="225" t="s">
        <v>127</v>
      </c>
      <c r="R4" s="200"/>
      <c r="S4" s="200"/>
      <c r="T4" s="201"/>
      <c r="U4" s="225" t="s">
        <v>128</v>
      </c>
      <c r="V4" s="200"/>
      <c r="W4" s="200"/>
      <c r="X4" s="201"/>
      <c r="Y4" s="225" t="s">
        <v>129</v>
      </c>
      <c r="Z4" s="200"/>
      <c r="AA4" s="200"/>
      <c r="AB4" s="201"/>
      <c r="AC4" s="225" t="s">
        <v>130</v>
      </c>
      <c r="AD4" s="200"/>
      <c r="AE4" s="200"/>
      <c r="AF4" s="201"/>
      <c r="AG4" s="13"/>
      <c r="AH4" s="214"/>
    </row>
    <row r="5" spans="1:34" s="27" customFormat="1" ht="22.5" customHeight="1">
      <c r="A5" s="205"/>
      <c r="B5" s="205"/>
      <c r="C5" s="203"/>
      <c r="D5" s="16"/>
      <c r="E5" s="199"/>
      <c r="F5" s="214"/>
      <c r="G5" s="13"/>
      <c r="H5" s="16"/>
      <c r="I5" s="10" t="s">
        <v>138</v>
      </c>
      <c r="J5" s="6" t="s">
        <v>181</v>
      </c>
      <c r="K5" s="6" t="s">
        <v>182</v>
      </c>
      <c r="L5" s="6" t="s">
        <v>183</v>
      </c>
      <c r="M5" s="10" t="s">
        <v>138</v>
      </c>
      <c r="N5" s="6" t="s">
        <v>181</v>
      </c>
      <c r="O5" s="6" t="s">
        <v>182</v>
      </c>
      <c r="P5" s="6" t="s">
        <v>183</v>
      </c>
      <c r="Q5" s="10" t="s">
        <v>138</v>
      </c>
      <c r="R5" s="6" t="s">
        <v>181</v>
      </c>
      <c r="S5" s="6" t="s">
        <v>182</v>
      </c>
      <c r="T5" s="6" t="s">
        <v>183</v>
      </c>
      <c r="U5" s="10" t="s">
        <v>138</v>
      </c>
      <c r="V5" s="6" t="s">
        <v>181</v>
      </c>
      <c r="W5" s="6" t="s">
        <v>182</v>
      </c>
      <c r="X5" s="6" t="s">
        <v>183</v>
      </c>
      <c r="Y5" s="10" t="s">
        <v>138</v>
      </c>
      <c r="Z5" s="6" t="s">
        <v>181</v>
      </c>
      <c r="AA5" s="6" t="s">
        <v>182</v>
      </c>
      <c r="AB5" s="6" t="s">
        <v>183</v>
      </c>
      <c r="AC5" s="10" t="s">
        <v>138</v>
      </c>
      <c r="AD5" s="6" t="s">
        <v>181</v>
      </c>
      <c r="AE5" s="6" t="s">
        <v>182</v>
      </c>
      <c r="AF5" s="6" t="s">
        <v>183</v>
      </c>
      <c r="AG5" s="13"/>
      <c r="AH5" s="214"/>
    </row>
    <row r="6" spans="1:34" s="27" customFormat="1" ht="22.5" customHeight="1">
      <c r="A6" s="206"/>
      <c r="B6" s="202"/>
      <c r="C6" s="197"/>
      <c r="D6" s="21" t="s">
        <v>175</v>
      </c>
      <c r="E6" s="22" t="s">
        <v>131</v>
      </c>
      <c r="F6" s="22" t="s">
        <v>131</v>
      </c>
      <c r="G6" s="22" t="s">
        <v>131</v>
      </c>
      <c r="H6" s="21" t="s">
        <v>131</v>
      </c>
      <c r="I6" s="21" t="s">
        <v>131</v>
      </c>
      <c r="J6" s="23" t="s">
        <v>131</v>
      </c>
      <c r="K6" s="23" t="s">
        <v>131</v>
      </c>
      <c r="L6" s="23" t="s">
        <v>131</v>
      </c>
      <c r="M6" s="21" t="s">
        <v>131</v>
      </c>
      <c r="N6" s="23" t="s">
        <v>131</v>
      </c>
      <c r="O6" s="23" t="s">
        <v>131</v>
      </c>
      <c r="P6" s="23" t="s">
        <v>131</v>
      </c>
      <c r="Q6" s="21" t="s">
        <v>131</v>
      </c>
      <c r="R6" s="23" t="s">
        <v>131</v>
      </c>
      <c r="S6" s="23" t="s">
        <v>131</v>
      </c>
      <c r="T6" s="23" t="s">
        <v>131</v>
      </c>
      <c r="U6" s="21" t="s">
        <v>131</v>
      </c>
      <c r="V6" s="23" t="s">
        <v>131</v>
      </c>
      <c r="W6" s="23" t="s">
        <v>131</v>
      </c>
      <c r="X6" s="23" t="s">
        <v>131</v>
      </c>
      <c r="Y6" s="21" t="s">
        <v>131</v>
      </c>
      <c r="Z6" s="23" t="s">
        <v>131</v>
      </c>
      <c r="AA6" s="23" t="s">
        <v>131</v>
      </c>
      <c r="AB6" s="23" t="s">
        <v>131</v>
      </c>
      <c r="AC6" s="21" t="s">
        <v>131</v>
      </c>
      <c r="AD6" s="23" t="s">
        <v>131</v>
      </c>
      <c r="AE6" s="23" t="s">
        <v>131</v>
      </c>
      <c r="AF6" s="23" t="s">
        <v>131</v>
      </c>
      <c r="AG6" s="22" t="s">
        <v>131</v>
      </c>
      <c r="AH6" s="22" t="s">
        <v>131</v>
      </c>
    </row>
    <row r="7" spans="1:34" ht="13.5">
      <c r="A7" s="182" t="s">
        <v>233</v>
      </c>
      <c r="B7" s="185" t="s">
        <v>206</v>
      </c>
      <c r="C7" s="186" t="s">
        <v>207</v>
      </c>
      <c r="D7" s="187">
        <f aca="true" t="shared" si="0" ref="D7:D28">E7+F7</f>
        <v>190512</v>
      </c>
      <c r="E7" s="187">
        <v>112928</v>
      </c>
      <c r="F7" s="187">
        <v>77584</v>
      </c>
      <c r="G7" s="187">
        <f aca="true" t="shared" si="1" ref="G7:G28">H7+AG7</f>
        <v>190512</v>
      </c>
      <c r="H7" s="187">
        <f aca="true" t="shared" si="2" ref="H7:H28">I7+M7+Q7+U7+Y7+AC7</f>
        <v>180169</v>
      </c>
      <c r="I7" s="187">
        <f aca="true" t="shared" si="3" ref="I7:I28">SUM(J7:L7)</f>
        <v>0</v>
      </c>
      <c r="J7" s="187">
        <v>0</v>
      </c>
      <c r="K7" s="187">
        <v>0</v>
      </c>
      <c r="L7" s="187">
        <v>0</v>
      </c>
      <c r="M7" s="187">
        <f aca="true" t="shared" si="4" ref="M7:M28">SUM(N7:P7)</f>
        <v>141993</v>
      </c>
      <c r="N7" s="187">
        <v>56975</v>
      </c>
      <c r="O7" s="187">
        <v>30960</v>
      </c>
      <c r="P7" s="187">
        <v>54058</v>
      </c>
      <c r="Q7" s="187">
        <f aca="true" t="shared" si="5" ref="Q7:Q28">SUM(R7:T7)</f>
        <v>19453</v>
      </c>
      <c r="R7" s="187">
        <v>10153</v>
      </c>
      <c r="S7" s="187">
        <v>1687</v>
      </c>
      <c r="T7" s="187">
        <v>7613</v>
      </c>
      <c r="U7" s="187">
        <f aca="true" t="shared" si="6" ref="U7:U28">SUM(V7:X7)</f>
        <v>18530</v>
      </c>
      <c r="V7" s="187">
        <v>9744</v>
      </c>
      <c r="W7" s="187">
        <v>3058</v>
      </c>
      <c r="X7" s="187">
        <v>5728</v>
      </c>
      <c r="Y7" s="187">
        <f aca="true" t="shared" si="7" ref="Y7:Y28">SUM(Z7:AB7)</f>
        <v>193</v>
      </c>
      <c r="Z7" s="187">
        <v>47</v>
      </c>
      <c r="AA7" s="187">
        <v>146</v>
      </c>
      <c r="AB7" s="187">
        <v>0</v>
      </c>
      <c r="AC7" s="187">
        <f aca="true" t="shared" si="8" ref="AC7:AC28">SUM(AD7:AF7)</f>
        <v>0</v>
      </c>
      <c r="AD7" s="187">
        <v>0</v>
      </c>
      <c r="AE7" s="187">
        <v>0</v>
      </c>
      <c r="AF7" s="187">
        <v>0</v>
      </c>
      <c r="AG7" s="187">
        <v>10343</v>
      </c>
      <c r="AH7" s="187">
        <v>0</v>
      </c>
    </row>
    <row r="8" spans="1:34" ht="13.5">
      <c r="A8" s="182" t="s">
        <v>233</v>
      </c>
      <c r="B8" s="182" t="s">
        <v>234</v>
      </c>
      <c r="C8" s="184" t="s">
        <v>235</v>
      </c>
      <c r="D8" s="187">
        <f>E8+F8</f>
        <v>26728</v>
      </c>
      <c r="E8" s="187">
        <v>17514</v>
      </c>
      <c r="F8" s="187">
        <v>9214</v>
      </c>
      <c r="G8" s="187">
        <f>H8+AG8</f>
        <v>26728</v>
      </c>
      <c r="H8" s="187">
        <f>I8+M8+Q8+U8+Y8+AC8</f>
        <v>22485</v>
      </c>
      <c r="I8" s="187">
        <f>SUM(J8:L8)</f>
        <v>0</v>
      </c>
      <c r="J8" s="187">
        <v>0</v>
      </c>
      <c r="K8" s="187">
        <v>0</v>
      </c>
      <c r="L8" s="187">
        <v>0</v>
      </c>
      <c r="M8" s="187">
        <f>SUM(N8:P8)</f>
        <v>17850</v>
      </c>
      <c r="N8" s="187">
        <v>1902</v>
      </c>
      <c r="O8" s="187">
        <v>10675</v>
      </c>
      <c r="P8" s="187">
        <v>5273</v>
      </c>
      <c r="Q8" s="187">
        <f>SUM(R8:T8)</f>
        <v>549</v>
      </c>
      <c r="R8" s="187">
        <v>0</v>
      </c>
      <c r="S8" s="187">
        <v>493</v>
      </c>
      <c r="T8" s="187">
        <v>56</v>
      </c>
      <c r="U8" s="187">
        <f>SUM(V8:X8)</f>
        <v>3821</v>
      </c>
      <c r="V8" s="187">
        <v>475</v>
      </c>
      <c r="W8" s="187">
        <v>3346</v>
      </c>
      <c r="X8" s="187">
        <v>0</v>
      </c>
      <c r="Y8" s="187">
        <f>SUM(Z8:AB8)</f>
        <v>0</v>
      </c>
      <c r="Z8" s="187">
        <v>0</v>
      </c>
      <c r="AA8" s="187">
        <v>0</v>
      </c>
      <c r="AB8" s="187">
        <v>0</v>
      </c>
      <c r="AC8" s="187">
        <f>SUM(AD8:AF8)</f>
        <v>265</v>
      </c>
      <c r="AD8" s="187">
        <v>0</v>
      </c>
      <c r="AE8" s="187">
        <v>265</v>
      </c>
      <c r="AF8" s="187">
        <v>0</v>
      </c>
      <c r="AG8" s="187">
        <v>4243</v>
      </c>
      <c r="AH8" s="187">
        <v>0</v>
      </c>
    </row>
    <row r="9" spans="1:34" ht="13.5">
      <c r="A9" s="182" t="s">
        <v>233</v>
      </c>
      <c r="B9" s="182" t="s">
        <v>236</v>
      </c>
      <c r="C9" s="184" t="s">
        <v>237</v>
      </c>
      <c r="D9" s="187">
        <f t="shared" si="0"/>
        <v>41494</v>
      </c>
      <c r="E9" s="187">
        <v>24322</v>
      </c>
      <c r="F9" s="187">
        <v>17172</v>
      </c>
      <c r="G9" s="187">
        <f t="shared" si="1"/>
        <v>41494</v>
      </c>
      <c r="H9" s="187">
        <f t="shared" si="2"/>
        <v>32987</v>
      </c>
      <c r="I9" s="187">
        <f t="shared" si="3"/>
        <v>0</v>
      </c>
      <c r="J9" s="187">
        <v>0</v>
      </c>
      <c r="K9" s="187">
        <v>0</v>
      </c>
      <c r="L9" s="187">
        <v>0</v>
      </c>
      <c r="M9" s="187">
        <f t="shared" si="4"/>
        <v>27359</v>
      </c>
      <c r="N9" s="187">
        <v>2700</v>
      </c>
      <c r="O9" s="187">
        <v>15994</v>
      </c>
      <c r="P9" s="187">
        <v>8665</v>
      </c>
      <c r="Q9" s="187">
        <f t="shared" si="5"/>
        <v>706</v>
      </c>
      <c r="R9" s="187">
        <v>706</v>
      </c>
      <c r="S9" s="187">
        <v>0</v>
      </c>
      <c r="T9" s="187">
        <v>0</v>
      </c>
      <c r="U9" s="187">
        <f t="shared" si="6"/>
        <v>4677</v>
      </c>
      <c r="V9" s="187">
        <v>4677</v>
      </c>
      <c r="W9" s="187">
        <v>0</v>
      </c>
      <c r="X9" s="187">
        <v>0</v>
      </c>
      <c r="Y9" s="187">
        <f t="shared" si="7"/>
        <v>0</v>
      </c>
      <c r="Z9" s="187">
        <v>0</v>
      </c>
      <c r="AA9" s="187">
        <v>0</v>
      </c>
      <c r="AB9" s="187">
        <v>0</v>
      </c>
      <c r="AC9" s="187">
        <f t="shared" si="8"/>
        <v>245</v>
      </c>
      <c r="AD9" s="187">
        <v>245</v>
      </c>
      <c r="AE9" s="187">
        <v>0</v>
      </c>
      <c r="AF9" s="187">
        <v>0</v>
      </c>
      <c r="AG9" s="187">
        <v>8507</v>
      </c>
      <c r="AH9" s="187">
        <v>0</v>
      </c>
    </row>
    <row r="10" spans="1:34" ht="13.5">
      <c r="A10" s="182" t="s">
        <v>233</v>
      </c>
      <c r="B10" s="182" t="s">
        <v>238</v>
      </c>
      <c r="C10" s="184" t="s">
        <v>239</v>
      </c>
      <c r="D10" s="187">
        <f t="shared" si="0"/>
        <v>16630</v>
      </c>
      <c r="E10" s="187">
        <v>8543</v>
      </c>
      <c r="F10" s="187">
        <v>8087</v>
      </c>
      <c r="G10" s="187">
        <f t="shared" si="1"/>
        <v>16630</v>
      </c>
      <c r="H10" s="187">
        <f t="shared" si="2"/>
        <v>10034</v>
      </c>
      <c r="I10" s="187">
        <f t="shared" si="3"/>
        <v>0</v>
      </c>
      <c r="J10" s="187">
        <v>0</v>
      </c>
      <c r="K10" s="187">
        <v>0</v>
      </c>
      <c r="L10" s="187">
        <v>0</v>
      </c>
      <c r="M10" s="187">
        <f t="shared" si="4"/>
        <v>7331</v>
      </c>
      <c r="N10" s="187">
        <v>0</v>
      </c>
      <c r="O10" s="187">
        <v>6477</v>
      </c>
      <c r="P10" s="187">
        <v>854</v>
      </c>
      <c r="Q10" s="187">
        <f t="shared" si="5"/>
        <v>1600</v>
      </c>
      <c r="R10" s="187">
        <v>0</v>
      </c>
      <c r="S10" s="187">
        <v>912</v>
      </c>
      <c r="T10" s="187">
        <v>688</v>
      </c>
      <c r="U10" s="187">
        <f t="shared" si="6"/>
        <v>1103</v>
      </c>
      <c r="V10" s="187">
        <v>0</v>
      </c>
      <c r="W10" s="187">
        <v>1103</v>
      </c>
      <c r="X10" s="187">
        <v>0</v>
      </c>
      <c r="Y10" s="187">
        <f t="shared" si="7"/>
        <v>0</v>
      </c>
      <c r="Z10" s="187">
        <v>0</v>
      </c>
      <c r="AA10" s="187">
        <v>0</v>
      </c>
      <c r="AB10" s="187">
        <v>0</v>
      </c>
      <c r="AC10" s="187">
        <f t="shared" si="8"/>
        <v>0</v>
      </c>
      <c r="AD10" s="187">
        <v>0</v>
      </c>
      <c r="AE10" s="187">
        <v>0</v>
      </c>
      <c r="AF10" s="187">
        <v>0</v>
      </c>
      <c r="AG10" s="187">
        <v>6596</v>
      </c>
      <c r="AH10" s="187">
        <v>0</v>
      </c>
    </row>
    <row r="11" spans="1:34" ht="13.5">
      <c r="A11" s="182" t="s">
        <v>233</v>
      </c>
      <c r="B11" s="182" t="s">
        <v>240</v>
      </c>
      <c r="C11" s="184" t="s">
        <v>241</v>
      </c>
      <c r="D11" s="187">
        <f t="shared" si="0"/>
        <v>5874</v>
      </c>
      <c r="E11" s="187">
        <v>4523</v>
      </c>
      <c r="F11" s="187">
        <v>1351</v>
      </c>
      <c r="G11" s="187">
        <f t="shared" si="1"/>
        <v>5874</v>
      </c>
      <c r="H11" s="187">
        <f t="shared" si="2"/>
        <v>5693</v>
      </c>
      <c r="I11" s="187">
        <f t="shared" si="3"/>
        <v>0</v>
      </c>
      <c r="J11" s="187">
        <v>0</v>
      </c>
      <c r="K11" s="187">
        <v>0</v>
      </c>
      <c r="L11" s="187">
        <v>0</v>
      </c>
      <c r="M11" s="187">
        <f t="shared" si="4"/>
        <v>3910</v>
      </c>
      <c r="N11" s="187">
        <v>0</v>
      </c>
      <c r="O11" s="187">
        <v>3910</v>
      </c>
      <c r="P11" s="187">
        <v>0</v>
      </c>
      <c r="Q11" s="187">
        <f t="shared" si="5"/>
        <v>342</v>
      </c>
      <c r="R11" s="187">
        <v>0</v>
      </c>
      <c r="S11" s="187">
        <v>342</v>
      </c>
      <c r="T11" s="187">
        <v>0</v>
      </c>
      <c r="U11" s="187">
        <f t="shared" si="6"/>
        <v>1421</v>
      </c>
      <c r="V11" s="187">
        <v>0</v>
      </c>
      <c r="W11" s="187">
        <v>1421</v>
      </c>
      <c r="X11" s="187">
        <v>0</v>
      </c>
      <c r="Y11" s="187">
        <f t="shared" si="7"/>
        <v>0</v>
      </c>
      <c r="Z11" s="187">
        <v>0</v>
      </c>
      <c r="AA11" s="187">
        <v>0</v>
      </c>
      <c r="AB11" s="187">
        <v>0</v>
      </c>
      <c r="AC11" s="187">
        <f t="shared" si="8"/>
        <v>20</v>
      </c>
      <c r="AD11" s="187">
        <v>0</v>
      </c>
      <c r="AE11" s="187">
        <v>20</v>
      </c>
      <c r="AF11" s="187">
        <v>0</v>
      </c>
      <c r="AG11" s="187">
        <v>181</v>
      </c>
      <c r="AH11" s="187">
        <v>0</v>
      </c>
    </row>
    <row r="12" spans="1:34" ht="13.5">
      <c r="A12" s="182" t="s">
        <v>233</v>
      </c>
      <c r="B12" s="182" t="s">
        <v>242</v>
      </c>
      <c r="C12" s="184" t="s">
        <v>243</v>
      </c>
      <c r="D12" s="187">
        <f t="shared" si="0"/>
        <v>35856</v>
      </c>
      <c r="E12" s="187">
        <v>21173</v>
      </c>
      <c r="F12" s="187">
        <v>14683</v>
      </c>
      <c r="G12" s="187">
        <f t="shared" si="1"/>
        <v>35856</v>
      </c>
      <c r="H12" s="187">
        <f t="shared" si="2"/>
        <v>29101</v>
      </c>
      <c r="I12" s="187">
        <f t="shared" si="3"/>
        <v>0</v>
      </c>
      <c r="J12" s="187">
        <v>0</v>
      </c>
      <c r="K12" s="187">
        <v>0</v>
      </c>
      <c r="L12" s="187">
        <v>0</v>
      </c>
      <c r="M12" s="187">
        <f t="shared" si="4"/>
        <v>25588</v>
      </c>
      <c r="N12" s="187">
        <v>0</v>
      </c>
      <c r="O12" s="187">
        <v>14629</v>
      </c>
      <c r="P12" s="187">
        <v>10959</v>
      </c>
      <c r="Q12" s="187">
        <f t="shared" si="5"/>
        <v>1881</v>
      </c>
      <c r="R12" s="187">
        <v>0</v>
      </c>
      <c r="S12" s="187">
        <v>1117</v>
      </c>
      <c r="T12" s="187">
        <v>764</v>
      </c>
      <c r="U12" s="187">
        <f t="shared" si="6"/>
        <v>1470</v>
      </c>
      <c r="V12" s="187">
        <v>0</v>
      </c>
      <c r="W12" s="187">
        <v>1401</v>
      </c>
      <c r="X12" s="187">
        <v>69</v>
      </c>
      <c r="Y12" s="187">
        <f t="shared" si="7"/>
        <v>41</v>
      </c>
      <c r="Z12" s="187">
        <v>0</v>
      </c>
      <c r="AA12" s="187">
        <v>37</v>
      </c>
      <c r="AB12" s="187">
        <v>4</v>
      </c>
      <c r="AC12" s="187">
        <f t="shared" si="8"/>
        <v>121</v>
      </c>
      <c r="AD12" s="187">
        <v>0</v>
      </c>
      <c r="AE12" s="187">
        <v>0</v>
      </c>
      <c r="AF12" s="187">
        <v>121</v>
      </c>
      <c r="AG12" s="187">
        <v>6755</v>
      </c>
      <c r="AH12" s="187">
        <v>0</v>
      </c>
    </row>
    <row r="13" spans="1:34" ht="13.5">
      <c r="A13" s="182" t="s">
        <v>233</v>
      </c>
      <c r="B13" s="182" t="s">
        <v>244</v>
      </c>
      <c r="C13" s="184" t="s">
        <v>245</v>
      </c>
      <c r="D13" s="187">
        <f t="shared" si="0"/>
        <v>10387</v>
      </c>
      <c r="E13" s="187">
        <v>8638</v>
      </c>
      <c r="F13" s="187">
        <v>1749</v>
      </c>
      <c r="G13" s="187">
        <f t="shared" si="1"/>
        <v>10387</v>
      </c>
      <c r="H13" s="187">
        <f t="shared" si="2"/>
        <v>8638</v>
      </c>
      <c r="I13" s="187">
        <f t="shared" si="3"/>
        <v>0</v>
      </c>
      <c r="J13" s="187">
        <v>0</v>
      </c>
      <c r="K13" s="187">
        <v>0</v>
      </c>
      <c r="L13" s="187">
        <v>0</v>
      </c>
      <c r="M13" s="187">
        <f t="shared" si="4"/>
        <v>5028</v>
      </c>
      <c r="N13" s="187">
        <v>0</v>
      </c>
      <c r="O13" s="187">
        <v>4928</v>
      </c>
      <c r="P13" s="187">
        <v>100</v>
      </c>
      <c r="Q13" s="187">
        <f t="shared" si="5"/>
        <v>202</v>
      </c>
      <c r="R13" s="187">
        <v>0</v>
      </c>
      <c r="S13" s="187">
        <v>191</v>
      </c>
      <c r="T13" s="187">
        <v>11</v>
      </c>
      <c r="U13" s="187">
        <f t="shared" si="6"/>
        <v>855</v>
      </c>
      <c r="V13" s="187">
        <v>0</v>
      </c>
      <c r="W13" s="187">
        <v>854</v>
      </c>
      <c r="X13" s="187">
        <v>1</v>
      </c>
      <c r="Y13" s="187">
        <f t="shared" si="7"/>
        <v>1921</v>
      </c>
      <c r="Z13" s="187">
        <v>0</v>
      </c>
      <c r="AA13" s="187">
        <v>0</v>
      </c>
      <c r="AB13" s="187">
        <v>1921</v>
      </c>
      <c r="AC13" s="187">
        <f t="shared" si="8"/>
        <v>632</v>
      </c>
      <c r="AD13" s="187">
        <v>0</v>
      </c>
      <c r="AE13" s="187">
        <v>602</v>
      </c>
      <c r="AF13" s="187">
        <v>30</v>
      </c>
      <c r="AG13" s="187">
        <v>1749</v>
      </c>
      <c r="AH13" s="187">
        <v>0</v>
      </c>
    </row>
    <row r="14" spans="1:34" ht="13.5">
      <c r="A14" s="182" t="s">
        <v>233</v>
      </c>
      <c r="B14" s="182" t="s">
        <v>28</v>
      </c>
      <c r="C14" s="184" t="s">
        <v>29</v>
      </c>
      <c r="D14" s="187">
        <f t="shared" si="0"/>
        <v>11287</v>
      </c>
      <c r="E14" s="187">
        <v>9154</v>
      </c>
      <c r="F14" s="187">
        <v>2133</v>
      </c>
      <c r="G14" s="187">
        <f t="shared" si="1"/>
        <v>11287</v>
      </c>
      <c r="H14" s="187">
        <f t="shared" si="2"/>
        <v>9010</v>
      </c>
      <c r="I14" s="187">
        <f t="shared" si="3"/>
        <v>0</v>
      </c>
      <c r="J14" s="187">
        <v>0</v>
      </c>
      <c r="K14" s="187">
        <v>0</v>
      </c>
      <c r="L14" s="187">
        <v>0</v>
      </c>
      <c r="M14" s="187">
        <f t="shared" si="4"/>
        <v>8224</v>
      </c>
      <c r="N14" s="187">
        <v>0</v>
      </c>
      <c r="O14" s="187">
        <v>6130</v>
      </c>
      <c r="P14" s="187">
        <v>2094</v>
      </c>
      <c r="Q14" s="187">
        <f t="shared" si="5"/>
        <v>424</v>
      </c>
      <c r="R14" s="187">
        <v>0</v>
      </c>
      <c r="S14" s="187">
        <v>385</v>
      </c>
      <c r="T14" s="187">
        <v>39</v>
      </c>
      <c r="U14" s="187">
        <f t="shared" si="6"/>
        <v>362</v>
      </c>
      <c r="V14" s="187">
        <v>0</v>
      </c>
      <c r="W14" s="187">
        <v>362</v>
      </c>
      <c r="X14" s="187">
        <v>0</v>
      </c>
      <c r="Y14" s="187">
        <f t="shared" si="7"/>
        <v>0</v>
      </c>
      <c r="Z14" s="187">
        <v>0</v>
      </c>
      <c r="AA14" s="187">
        <v>0</v>
      </c>
      <c r="AB14" s="187">
        <v>0</v>
      </c>
      <c r="AC14" s="187">
        <f t="shared" si="8"/>
        <v>0</v>
      </c>
      <c r="AD14" s="187">
        <v>0</v>
      </c>
      <c r="AE14" s="187">
        <v>0</v>
      </c>
      <c r="AF14" s="187">
        <v>0</v>
      </c>
      <c r="AG14" s="187">
        <v>2277</v>
      </c>
      <c r="AH14" s="187">
        <v>0</v>
      </c>
    </row>
    <row r="15" spans="1:34" ht="13.5">
      <c r="A15" s="182" t="s">
        <v>233</v>
      </c>
      <c r="B15" s="182" t="s">
        <v>18</v>
      </c>
      <c r="C15" s="184" t="s">
        <v>19</v>
      </c>
      <c r="D15" s="187">
        <f t="shared" si="0"/>
        <v>43785</v>
      </c>
      <c r="E15" s="187">
        <v>29340</v>
      </c>
      <c r="F15" s="187">
        <v>14445</v>
      </c>
      <c r="G15" s="187">
        <f t="shared" si="1"/>
        <v>43785</v>
      </c>
      <c r="H15" s="187">
        <f t="shared" si="2"/>
        <v>41951</v>
      </c>
      <c r="I15" s="187">
        <f t="shared" si="3"/>
        <v>0</v>
      </c>
      <c r="J15" s="187">
        <v>0</v>
      </c>
      <c r="K15" s="187">
        <v>0</v>
      </c>
      <c r="L15" s="187">
        <v>0</v>
      </c>
      <c r="M15" s="187">
        <f t="shared" si="4"/>
        <v>31926</v>
      </c>
      <c r="N15" s="187">
        <v>0</v>
      </c>
      <c r="O15" s="187">
        <v>21262</v>
      </c>
      <c r="P15" s="187">
        <v>10664</v>
      </c>
      <c r="Q15" s="187">
        <f t="shared" si="5"/>
        <v>2127</v>
      </c>
      <c r="R15" s="187">
        <v>0</v>
      </c>
      <c r="S15" s="187">
        <v>1655</v>
      </c>
      <c r="T15" s="187">
        <v>472</v>
      </c>
      <c r="U15" s="187">
        <f t="shared" si="6"/>
        <v>4931</v>
      </c>
      <c r="V15" s="187">
        <v>0</v>
      </c>
      <c r="W15" s="187">
        <v>4931</v>
      </c>
      <c r="X15" s="187">
        <v>0</v>
      </c>
      <c r="Y15" s="187">
        <f t="shared" si="7"/>
        <v>0</v>
      </c>
      <c r="Z15" s="187">
        <v>0</v>
      </c>
      <c r="AA15" s="187">
        <v>0</v>
      </c>
      <c r="AB15" s="187">
        <v>0</v>
      </c>
      <c r="AC15" s="187">
        <f t="shared" si="8"/>
        <v>2967</v>
      </c>
      <c r="AD15" s="187">
        <v>0</v>
      </c>
      <c r="AE15" s="187">
        <v>1492</v>
      </c>
      <c r="AF15" s="187">
        <v>1475</v>
      </c>
      <c r="AG15" s="187">
        <v>1834</v>
      </c>
      <c r="AH15" s="187">
        <v>0</v>
      </c>
    </row>
    <row r="16" spans="1:34" ht="13.5">
      <c r="A16" s="182" t="s">
        <v>233</v>
      </c>
      <c r="B16" s="182" t="s">
        <v>20</v>
      </c>
      <c r="C16" s="184" t="s">
        <v>21</v>
      </c>
      <c r="D16" s="187">
        <f t="shared" si="0"/>
        <v>14888</v>
      </c>
      <c r="E16" s="187">
        <v>13044</v>
      </c>
      <c r="F16" s="187">
        <v>1844</v>
      </c>
      <c r="G16" s="187">
        <f t="shared" si="1"/>
        <v>14888</v>
      </c>
      <c r="H16" s="187">
        <f t="shared" si="2"/>
        <v>12346</v>
      </c>
      <c r="I16" s="187">
        <f t="shared" si="3"/>
        <v>0</v>
      </c>
      <c r="J16" s="187">
        <v>0</v>
      </c>
      <c r="K16" s="187">
        <v>0</v>
      </c>
      <c r="L16" s="187">
        <v>0</v>
      </c>
      <c r="M16" s="187">
        <f t="shared" si="4"/>
        <v>9772</v>
      </c>
      <c r="N16" s="187">
        <v>0</v>
      </c>
      <c r="O16" s="187">
        <v>8953</v>
      </c>
      <c r="P16" s="187">
        <v>819</v>
      </c>
      <c r="Q16" s="187">
        <f t="shared" si="5"/>
        <v>605</v>
      </c>
      <c r="R16" s="187">
        <v>0</v>
      </c>
      <c r="S16" s="187">
        <v>561</v>
      </c>
      <c r="T16" s="187">
        <v>44</v>
      </c>
      <c r="U16" s="187">
        <f t="shared" si="6"/>
        <v>1969</v>
      </c>
      <c r="V16" s="187">
        <v>0</v>
      </c>
      <c r="W16" s="187">
        <v>1969</v>
      </c>
      <c r="X16" s="187">
        <v>0</v>
      </c>
      <c r="Y16" s="187">
        <f t="shared" si="7"/>
        <v>0</v>
      </c>
      <c r="Z16" s="187">
        <v>0</v>
      </c>
      <c r="AA16" s="187">
        <v>0</v>
      </c>
      <c r="AB16" s="187">
        <v>0</v>
      </c>
      <c r="AC16" s="187">
        <f t="shared" si="8"/>
        <v>0</v>
      </c>
      <c r="AD16" s="187">
        <v>0</v>
      </c>
      <c r="AE16" s="187">
        <v>0</v>
      </c>
      <c r="AF16" s="187">
        <v>0</v>
      </c>
      <c r="AG16" s="187">
        <v>2542</v>
      </c>
      <c r="AH16" s="187">
        <v>0</v>
      </c>
    </row>
    <row r="17" spans="1:34" ht="13.5">
      <c r="A17" s="182" t="s">
        <v>233</v>
      </c>
      <c r="B17" s="182" t="s">
        <v>246</v>
      </c>
      <c r="C17" s="184" t="s">
        <v>247</v>
      </c>
      <c r="D17" s="187">
        <f t="shared" si="0"/>
        <v>4067</v>
      </c>
      <c r="E17" s="187">
        <v>2882</v>
      </c>
      <c r="F17" s="187">
        <v>1185</v>
      </c>
      <c r="G17" s="187">
        <f t="shared" si="1"/>
        <v>4067</v>
      </c>
      <c r="H17" s="187">
        <f t="shared" si="2"/>
        <v>3477</v>
      </c>
      <c r="I17" s="187">
        <f t="shared" si="3"/>
        <v>0</v>
      </c>
      <c r="J17" s="187">
        <v>0</v>
      </c>
      <c r="K17" s="187">
        <v>0</v>
      </c>
      <c r="L17" s="187">
        <v>0</v>
      </c>
      <c r="M17" s="187">
        <f t="shared" si="4"/>
        <v>3133</v>
      </c>
      <c r="N17" s="187">
        <v>0</v>
      </c>
      <c r="O17" s="187">
        <v>2141</v>
      </c>
      <c r="P17" s="187">
        <v>992</v>
      </c>
      <c r="Q17" s="187">
        <f t="shared" si="5"/>
        <v>120</v>
      </c>
      <c r="R17" s="187">
        <v>0</v>
      </c>
      <c r="S17" s="187">
        <v>120</v>
      </c>
      <c r="T17" s="187">
        <v>0</v>
      </c>
      <c r="U17" s="187">
        <f t="shared" si="6"/>
        <v>214</v>
      </c>
      <c r="V17" s="187">
        <v>0</v>
      </c>
      <c r="W17" s="187">
        <v>214</v>
      </c>
      <c r="X17" s="187">
        <v>0</v>
      </c>
      <c r="Y17" s="187">
        <f t="shared" si="7"/>
        <v>0</v>
      </c>
      <c r="Z17" s="187">
        <v>0</v>
      </c>
      <c r="AA17" s="187">
        <v>0</v>
      </c>
      <c r="AB17" s="187">
        <v>0</v>
      </c>
      <c r="AC17" s="187">
        <f t="shared" si="8"/>
        <v>10</v>
      </c>
      <c r="AD17" s="187">
        <v>0</v>
      </c>
      <c r="AE17" s="187">
        <v>0</v>
      </c>
      <c r="AF17" s="187">
        <v>10</v>
      </c>
      <c r="AG17" s="187">
        <v>590</v>
      </c>
      <c r="AH17" s="187">
        <v>0</v>
      </c>
    </row>
    <row r="18" spans="1:34" ht="13.5">
      <c r="A18" s="182" t="s">
        <v>233</v>
      </c>
      <c r="B18" s="182" t="s">
        <v>248</v>
      </c>
      <c r="C18" s="184" t="s">
        <v>249</v>
      </c>
      <c r="D18" s="187">
        <f t="shared" si="0"/>
        <v>1970</v>
      </c>
      <c r="E18" s="187">
        <v>1246</v>
      </c>
      <c r="F18" s="187">
        <v>724</v>
      </c>
      <c r="G18" s="187">
        <f t="shared" si="1"/>
        <v>1970</v>
      </c>
      <c r="H18" s="187">
        <f t="shared" si="2"/>
        <v>1686</v>
      </c>
      <c r="I18" s="187">
        <f t="shared" si="3"/>
        <v>0</v>
      </c>
      <c r="J18" s="187">
        <v>0</v>
      </c>
      <c r="K18" s="187">
        <v>0</v>
      </c>
      <c r="L18" s="187">
        <v>0</v>
      </c>
      <c r="M18" s="187">
        <f t="shared" si="4"/>
        <v>1517</v>
      </c>
      <c r="N18" s="187">
        <v>0</v>
      </c>
      <c r="O18" s="187">
        <v>1517</v>
      </c>
      <c r="P18" s="187">
        <v>0</v>
      </c>
      <c r="Q18" s="187">
        <f t="shared" si="5"/>
        <v>87</v>
      </c>
      <c r="R18" s="187">
        <v>0</v>
      </c>
      <c r="S18" s="187">
        <v>87</v>
      </c>
      <c r="T18" s="187">
        <v>0</v>
      </c>
      <c r="U18" s="187">
        <f t="shared" si="6"/>
        <v>82</v>
      </c>
      <c r="V18" s="187">
        <v>0</v>
      </c>
      <c r="W18" s="187">
        <v>82</v>
      </c>
      <c r="X18" s="187">
        <v>0</v>
      </c>
      <c r="Y18" s="187">
        <f t="shared" si="7"/>
        <v>0</v>
      </c>
      <c r="Z18" s="187">
        <v>0</v>
      </c>
      <c r="AA18" s="187">
        <v>0</v>
      </c>
      <c r="AB18" s="187">
        <v>0</v>
      </c>
      <c r="AC18" s="187">
        <f t="shared" si="8"/>
        <v>0</v>
      </c>
      <c r="AD18" s="187">
        <v>0</v>
      </c>
      <c r="AE18" s="187">
        <v>0</v>
      </c>
      <c r="AF18" s="187">
        <v>0</v>
      </c>
      <c r="AG18" s="187">
        <v>284</v>
      </c>
      <c r="AH18" s="187">
        <v>0</v>
      </c>
    </row>
    <row r="19" spans="1:34" ht="13.5">
      <c r="A19" s="182" t="s">
        <v>233</v>
      </c>
      <c r="B19" s="182" t="s">
        <v>250</v>
      </c>
      <c r="C19" s="184" t="s">
        <v>251</v>
      </c>
      <c r="D19" s="187">
        <f t="shared" si="0"/>
        <v>19978</v>
      </c>
      <c r="E19" s="187">
        <v>11952</v>
      </c>
      <c r="F19" s="187">
        <v>8026</v>
      </c>
      <c r="G19" s="187">
        <f t="shared" si="1"/>
        <v>19978</v>
      </c>
      <c r="H19" s="187">
        <f t="shared" si="2"/>
        <v>19406</v>
      </c>
      <c r="I19" s="187">
        <f t="shared" si="3"/>
        <v>0</v>
      </c>
      <c r="J19" s="187">
        <v>0</v>
      </c>
      <c r="K19" s="187">
        <v>0</v>
      </c>
      <c r="L19" s="187">
        <v>0</v>
      </c>
      <c r="M19" s="187">
        <f t="shared" si="4"/>
        <v>16156</v>
      </c>
      <c r="N19" s="187">
        <v>0</v>
      </c>
      <c r="O19" s="187">
        <v>9763</v>
      </c>
      <c r="P19" s="187">
        <v>6393</v>
      </c>
      <c r="Q19" s="187">
        <f t="shared" si="5"/>
        <v>1087</v>
      </c>
      <c r="R19" s="187">
        <v>0</v>
      </c>
      <c r="S19" s="187">
        <v>495</v>
      </c>
      <c r="T19" s="187">
        <v>592</v>
      </c>
      <c r="U19" s="187">
        <f t="shared" si="6"/>
        <v>1324</v>
      </c>
      <c r="V19" s="187">
        <v>654</v>
      </c>
      <c r="W19" s="187">
        <v>670</v>
      </c>
      <c r="X19" s="187">
        <v>0</v>
      </c>
      <c r="Y19" s="187">
        <f t="shared" si="7"/>
        <v>0</v>
      </c>
      <c r="Z19" s="187">
        <v>0</v>
      </c>
      <c r="AA19" s="187">
        <v>0</v>
      </c>
      <c r="AB19" s="187">
        <v>0</v>
      </c>
      <c r="AC19" s="187">
        <f t="shared" si="8"/>
        <v>839</v>
      </c>
      <c r="AD19" s="187">
        <v>0</v>
      </c>
      <c r="AE19" s="187">
        <v>370</v>
      </c>
      <c r="AF19" s="187">
        <v>469</v>
      </c>
      <c r="AG19" s="187">
        <v>572</v>
      </c>
      <c r="AH19" s="187">
        <v>0</v>
      </c>
    </row>
    <row r="20" spans="1:34" ht="13.5">
      <c r="A20" s="182" t="s">
        <v>233</v>
      </c>
      <c r="B20" s="182" t="s">
        <v>252</v>
      </c>
      <c r="C20" s="184" t="s">
        <v>253</v>
      </c>
      <c r="D20" s="187">
        <f t="shared" si="0"/>
        <v>10451</v>
      </c>
      <c r="E20" s="187">
        <v>7795</v>
      </c>
      <c r="F20" s="187">
        <v>2656</v>
      </c>
      <c r="G20" s="187">
        <f t="shared" si="1"/>
        <v>10451</v>
      </c>
      <c r="H20" s="187">
        <f t="shared" si="2"/>
        <v>9211</v>
      </c>
      <c r="I20" s="187">
        <f t="shared" si="3"/>
        <v>0</v>
      </c>
      <c r="J20" s="187">
        <v>0</v>
      </c>
      <c r="K20" s="187">
        <v>0</v>
      </c>
      <c r="L20" s="187">
        <v>0</v>
      </c>
      <c r="M20" s="187">
        <f t="shared" si="4"/>
        <v>8499</v>
      </c>
      <c r="N20" s="187">
        <v>0</v>
      </c>
      <c r="O20" s="187">
        <v>5889</v>
      </c>
      <c r="P20" s="187">
        <v>2610</v>
      </c>
      <c r="Q20" s="187">
        <f t="shared" si="5"/>
        <v>339</v>
      </c>
      <c r="R20" s="187">
        <v>0</v>
      </c>
      <c r="S20" s="187">
        <v>293</v>
      </c>
      <c r="T20" s="187">
        <v>46</v>
      </c>
      <c r="U20" s="187">
        <f t="shared" si="6"/>
        <v>373</v>
      </c>
      <c r="V20" s="187">
        <v>0</v>
      </c>
      <c r="W20" s="187">
        <v>373</v>
      </c>
      <c r="X20" s="187">
        <v>0</v>
      </c>
      <c r="Y20" s="187">
        <f t="shared" si="7"/>
        <v>0</v>
      </c>
      <c r="Z20" s="187">
        <v>0</v>
      </c>
      <c r="AA20" s="187">
        <v>0</v>
      </c>
      <c r="AB20" s="187">
        <v>0</v>
      </c>
      <c r="AC20" s="187">
        <f t="shared" si="8"/>
        <v>0</v>
      </c>
      <c r="AD20" s="187">
        <v>0</v>
      </c>
      <c r="AE20" s="187">
        <v>0</v>
      </c>
      <c r="AF20" s="187">
        <v>0</v>
      </c>
      <c r="AG20" s="187">
        <v>1240</v>
      </c>
      <c r="AH20" s="187">
        <v>0</v>
      </c>
    </row>
    <row r="21" spans="1:34" ht="13.5">
      <c r="A21" s="182" t="s">
        <v>233</v>
      </c>
      <c r="B21" s="182" t="s">
        <v>254</v>
      </c>
      <c r="C21" s="184" t="s">
        <v>255</v>
      </c>
      <c r="D21" s="187">
        <f t="shared" si="0"/>
        <v>8057</v>
      </c>
      <c r="E21" s="187">
        <v>6444</v>
      </c>
      <c r="F21" s="187">
        <v>1613</v>
      </c>
      <c r="G21" s="187">
        <f t="shared" si="1"/>
        <v>8057</v>
      </c>
      <c r="H21" s="187">
        <f t="shared" si="2"/>
        <v>7465</v>
      </c>
      <c r="I21" s="187">
        <f t="shared" si="3"/>
        <v>0</v>
      </c>
      <c r="J21" s="187">
        <v>0</v>
      </c>
      <c r="K21" s="187">
        <v>0</v>
      </c>
      <c r="L21" s="187">
        <v>0</v>
      </c>
      <c r="M21" s="187">
        <f t="shared" si="4"/>
        <v>6934</v>
      </c>
      <c r="N21" s="187">
        <v>0</v>
      </c>
      <c r="O21" s="187">
        <v>5355</v>
      </c>
      <c r="P21" s="187">
        <v>1579</v>
      </c>
      <c r="Q21" s="187">
        <f t="shared" si="5"/>
        <v>278</v>
      </c>
      <c r="R21" s="187">
        <v>0</v>
      </c>
      <c r="S21" s="187">
        <v>244</v>
      </c>
      <c r="T21" s="187">
        <v>34</v>
      </c>
      <c r="U21" s="187">
        <f t="shared" si="6"/>
        <v>253</v>
      </c>
      <c r="V21" s="187">
        <v>0</v>
      </c>
      <c r="W21" s="187">
        <v>253</v>
      </c>
      <c r="X21" s="187">
        <v>0</v>
      </c>
      <c r="Y21" s="187">
        <f t="shared" si="7"/>
        <v>0</v>
      </c>
      <c r="Z21" s="187">
        <v>0</v>
      </c>
      <c r="AA21" s="187">
        <v>0</v>
      </c>
      <c r="AB21" s="187">
        <v>0</v>
      </c>
      <c r="AC21" s="187">
        <f t="shared" si="8"/>
        <v>0</v>
      </c>
      <c r="AD21" s="187">
        <v>0</v>
      </c>
      <c r="AE21" s="187">
        <v>0</v>
      </c>
      <c r="AF21" s="187">
        <v>0</v>
      </c>
      <c r="AG21" s="187">
        <v>592</v>
      </c>
      <c r="AH21" s="187">
        <v>0</v>
      </c>
    </row>
    <row r="22" spans="1:34" ht="13.5">
      <c r="A22" s="182" t="s">
        <v>233</v>
      </c>
      <c r="B22" s="182" t="s">
        <v>256</v>
      </c>
      <c r="C22" s="184" t="s">
        <v>257</v>
      </c>
      <c r="D22" s="187">
        <f t="shared" si="0"/>
        <v>3037</v>
      </c>
      <c r="E22" s="187">
        <v>2599</v>
      </c>
      <c r="F22" s="187">
        <v>438</v>
      </c>
      <c r="G22" s="187">
        <f t="shared" si="1"/>
        <v>3037</v>
      </c>
      <c r="H22" s="187">
        <f t="shared" si="2"/>
        <v>2434</v>
      </c>
      <c r="I22" s="187">
        <f t="shared" si="3"/>
        <v>0</v>
      </c>
      <c r="J22" s="187">
        <v>0</v>
      </c>
      <c r="K22" s="187">
        <v>0</v>
      </c>
      <c r="L22" s="187">
        <v>0</v>
      </c>
      <c r="M22" s="187">
        <f t="shared" si="4"/>
        <v>1541</v>
      </c>
      <c r="N22" s="187">
        <v>0</v>
      </c>
      <c r="O22" s="187">
        <v>1531</v>
      </c>
      <c r="P22" s="187">
        <v>10</v>
      </c>
      <c r="Q22" s="187">
        <f t="shared" si="5"/>
        <v>112</v>
      </c>
      <c r="R22" s="187">
        <v>0</v>
      </c>
      <c r="S22" s="187">
        <v>109</v>
      </c>
      <c r="T22" s="187">
        <v>3</v>
      </c>
      <c r="U22" s="187">
        <f t="shared" si="6"/>
        <v>619</v>
      </c>
      <c r="V22" s="187">
        <v>0</v>
      </c>
      <c r="W22" s="187">
        <v>611</v>
      </c>
      <c r="X22" s="187">
        <v>8</v>
      </c>
      <c r="Y22" s="187">
        <f t="shared" si="7"/>
        <v>0</v>
      </c>
      <c r="Z22" s="187">
        <v>0</v>
      </c>
      <c r="AA22" s="187">
        <v>0</v>
      </c>
      <c r="AB22" s="187">
        <v>0</v>
      </c>
      <c r="AC22" s="187">
        <f t="shared" si="8"/>
        <v>162</v>
      </c>
      <c r="AD22" s="187">
        <v>0</v>
      </c>
      <c r="AE22" s="187">
        <v>135</v>
      </c>
      <c r="AF22" s="187">
        <v>27</v>
      </c>
      <c r="AG22" s="187">
        <v>603</v>
      </c>
      <c r="AH22" s="187">
        <v>0</v>
      </c>
    </row>
    <row r="23" spans="1:34" ht="13.5">
      <c r="A23" s="182" t="s">
        <v>233</v>
      </c>
      <c r="B23" s="182" t="s">
        <v>118</v>
      </c>
      <c r="C23" s="184" t="s">
        <v>119</v>
      </c>
      <c r="D23" s="187">
        <f t="shared" si="0"/>
        <v>5080</v>
      </c>
      <c r="E23" s="187">
        <v>3996</v>
      </c>
      <c r="F23" s="187">
        <v>1084</v>
      </c>
      <c r="G23" s="187">
        <f t="shared" si="1"/>
        <v>5080</v>
      </c>
      <c r="H23" s="187">
        <f t="shared" si="2"/>
        <v>4013</v>
      </c>
      <c r="I23" s="187">
        <f t="shared" si="3"/>
        <v>0</v>
      </c>
      <c r="J23" s="187">
        <v>0</v>
      </c>
      <c r="K23" s="187">
        <v>0</v>
      </c>
      <c r="L23" s="187">
        <v>0</v>
      </c>
      <c r="M23" s="187">
        <f t="shared" si="4"/>
        <v>3275</v>
      </c>
      <c r="N23" s="187">
        <v>0</v>
      </c>
      <c r="O23" s="187">
        <v>3265</v>
      </c>
      <c r="P23" s="187">
        <v>10</v>
      </c>
      <c r="Q23" s="187">
        <f t="shared" si="5"/>
        <v>167</v>
      </c>
      <c r="R23" s="187">
        <v>0</v>
      </c>
      <c r="S23" s="187">
        <v>166</v>
      </c>
      <c r="T23" s="187">
        <v>1</v>
      </c>
      <c r="U23" s="187">
        <f t="shared" si="6"/>
        <v>497</v>
      </c>
      <c r="V23" s="187">
        <v>0</v>
      </c>
      <c r="W23" s="187">
        <v>491</v>
      </c>
      <c r="X23" s="187">
        <v>6</v>
      </c>
      <c r="Y23" s="187">
        <f t="shared" si="7"/>
        <v>0</v>
      </c>
      <c r="Z23" s="187">
        <v>0</v>
      </c>
      <c r="AA23" s="187">
        <v>0</v>
      </c>
      <c r="AB23" s="187">
        <v>0</v>
      </c>
      <c r="AC23" s="187">
        <f t="shared" si="8"/>
        <v>74</v>
      </c>
      <c r="AD23" s="187">
        <v>0</v>
      </c>
      <c r="AE23" s="187">
        <v>70</v>
      </c>
      <c r="AF23" s="187">
        <v>4</v>
      </c>
      <c r="AG23" s="187">
        <v>1067</v>
      </c>
      <c r="AH23" s="187">
        <v>0</v>
      </c>
    </row>
    <row r="24" spans="1:34" ht="13.5">
      <c r="A24" s="182" t="s">
        <v>233</v>
      </c>
      <c r="B24" s="182" t="s">
        <v>22</v>
      </c>
      <c r="C24" s="184" t="s">
        <v>23</v>
      </c>
      <c r="D24" s="187">
        <f t="shared" si="0"/>
        <v>4665</v>
      </c>
      <c r="E24" s="187">
        <v>3863</v>
      </c>
      <c r="F24" s="187">
        <v>802</v>
      </c>
      <c r="G24" s="187">
        <f t="shared" si="1"/>
        <v>4665</v>
      </c>
      <c r="H24" s="187">
        <f t="shared" si="2"/>
        <v>3832</v>
      </c>
      <c r="I24" s="187">
        <f t="shared" si="3"/>
        <v>0</v>
      </c>
      <c r="J24" s="187">
        <v>0</v>
      </c>
      <c r="K24" s="187">
        <v>0</v>
      </c>
      <c r="L24" s="187">
        <v>0</v>
      </c>
      <c r="M24" s="187">
        <f t="shared" si="4"/>
        <v>2319</v>
      </c>
      <c r="N24" s="187">
        <v>0</v>
      </c>
      <c r="O24" s="187">
        <v>2292</v>
      </c>
      <c r="P24" s="187">
        <v>27</v>
      </c>
      <c r="Q24" s="187">
        <f t="shared" si="5"/>
        <v>146</v>
      </c>
      <c r="R24" s="187">
        <v>0</v>
      </c>
      <c r="S24" s="187">
        <v>143</v>
      </c>
      <c r="T24" s="187">
        <v>3</v>
      </c>
      <c r="U24" s="187">
        <f t="shared" si="6"/>
        <v>1076</v>
      </c>
      <c r="V24" s="187">
        <v>0</v>
      </c>
      <c r="W24" s="187">
        <v>1074</v>
      </c>
      <c r="X24" s="187">
        <v>2</v>
      </c>
      <c r="Y24" s="187">
        <f t="shared" si="7"/>
        <v>0</v>
      </c>
      <c r="Z24" s="187">
        <v>0</v>
      </c>
      <c r="AA24" s="187">
        <v>0</v>
      </c>
      <c r="AB24" s="187">
        <v>0</v>
      </c>
      <c r="AC24" s="187">
        <f t="shared" si="8"/>
        <v>291</v>
      </c>
      <c r="AD24" s="187">
        <v>0</v>
      </c>
      <c r="AE24" s="187">
        <v>262</v>
      </c>
      <c r="AF24" s="187">
        <v>29</v>
      </c>
      <c r="AG24" s="187">
        <v>833</v>
      </c>
      <c r="AH24" s="187">
        <v>1</v>
      </c>
    </row>
    <row r="25" spans="1:34" ht="13.5">
      <c r="A25" s="182" t="s">
        <v>233</v>
      </c>
      <c r="B25" s="182" t="s">
        <v>77</v>
      </c>
      <c r="C25" s="184" t="s">
        <v>78</v>
      </c>
      <c r="D25" s="187">
        <f>E25+F25</f>
        <v>5692</v>
      </c>
      <c r="E25" s="187">
        <v>4551</v>
      </c>
      <c r="F25" s="187">
        <v>1141</v>
      </c>
      <c r="G25" s="187">
        <f>H25+AG25</f>
        <v>5692</v>
      </c>
      <c r="H25" s="187">
        <f>I25+M25+Q25+U25+Y25+AC25</f>
        <v>4842</v>
      </c>
      <c r="I25" s="187">
        <f>SUM(J25:L25)</f>
        <v>0</v>
      </c>
      <c r="J25" s="187">
        <v>0</v>
      </c>
      <c r="K25" s="187">
        <v>0</v>
      </c>
      <c r="L25" s="187">
        <v>0</v>
      </c>
      <c r="M25" s="187">
        <f>SUM(N25:P25)</f>
        <v>3510</v>
      </c>
      <c r="N25" s="187">
        <v>0</v>
      </c>
      <c r="O25" s="187">
        <v>3077</v>
      </c>
      <c r="P25" s="187">
        <v>433</v>
      </c>
      <c r="Q25" s="187">
        <f>SUM(R25:T25)</f>
        <v>147</v>
      </c>
      <c r="R25" s="187">
        <v>0</v>
      </c>
      <c r="S25" s="187">
        <v>147</v>
      </c>
      <c r="T25" s="187">
        <v>0</v>
      </c>
      <c r="U25" s="187">
        <f>SUM(V25:X25)</f>
        <v>1185</v>
      </c>
      <c r="V25" s="187">
        <v>0</v>
      </c>
      <c r="W25" s="187">
        <v>1185</v>
      </c>
      <c r="X25" s="187">
        <v>0</v>
      </c>
      <c r="Y25" s="187">
        <f>SUM(Z25:AB25)</f>
        <v>0</v>
      </c>
      <c r="Z25" s="187">
        <v>0</v>
      </c>
      <c r="AA25" s="187">
        <v>0</v>
      </c>
      <c r="AB25" s="187">
        <v>0</v>
      </c>
      <c r="AC25" s="187">
        <f>SUM(AD25:AF25)</f>
        <v>0</v>
      </c>
      <c r="AD25" s="187">
        <v>0</v>
      </c>
      <c r="AE25" s="187">
        <v>0</v>
      </c>
      <c r="AF25" s="187">
        <v>0</v>
      </c>
      <c r="AG25" s="187">
        <v>850</v>
      </c>
      <c r="AH25" s="187">
        <v>0</v>
      </c>
    </row>
    <row r="26" spans="1:34" ht="13.5">
      <c r="A26" s="182" t="s">
        <v>233</v>
      </c>
      <c r="B26" s="182" t="s">
        <v>24</v>
      </c>
      <c r="C26" s="184" t="s">
        <v>120</v>
      </c>
      <c r="D26" s="187">
        <f t="shared" si="0"/>
        <v>4493</v>
      </c>
      <c r="E26" s="187">
        <v>3482</v>
      </c>
      <c r="F26" s="187">
        <v>1011</v>
      </c>
      <c r="G26" s="187">
        <f t="shared" si="1"/>
        <v>4493</v>
      </c>
      <c r="H26" s="187">
        <f t="shared" si="2"/>
        <v>4279</v>
      </c>
      <c r="I26" s="187">
        <f t="shared" si="3"/>
        <v>0</v>
      </c>
      <c r="J26" s="187">
        <v>0</v>
      </c>
      <c r="K26" s="187">
        <v>0</v>
      </c>
      <c r="L26" s="187">
        <v>0</v>
      </c>
      <c r="M26" s="187">
        <f t="shared" si="4"/>
        <v>3356</v>
      </c>
      <c r="N26" s="187">
        <v>0</v>
      </c>
      <c r="O26" s="187">
        <v>2585</v>
      </c>
      <c r="P26" s="187">
        <v>771</v>
      </c>
      <c r="Q26" s="187">
        <f t="shared" si="5"/>
        <v>305</v>
      </c>
      <c r="R26" s="187">
        <v>0</v>
      </c>
      <c r="S26" s="187">
        <v>286</v>
      </c>
      <c r="T26" s="187">
        <v>19</v>
      </c>
      <c r="U26" s="187">
        <f t="shared" si="6"/>
        <v>601</v>
      </c>
      <c r="V26" s="187">
        <v>0</v>
      </c>
      <c r="W26" s="187">
        <v>601</v>
      </c>
      <c r="X26" s="187">
        <v>0</v>
      </c>
      <c r="Y26" s="187">
        <f t="shared" si="7"/>
        <v>17</v>
      </c>
      <c r="Z26" s="187">
        <v>0</v>
      </c>
      <c r="AA26" s="187">
        <v>17</v>
      </c>
      <c r="AB26" s="187">
        <v>0</v>
      </c>
      <c r="AC26" s="187">
        <f t="shared" si="8"/>
        <v>0</v>
      </c>
      <c r="AD26" s="187">
        <v>0</v>
      </c>
      <c r="AE26" s="187">
        <v>0</v>
      </c>
      <c r="AF26" s="187">
        <v>0</v>
      </c>
      <c r="AG26" s="187">
        <v>214</v>
      </c>
      <c r="AH26" s="187">
        <v>0</v>
      </c>
    </row>
    <row r="27" spans="1:34" ht="13.5">
      <c r="A27" s="182" t="s">
        <v>233</v>
      </c>
      <c r="B27" s="182" t="s">
        <v>25</v>
      </c>
      <c r="C27" s="184" t="s">
        <v>121</v>
      </c>
      <c r="D27" s="187">
        <f t="shared" si="0"/>
        <v>3368</v>
      </c>
      <c r="E27" s="187">
        <v>2793</v>
      </c>
      <c r="F27" s="187">
        <v>575</v>
      </c>
      <c r="G27" s="187">
        <f t="shared" si="1"/>
        <v>3368</v>
      </c>
      <c r="H27" s="187">
        <f t="shared" si="2"/>
        <v>3294</v>
      </c>
      <c r="I27" s="187">
        <f t="shared" si="3"/>
        <v>0</v>
      </c>
      <c r="J27" s="187">
        <v>0</v>
      </c>
      <c r="K27" s="187">
        <v>0</v>
      </c>
      <c r="L27" s="187">
        <v>0</v>
      </c>
      <c r="M27" s="187">
        <f t="shared" si="4"/>
        <v>2660</v>
      </c>
      <c r="N27" s="187">
        <v>0</v>
      </c>
      <c r="O27" s="187">
        <v>2167</v>
      </c>
      <c r="P27" s="187">
        <v>493</v>
      </c>
      <c r="Q27" s="187">
        <f t="shared" si="5"/>
        <v>212</v>
      </c>
      <c r="R27" s="187">
        <v>0</v>
      </c>
      <c r="S27" s="187">
        <v>206</v>
      </c>
      <c r="T27" s="187">
        <v>6</v>
      </c>
      <c r="U27" s="187">
        <f t="shared" si="6"/>
        <v>417</v>
      </c>
      <c r="V27" s="187">
        <v>0</v>
      </c>
      <c r="W27" s="187">
        <v>417</v>
      </c>
      <c r="X27" s="187">
        <v>0</v>
      </c>
      <c r="Y27" s="187">
        <f t="shared" si="7"/>
        <v>5</v>
      </c>
      <c r="Z27" s="187">
        <v>0</v>
      </c>
      <c r="AA27" s="187">
        <v>5</v>
      </c>
      <c r="AB27" s="187">
        <v>0</v>
      </c>
      <c r="AC27" s="187">
        <f t="shared" si="8"/>
        <v>0</v>
      </c>
      <c r="AD27" s="187">
        <v>0</v>
      </c>
      <c r="AE27" s="187">
        <v>0</v>
      </c>
      <c r="AF27" s="187">
        <v>0</v>
      </c>
      <c r="AG27" s="187">
        <v>74</v>
      </c>
      <c r="AH27" s="187">
        <v>0</v>
      </c>
    </row>
    <row r="28" spans="1:34" ht="13.5">
      <c r="A28" s="182" t="s">
        <v>233</v>
      </c>
      <c r="B28" s="182" t="s">
        <v>26</v>
      </c>
      <c r="C28" s="184" t="s">
        <v>27</v>
      </c>
      <c r="D28" s="187">
        <f t="shared" si="0"/>
        <v>8672</v>
      </c>
      <c r="E28" s="187">
        <v>5463</v>
      </c>
      <c r="F28" s="187">
        <v>3209</v>
      </c>
      <c r="G28" s="187">
        <f t="shared" si="1"/>
        <v>8672</v>
      </c>
      <c r="H28" s="187">
        <f t="shared" si="2"/>
        <v>7260</v>
      </c>
      <c r="I28" s="187">
        <f t="shared" si="3"/>
        <v>0</v>
      </c>
      <c r="J28" s="187">
        <v>0</v>
      </c>
      <c r="K28" s="187">
        <v>0</v>
      </c>
      <c r="L28" s="187">
        <v>0</v>
      </c>
      <c r="M28" s="187">
        <f t="shared" si="4"/>
        <v>5281</v>
      </c>
      <c r="N28" s="187">
        <v>0</v>
      </c>
      <c r="O28" s="187">
        <v>5281</v>
      </c>
      <c r="P28" s="187">
        <v>0</v>
      </c>
      <c r="Q28" s="187">
        <f t="shared" si="5"/>
        <v>479</v>
      </c>
      <c r="R28" s="187">
        <v>0</v>
      </c>
      <c r="S28" s="187">
        <v>479</v>
      </c>
      <c r="T28" s="187">
        <v>0</v>
      </c>
      <c r="U28" s="187">
        <f t="shared" si="6"/>
        <v>1500</v>
      </c>
      <c r="V28" s="187">
        <v>0</v>
      </c>
      <c r="W28" s="187">
        <v>1500</v>
      </c>
      <c r="X28" s="187">
        <v>0</v>
      </c>
      <c r="Y28" s="187">
        <f t="shared" si="7"/>
        <v>0</v>
      </c>
      <c r="Z28" s="187">
        <v>0</v>
      </c>
      <c r="AA28" s="187">
        <v>0</v>
      </c>
      <c r="AB28" s="187">
        <v>0</v>
      </c>
      <c r="AC28" s="187">
        <f t="shared" si="8"/>
        <v>0</v>
      </c>
      <c r="AD28" s="187">
        <v>0</v>
      </c>
      <c r="AE28" s="187">
        <v>0</v>
      </c>
      <c r="AF28" s="187">
        <v>0</v>
      </c>
      <c r="AG28" s="187">
        <v>1412</v>
      </c>
      <c r="AH28" s="187">
        <v>0</v>
      </c>
    </row>
    <row r="29" spans="1:34" ht="13.5">
      <c r="A29" s="230" t="s">
        <v>30</v>
      </c>
      <c r="B29" s="231"/>
      <c r="C29" s="231"/>
      <c r="D29" s="187">
        <f aca="true" t="shared" si="9" ref="D29:AH29">SUM(D7:D28)</f>
        <v>476971</v>
      </c>
      <c r="E29" s="187">
        <f t="shared" si="9"/>
        <v>306245</v>
      </c>
      <c r="F29" s="187">
        <f t="shared" si="9"/>
        <v>170726</v>
      </c>
      <c r="G29" s="187">
        <f t="shared" si="9"/>
        <v>476971</v>
      </c>
      <c r="H29" s="187">
        <f t="shared" si="9"/>
        <v>423613</v>
      </c>
      <c r="I29" s="187">
        <f t="shared" si="9"/>
        <v>0</v>
      </c>
      <c r="J29" s="187">
        <f t="shared" si="9"/>
        <v>0</v>
      </c>
      <c r="K29" s="187">
        <f t="shared" si="9"/>
        <v>0</v>
      </c>
      <c r="L29" s="187">
        <f t="shared" si="9"/>
        <v>0</v>
      </c>
      <c r="M29" s="187">
        <f t="shared" si="9"/>
        <v>337162</v>
      </c>
      <c r="N29" s="187">
        <f t="shared" si="9"/>
        <v>61577</v>
      </c>
      <c r="O29" s="187">
        <f t="shared" si="9"/>
        <v>168781</v>
      </c>
      <c r="P29" s="187">
        <f t="shared" si="9"/>
        <v>106804</v>
      </c>
      <c r="Q29" s="187">
        <f t="shared" si="9"/>
        <v>31368</v>
      </c>
      <c r="R29" s="187">
        <f t="shared" si="9"/>
        <v>10859</v>
      </c>
      <c r="S29" s="187">
        <f t="shared" si="9"/>
        <v>10118</v>
      </c>
      <c r="T29" s="187">
        <f t="shared" si="9"/>
        <v>10391</v>
      </c>
      <c r="U29" s="187">
        <f t="shared" si="9"/>
        <v>47280</v>
      </c>
      <c r="V29" s="187">
        <f t="shared" si="9"/>
        <v>15550</v>
      </c>
      <c r="W29" s="187">
        <f t="shared" si="9"/>
        <v>25916</v>
      </c>
      <c r="X29" s="187">
        <f t="shared" si="9"/>
        <v>5814</v>
      </c>
      <c r="Y29" s="187">
        <f t="shared" si="9"/>
        <v>2177</v>
      </c>
      <c r="Z29" s="187">
        <f t="shared" si="9"/>
        <v>47</v>
      </c>
      <c r="AA29" s="187">
        <f t="shared" si="9"/>
        <v>205</v>
      </c>
      <c r="AB29" s="187">
        <f t="shared" si="9"/>
        <v>1925</v>
      </c>
      <c r="AC29" s="187">
        <f t="shared" si="9"/>
        <v>5626</v>
      </c>
      <c r="AD29" s="187">
        <f t="shared" si="9"/>
        <v>245</v>
      </c>
      <c r="AE29" s="187">
        <f t="shared" si="9"/>
        <v>3216</v>
      </c>
      <c r="AF29" s="187">
        <f t="shared" si="9"/>
        <v>2165</v>
      </c>
      <c r="AG29" s="187">
        <f t="shared" si="9"/>
        <v>53358</v>
      </c>
      <c r="AH29" s="187">
        <f t="shared" si="9"/>
        <v>1</v>
      </c>
    </row>
  </sheetData>
  <mergeCells count="14">
    <mergeCell ref="A29:C29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2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4" t="s">
        <v>123</v>
      </c>
      <c r="B2" s="204" t="s">
        <v>166</v>
      </c>
      <c r="C2" s="209" t="s">
        <v>169</v>
      </c>
      <c r="D2" s="26" t="s">
        <v>161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162</v>
      </c>
      <c r="V2" s="29"/>
      <c r="W2" s="29"/>
      <c r="X2" s="29"/>
      <c r="Y2" s="29"/>
      <c r="Z2" s="29"/>
      <c r="AA2" s="30"/>
      <c r="AB2" s="26" t="s">
        <v>163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89"/>
      <c r="B3" s="232"/>
      <c r="C3" s="210"/>
      <c r="D3" s="10" t="s">
        <v>138</v>
      </c>
      <c r="E3" s="31" t="s">
        <v>132</v>
      </c>
      <c r="F3" s="225" t="s">
        <v>170</v>
      </c>
      <c r="G3" s="226"/>
      <c r="H3" s="226"/>
      <c r="I3" s="226"/>
      <c r="J3" s="226"/>
      <c r="K3" s="227"/>
      <c r="L3" s="209" t="s">
        <v>171</v>
      </c>
      <c r="M3" s="14" t="s">
        <v>140</v>
      </c>
      <c r="N3" s="32"/>
      <c r="O3" s="32"/>
      <c r="P3" s="32"/>
      <c r="Q3" s="32"/>
      <c r="R3" s="32"/>
      <c r="S3" s="32"/>
      <c r="T3" s="33"/>
      <c r="U3" s="10" t="s">
        <v>138</v>
      </c>
      <c r="V3" s="209" t="s">
        <v>132</v>
      </c>
      <c r="W3" s="194" t="s">
        <v>133</v>
      </c>
      <c r="X3" s="195"/>
      <c r="Y3" s="195"/>
      <c r="Z3" s="195"/>
      <c r="AA3" s="196"/>
      <c r="AB3" s="10" t="s">
        <v>138</v>
      </c>
      <c r="AC3" s="209" t="s">
        <v>172</v>
      </c>
      <c r="AD3" s="209" t="s">
        <v>173</v>
      </c>
      <c r="AE3" s="14" t="s">
        <v>134</v>
      </c>
      <c r="AF3" s="29"/>
      <c r="AG3" s="29"/>
      <c r="AH3" s="29"/>
      <c r="AI3" s="29"/>
      <c r="AJ3" s="30"/>
    </row>
    <row r="4" spans="1:36" s="27" customFormat="1" ht="22.5" customHeight="1">
      <c r="A4" s="189"/>
      <c r="B4" s="232"/>
      <c r="C4" s="210"/>
      <c r="D4" s="10"/>
      <c r="E4" s="34"/>
      <c r="F4" s="35"/>
      <c r="G4" s="209" t="s">
        <v>148</v>
      </c>
      <c r="H4" s="209" t="s">
        <v>149</v>
      </c>
      <c r="I4" s="209" t="s">
        <v>150</v>
      </c>
      <c r="J4" s="209" t="s">
        <v>151</v>
      </c>
      <c r="K4" s="209" t="s">
        <v>152</v>
      </c>
      <c r="L4" s="203"/>
      <c r="M4" s="36"/>
      <c r="N4" s="37"/>
      <c r="O4" s="37"/>
      <c r="P4" s="37"/>
      <c r="Q4" s="37"/>
      <c r="R4" s="37"/>
      <c r="S4" s="37"/>
      <c r="T4" s="38"/>
      <c r="U4" s="10"/>
      <c r="V4" s="203"/>
      <c r="W4" s="191" t="s">
        <v>148</v>
      </c>
      <c r="X4" s="209" t="s">
        <v>149</v>
      </c>
      <c r="Y4" s="209" t="s">
        <v>150</v>
      </c>
      <c r="Z4" s="209" t="s">
        <v>151</v>
      </c>
      <c r="AA4" s="209" t="s">
        <v>152</v>
      </c>
      <c r="AB4" s="10"/>
      <c r="AC4" s="203"/>
      <c r="AD4" s="203"/>
      <c r="AE4" s="36"/>
      <c r="AF4" s="191" t="s">
        <v>148</v>
      </c>
      <c r="AG4" s="209" t="s">
        <v>149</v>
      </c>
      <c r="AH4" s="209" t="s">
        <v>150</v>
      </c>
      <c r="AI4" s="209" t="s">
        <v>151</v>
      </c>
      <c r="AJ4" s="209" t="s">
        <v>152</v>
      </c>
    </row>
    <row r="5" spans="1:36" s="27" customFormat="1" ht="22.5" customHeight="1">
      <c r="A5" s="189"/>
      <c r="B5" s="232"/>
      <c r="C5" s="210"/>
      <c r="D5" s="16"/>
      <c r="E5" s="39"/>
      <c r="F5" s="10" t="s">
        <v>138</v>
      </c>
      <c r="G5" s="203"/>
      <c r="H5" s="203"/>
      <c r="I5" s="203"/>
      <c r="J5" s="203"/>
      <c r="K5" s="203"/>
      <c r="L5" s="193"/>
      <c r="M5" s="10" t="s">
        <v>138</v>
      </c>
      <c r="N5" s="6" t="s">
        <v>142</v>
      </c>
      <c r="O5" s="6" t="s">
        <v>167</v>
      </c>
      <c r="P5" s="6" t="s">
        <v>143</v>
      </c>
      <c r="Q5" s="18" t="s">
        <v>174</v>
      </c>
      <c r="R5" s="6" t="s">
        <v>144</v>
      </c>
      <c r="S5" s="18" t="s">
        <v>205</v>
      </c>
      <c r="T5" s="6" t="s">
        <v>168</v>
      </c>
      <c r="U5" s="16"/>
      <c r="V5" s="193"/>
      <c r="W5" s="192"/>
      <c r="X5" s="203"/>
      <c r="Y5" s="203"/>
      <c r="Z5" s="203"/>
      <c r="AA5" s="203"/>
      <c r="AB5" s="16"/>
      <c r="AC5" s="193"/>
      <c r="AD5" s="193"/>
      <c r="AE5" s="10" t="s">
        <v>138</v>
      </c>
      <c r="AF5" s="192"/>
      <c r="AG5" s="203"/>
      <c r="AH5" s="203"/>
      <c r="AI5" s="203"/>
      <c r="AJ5" s="203"/>
    </row>
    <row r="6" spans="1:36" s="27" customFormat="1" ht="22.5" customHeight="1">
      <c r="A6" s="190"/>
      <c r="B6" s="233"/>
      <c r="C6" s="211"/>
      <c r="D6" s="21" t="s">
        <v>175</v>
      </c>
      <c r="E6" s="21" t="s">
        <v>131</v>
      </c>
      <c r="F6" s="21" t="s">
        <v>131</v>
      </c>
      <c r="G6" s="23" t="s">
        <v>131</v>
      </c>
      <c r="H6" s="23" t="s">
        <v>131</v>
      </c>
      <c r="I6" s="23" t="s">
        <v>131</v>
      </c>
      <c r="J6" s="23" t="s">
        <v>131</v>
      </c>
      <c r="K6" s="23" t="s">
        <v>131</v>
      </c>
      <c r="L6" s="40" t="s">
        <v>131</v>
      </c>
      <c r="M6" s="21" t="s">
        <v>131</v>
      </c>
      <c r="N6" s="23" t="s">
        <v>131</v>
      </c>
      <c r="O6" s="23" t="s">
        <v>131</v>
      </c>
      <c r="P6" s="23" t="s">
        <v>131</v>
      </c>
      <c r="Q6" s="23" t="s">
        <v>131</v>
      </c>
      <c r="R6" s="23" t="s">
        <v>131</v>
      </c>
      <c r="S6" s="23" t="s">
        <v>131</v>
      </c>
      <c r="T6" s="23" t="s">
        <v>131</v>
      </c>
      <c r="U6" s="21" t="s">
        <v>131</v>
      </c>
      <c r="V6" s="40" t="s">
        <v>131</v>
      </c>
      <c r="W6" s="41" t="s">
        <v>131</v>
      </c>
      <c r="X6" s="23" t="s">
        <v>131</v>
      </c>
      <c r="Y6" s="23" t="s">
        <v>131</v>
      </c>
      <c r="Z6" s="23" t="s">
        <v>131</v>
      </c>
      <c r="AA6" s="23" t="s">
        <v>131</v>
      </c>
      <c r="AB6" s="21" t="s">
        <v>131</v>
      </c>
      <c r="AC6" s="40" t="s">
        <v>131</v>
      </c>
      <c r="AD6" s="40" t="s">
        <v>131</v>
      </c>
      <c r="AE6" s="21" t="s">
        <v>131</v>
      </c>
      <c r="AF6" s="22" t="s">
        <v>131</v>
      </c>
      <c r="AG6" s="22" t="s">
        <v>131</v>
      </c>
      <c r="AH6" s="22" t="s">
        <v>131</v>
      </c>
      <c r="AI6" s="22" t="s">
        <v>131</v>
      </c>
      <c r="AJ6" s="22" t="s">
        <v>131</v>
      </c>
    </row>
    <row r="7" spans="1:36" ht="13.5">
      <c r="A7" s="182" t="s">
        <v>233</v>
      </c>
      <c r="B7" s="185" t="s">
        <v>206</v>
      </c>
      <c r="C7" s="186" t="s">
        <v>207</v>
      </c>
      <c r="D7" s="187">
        <f aca="true" t="shared" si="0" ref="D7:D28">E7+F7+L7+M7</f>
        <v>190512</v>
      </c>
      <c r="E7" s="187">
        <v>143017</v>
      </c>
      <c r="F7" s="187">
        <f aca="true" t="shared" si="1" ref="F7:F28">SUM(G7:K7)</f>
        <v>35923</v>
      </c>
      <c r="G7" s="187">
        <v>7819</v>
      </c>
      <c r="H7" s="187">
        <v>11300</v>
      </c>
      <c r="I7" s="187">
        <v>0</v>
      </c>
      <c r="J7" s="187">
        <v>0</v>
      </c>
      <c r="K7" s="187">
        <v>16804</v>
      </c>
      <c r="L7" s="187">
        <v>4042</v>
      </c>
      <c r="M7" s="187">
        <f aca="true" t="shared" si="2" ref="M7:M28">SUM(N7:T7)</f>
        <v>7530</v>
      </c>
      <c r="N7" s="187">
        <v>0</v>
      </c>
      <c r="O7" s="187">
        <v>7530</v>
      </c>
      <c r="P7" s="187">
        <v>0</v>
      </c>
      <c r="Q7" s="187">
        <v>0</v>
      </c>
      <c r="R7" s="187">
        <v>0</v>
      </c>
      <c r="S7" s="187">
        <v>0</v>
      </c>
      <c r="T7" s="187">
        <v>0</v>
      </c>
      <c r="U7" s="187">
        <f aca="true" t="shared" si="3" ref="U7:U28">SUM(V7:AA7)</f>
        <v>151273</v>
      </c>
      <c r="V7" s="187">
        <v>143017</v>
      </c>
      <c r="W7" s="187">
        <v>363</v>
      </c>
      <c r="X7" s="187">
        <v>0</v>
      </c>
      <c r="Y7" s="187">
        <v>0</v>
      </c>
      <c r="Z7" s="187">
        <v>0</v>
      </c>
      <c r="AA7" s="187">
        <v>7893</v>
      </c>
      <c r="AB7" s="187">
        <f aca="true" t="shared" si="4" ref="AB7:AB28">SUM(AC7:AE7)</f>
        <v>37916</v>
      </c>
      <c r="AC7" s="187">
        <v>4042</v>
      </c>
      <c r="AD7" s="187">
        <v>17880</v>
      </c>
      <c r="AE7" s="187">
        <f aca="true" t="shared" si="5" ref="AE7:AE28">SUM(AF7:AJ7)</f>
        <v>15994</v>
      </c>
      <c r="AF7" s="187">
        <v>7083</v>
      </c>
      <c r="AG7" s="187">
        <v>0</v>
      </c>
      <c r="AH7" s="187">
        <v>0</v>
      </c>
      <c r="AI7" s="187">
        <v>0</v>
      </c>
      <c r="AJ7" s="187">
        <v>8911</v>
      </c>
    </row>
    <row r="8" spans="1:36" ht="13.5">
      <c r="A8" s="182" t="s">
        <v>233</v>
      </c>
      <c r="B8" s="182" t="s">
        <v>234</v>
      </c>
      <c r="C8" s="184" t="s">
        <v>235</v>
      </c>
      <c r="D8" s="187">
        <f>E8+F8+L8+M8</f>
        <v>26728</v>
      </c>
      <c r="E8" s="187">
        <v>0</v>
      </c>
      <c r="F8" s="187">
        <f>SUM(G8:K8)</f>
        <v>21316</v>
      </c>
      <c r="G8" s="187">
        <v>265</v>
      </c>
      <c r="H8" s="187">
        <v>105</v>
      </c>
      <c r="I8" s="187">
        <v>0</v>
      </c>
      <c r="J8" s="187">
        <v>20946</v>
      </c>
      <c r="K8" s="187">
        <v>0</v>
      </c>
      <c r="L8" s="187">
        <v>1696</v>
      </c>
      <c r="M8" s="187">
        <f>SUM(N8:T8)</f>
        <v>3716</v>
      </c>
      <c r="N8" s="187">
        <v>2318</v>
      </c>
      <c r="O8" s="187">
        <v>637</v>
      </c>
      <c r="P8" s="187">
        <v>711</v>
      </c>
      <c r="Q8" s="187">
        <v>0</v>
      </c>
      <c r="R8" s="187">
        <v>0</v>
      </c>
      <c r="S8" s="187">
        <v>0</v>
      </c>
      <c r="T8" s="187">
        <v>50</v>
      </c>
      <c r="U8" s="187">
        <f>SUM(V8:AA8)</f>
        <v>10166</v>
      </c>
      <c r="V8" s="187">
        <v>0</v>
      </c>
      <c r="W8" s="187">
        <v>0</v>
      </c>
      <c r="X8" s="187">
        <v>0</v>
      </c>
      <c r="Y8" s="187">
        <v>0</v>
      </c>
      <c r="Z8" s="187">
        <v>10166</v>
      </c>
      <c r="AA8" s="187">
        <v>0</v>
      </c>
      <c r="AB8" s="187">
        <f>SUM(AC8:AE8)</f>
        <v>2833</v>
      </c>
      <c r="AC8" s="187">
        <v>1696</v>
      </c>
      <c r="AD8" s="187">
        <v>1089</v>
      </c>
      <c r="AE8" s="187">
        <f>SUM(AF8:AJ8)</f>
        <v>48</v>
      </c>
      <c r="AF8" s="187">
        <v>0</v>
      </c>
      <c r="AG8" s="187">
        <v>0</v>
      </c>
      <c r="AH8" s="187">
        <v>0</v>
      </c>
      <c r="AI8" s="187">
        <v>48</v>
      </c>
      <c r="AJ8" s="187">
        <v>0</v>
      </c>
    </row>
    <row r="9" spans="1:36" ht="13.5">
      <c r="A9" s="182" t="s">
        <v>233</v>
      </c>
      <c r="B9" s="182" t="s">
        <v>236</v>
      </c>
      <c r="C9" s="184" t="s">
        <v>237</v>
      </c>
      <c r="D9" s="187">
        <f t="shared" si="0"/>
        <v>41494</v>
      </c>
      <c r="E9" s="187">
        <v>32835</v>
      </c>
      <c r="F9" s="187">
        <f t="shared" si="1"/>
        <v>869</v>
      </c>
      <c r="G9" s="187">
        <v>0</v>
      </c>
      <c r="H9" s="187">
        <v>869</v>
      </c>
      <c r="I9" s="187">
        <v>0</v>
      </c>
      <c r="J9" s="187">
        <v>0</v>
      </c>
      <c r="K9" s="187">
        <v>0</v>
      </c>
      <c r="L9" s="187">
        <v>2309</v>
      </c>
      <c r="M9" s="187">
        <f t="shared" si="2"/>
        <v>5481</v>
      </c>
      <c r="N9" s="187">
        <v>3354</v>
      </c>
      <c r="O9" s="187">
        <v>1079</v>
      </c>
      <c r="P9" s="187">
        <v>745</v>
      </c>
      <c r="Q9" s="187">
        <v>0</v>
      </c>
      <c r="R9" s="187">
        <v>0</v>
      </c>
      <c r="S9" s="187">
        <v>0</v>
      </c>
      <c r="T9" s="187">
        <v>303</v>
      </c>
      <c r="U9" s="187">
        <f t="shared" si="3"/>
        <v>32867</v>
      </c>
      <c r="V9" s="187">
        <v>32835</v>
      </c>
      <c r="W9" s="187">
        <v>0</v>
      </c>
      <c r="X9" s="187">
        <v>32</v>
      </c>
      <c r="Y9" s="187">
        <v>0</v>
      </c>
      <c r="Z9" s="187">
        <v>0</v>
      </c>
      <c r="AA9" s="187">
        <v>0</v>
      </c>
      <c r="AB9" s="187">
        <f t="shared" si="4"/>
        <v>5920</v>
      </c>
      <c r="AC9" s="187">
        <v>2309</v>
      </c>
      <c r="AD9" s="187">
        <v>3611</v>
      </c>
      <c r="AE9" s="187">
        <f t="shared" si="5"/>
        <v>0</v>
      </c>
      <c r="AF9" s="187">
        <v>0</v>
      </c>
      <c r="AG9" s="187">
        <v>0</v>
      </c>
      <c r="AH9" s="187">
        <v>0</v>
      </c>
      <c r="AI9" s="187">
        <v>0</v>
      </c>
      <c r="AJ9" s="187">
        <v>0</v>
      </c>
    </row>
    <row r="10" spans="1:36" ht="13.5">
      <c r="A10" s="182" t="s">
        <v>233</v>
      </c>
      <c r="B10" s="182" t="s">
        <v>238</v>
      </c>
      <c r="C10" s="184" t="s">
        <v>239</v>
      </c>
      <c r="D10" s="187">
        <f t="shared" si="0"/>
        <v>16630</v>
      </c>
      <c r="E10" s="187">
        <v>10953</v>
      </c>
      <c r="F10" s="187">
        <f t="shared" si="1"/>
        <v>625</v>
      </c>
      <c r="G10" s="187">
        <v>449</v>
      </c>
      <c r="H10" s="187">
        <v>176</v>
      </c>
      <c r="I10" s="187">
        <v>0</v>
      </c>
      <c r="J10" s="187">
        <v>0</v>
      </c>
      <c r="K10" s="187">
        <v>0</v>
      </c>
      <c r="L10" s="187">
        <v>4125</v>
      </c>
      <c r="M10" s="187">
        <f t="shared" si="2"/>
        <v>927</v>
      </c>
      <c r="N10" s="187">
        <v>765</v>
      </c>
      <c r="O10" s="187">
        <v>0</v>
      </c>
      <c r="P10" s="187">
        <v>162</v>
      </c>
      <c r="Q10" s="187">
        <v>0</v>
      </c>
      <c r="R10" s="187">
        <v>0</v>
      </c>
      <c r="S10" s="187">
        <v>0</v>
      </c>
      <c r="T10" s="187">
        <v>0</v>
      </c>
      <c r="U10" s="187">
        <f t="shared" si="3"/>
        <v>10953</v>
      </c>
      <c r="V10" s="187">
        <v>10953</v>
      </c>
      <c r="W10" s="187">
        <v>0</v>
      </c>
      <c r="X10" s="187">
        <v>0</v>
      </c>
      <c r="Y10" s="187">
        <v>0</v>
      </c>
      <c r="Z10" s="187">
        <v>0</v>
      </c>
      <c r="AA10" s="187">
        <v>0</v>
      </c>
      <c r="AB10" s="187">
        <f t="shared" si="4"/>
        <v>5381</v>
      </c>
      <c r="AC10" s="187">
        <v>4125</v>
      </c>
      <c r="AD10" s="187">
        <v>1256</v>
      </c>
      <c r="AE10" s="187">
        <f t="shared" si="5"/>
        <v>0</v>
      </c>
      <c r="AF10" s="187">
        <v>0</v>
      </c>
      <c r="AG10" s="187">
        <v>0</v>
      </c>
      <c r="AH10" s="187">
        <v>0</v>
      </c>
      <c r="AI10" s="187">
        <v>0</v>
      </c>
      <c r="AJ10" s="187">
        <v>0</v>
      </c>
    </row>
    <row r="11" spans="1:36" ht="13.5">
      <c r="A11" s="182" t="s">
        <v>233</v>
      </c>
      <c r="B11" s="182" t="s">
        <v>240</v>
      </c>
      <c r="C11" s="184" t="s">
        <v>241</v>
      </c>
      <c r="D11" s="187">
        <f t="shared" si="0"/>
        <v>5874</v>
      </c>
      <c r="E11" s="187">
        <v>0</v>
      </c>
      <c r="F11" s="187">
        <f t="shared" si="1"/>
        <v>4439</v>
      </c>
      <c r="G11" s="187">
        <v>0</v>
      </c>
      <c r="H11" s="187">
        <v>0</v>
      </c>
      <c r="I11" s="187">
        <v>0</v>
      </c>
      <c r="J11" s="187">
        <v>4053</v>
      </c>
      <c r="K11" s="187">
        <v>386</v>
      </c>
      <c r="L11" s="187">
        <v>0</v>
      </c>
      <c r="M11" s="187">
        <f t="shared" si="2"/>
        <v>1435</v>
      </c>
      <c r="N11" s="187">
        <v>1075</v>
      </c>
      <c r="O11" s="187">
        <v>124</v>
      </c>
      <c r="P11" s="187">
        <v>191</v>
      </c>
      <c r="Q11" s="187">
        <v>45</v>
      </c>
      <c r="R11" s="187">
        <v>0</v>
      </c>
      <c r="S11" s="187">
        <v>0</v>
      </c>
      <c r="T11" s="187">
        <v>0</v>
      </c>
      <c r="U11" s="187">
        <f t="shared" si="3"/>
        <v>1833</v>
      </c>
      <c r="V11" s="187">
        <v>0</v>
      </c>
      <c r="W11" s="187">
        <v>0</v>
      </c>
      <c r="X11" s="187">
        <v>0</v>
      </c>
      <c r="Y11" s="187">
        <v>0</v>
      </c>
      <c r="Z11" s="187">
        <v>1833</v>
      </c>
      <c r="AA11" s="187">
        <v>0</v>
      </c>
      <c r="AB11" s="187">
        <f t="shared" si="4"/>
        <v>268</v>
      </c>
      <c r="AC11" s="187">
        <v>0</v>
      </c>
      <c r="AD11" s="187">
        <v>198</v>
      </c>
      <c r="AE11" s="187">
        <f t="shared" si="5"/>
        <v>70</v>
      </c>
      <c r="AF11" s="187">
        <v>0</v>
      </c>
      <c r="AG11" s="187">
        <v>0</v>
      </c>
      <c r="AH11" s="187">
        <v>0</v>
      </c>
      <c r="AI11" s="187">
        <v>61</v>
      </c>
      <c r="AJ11" s="187">
        <v>9</v>
      </c>
    </row>
    <row r="12" spans="1:36" ht="13.5">
      <c r="A12" s="182" t="s">
        <v>233</v>
      </c>
      <c r="B12" s="182" t="s">
        <v>242</v>
      </c>
      <c r="C12" s="184" t="s">
        <v>243</v>
      </c>
      <c r="D12" s="187">
        <f t="shared" si="0"/>
        <v>35856</v>
      </c>
      <c r="E12" s="187">
        <v>27192</v>
      </c>
      <c r="F12" s="187">
        <f t="shared" si="1"/>
        <v>4942</v>
      </c>
      <c r="G12" s="187">
        <v>0</v>
      </c>
      <c r="H12" s="187">
        <v>4942</v>
      </c>
      <c r="I12" s="187">
        <v>0</v>
      </c>
      <c r="J12" s="187">
        <v>0</v>
      </c>
      <c r="K12" s="187">
        <v>0</v>
      </c>
      <c r="L12" s="187">
        <v>2986</v>
      </c>
      <c r="M12" s="187">
        <f t="shared" si="2"/>
        <v>736</v>
      </c>
      <c r="N12" s="187">
        <v>736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f t="shared" si="3"/>
        <v>29242</v>
      </c>
      <c r="V12" s="187">
        <v>27192</v>
      </c>
      <c r="W12" s="187">
        <v>0</v>
      </c>
      <c r="X12" s="187">
        <v>2050</v>
      </c>
      <c r="Y12" s="187">
        <v>0</v>
      </c>
      <c r="Z12" s="187">
        <v>0</v>
      </c>
      <c r="AA12" s="187">
        <v>0</v>
      </c>
      <c r="AB12" s="187">
        <f t="shared" si="4"/>
        <v>7372</v>
      </c>
      <c r="AC12" s="187">
        <v>2986</v>
      </c>
      <c r="AD12" s="187">
        <v>3135</v>
      </c>
      <c r="AE12" s="187">
        <f t="shared" si="5"/>
        <v>1251</v>
      </c>
      <c r="AF12" s="187">
        <v>0</v>
      </c>
      <c r="AG12" s="187">
        <v>1251</v>
      </c>
      <c r="AH12" s="187">
        <v>0</v>
      </c>
      <c r="AI12" s="187">
        <v>0</v>
      </c>
      <c r="AJ12" s="187">
        <v>0</v>
      </c>
    </row>
    <row r="13" spans="1:36" ht="13.5">
      <c r="A13" s="182" t="s">
        <v>233</v>
      </c>
      <c r="B13" s="182" t="s">
        <v>244</v>
      </c>
      <c r="C13" s="184" t="s">
        <v>245</v>
      </c>
      <c r="D13" s="187">
        <f t="shared" si="0"/>
        <v>10387</v>
      </c>
      <c r="E13" s="187">
        <v>0</v>
      </c>
      <c r="F13" s="187">
        <f t="shared" si="1"/>
        <v>10387</v>
      </c>
      <c r="G13" s="187">
        <v>2911</v>
      </c>
      <c r="H13" s="187">
        <v>855</v>
      </c>
      <c r="I13" s="187">
        <v>0</v>
      </c>
      <c r="J13" s="187">
        <v>6621</v>
      </c>
      <c r="K13" s="187">
        <v>0</v>
      </c>
      <c r="L13" s="187">
        <v>0</v>
      </c>
      <c r="M13" s="187">
        <f t="shared" si="2"/>
        <v>0</v>
      </c>
      <c r="N13" s="187">
        <v>0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  <c r="T13" s="187">
        <v>0</v>
      </c>
      <c r="U13" s="187">
        <f t="shared" si="3"/>
        <v>3254</v>
      </c>
      <c r="V13" s="187">
        <v>0</v>
      </c>
      <c r="W13" s="187">
        <v>0</v>
      </c>
      <c r="X13" s="187">
        <v>0</v>
      </c>
      <c r="Y13" s="187">
        <v>0</v>
      </c>
      <c r="Z13" s="187">
        <v>3254</v>
      </c>
      <c r="AA13" s="187">
        <v>0</v>
      </c>
      <c r="AB13" s="187">
        <f t="shared" si="4"/>
        <v>3342</v>
      </c>
      <c r="AC13" s="187">
        <v>0</v>
      </c>
      <c r="AD13" s="187">
        <v>351</v>
      </c>
      <c r="AE13" s="187">
        <f t="shared" si="5"/>
        <v>2991</v>
      </c>
      <c r="AF13" s="187">
        <v>2911</v>
      </c>
      <c r="AG13" s="187">
        <v>0</v>
      </c>
      <c r="AH13" s="187">
        <v>0</v>
      </c>
      <c r="AI13" s="187">
        <v>80</v>
      </c>
      <c r="AJ13" s="187">
        <v>0</v>
      </c>
    </row>
    <row r="14" spans="1:36" ht="13.5">
      <c r="A14" s="182" t="s">
        <v>233</v>
      </c>
      <c r="B14" s="182" t="s">
        <v>28</v>
      </c>
      <c r="C14" s="184" t="s">
        <v>29</v>
      </c>
      <c r="D14" s="187">
        <f t="shared" si="0"/>
        <v>11287</v>
      </c>
      <c r="E14" s="187">
        <v>0</v>
      </c>
      <c r="F14" s="187">
        <f t="shared" si="1"/>
        <v>9368</v>
      </c>
      <c r="G14" s="187">
        <v>0</v>
      </c>
      <c r="H14" s="187">
        <v>0</v>
      </c>
      <c r="I14" s="187">
        <v>0</v>
      </c>
      <c r="J14" s="187">
        <v>9368</v>
      </c>
      <c r="K14" s="187">
        <v>0</v>
      </c>
      <c r="L14" s="187">
        <v>1468</v>
      </c>
      <c r="M14" s="187">
        <f t="shared" si="2"/>
        <v>451</v>
      </c>
      <c r="N14" s="187">
        <v>8</v>
      </c>
      <c r="O14" s="187">
        <v>188</v>
      </c>
      <c r="P14" s="187">
        <v>185</v>
      </c>
      <c r="Q14" s="187">
        <v>41</v>
      </c>
      <c r="R14" s="187">
        <v>0</v>
      </c>
      <c r="S14" s="187">
        <v>0</v>
      </c>
      <c r="T14" s="187">
        <v>29</v>
      </c>
      <c r="U14" s="187">
        <f t="shared" si="3"/>
        <v>5250</v>
      </c>
      <c r="V14" s="187">
        <v>0</v>
      </c>
      <c r="W14" s="187">
        <v>0</v>
      </c>
      <c r="X14" s="187">
        <v>0</v>
      </c>
      <c r="Y14" s="187">
        <v>0</v>
      </c>
      <c r="Z14" s="187">
        <v>5250</v>
      </c>
      <c r="AA14" s="187">
        <v>0</v>
      </c>
      <c r="AB14" s="187">
        <f t="shared" si="4"/>
        <v>2088</v>
      </c>
      <c r="AC14" s="187">
        <v>1468</v>
      </c>
      <c r="AD14" s="187">
        <v>572</v>
      </c>
      <c r="AE14" s="187">
        <f t="shared" si="5"/>
        <v>48</v>
      </c>
      <c r="AF14" s="187">
        <v>0</v>
      </c>
      <c r="AG14" s="187">
        <v>0</v>
      </c>
      <c r="AH14" s="187">
        <v>0</v>
      </c>
      <c r="AI14" s="187">
        <v>48</v>
      </c>
      <c r="AJ14" s="187">
        <v>0</v>
      </c>
    </row>
    <row r="15" spans="1:36" ht="13.5">
      <c r="A15" s="182" t="s">
        <v>233</v>
      </c>
      <c r="B15" s="182" t="s">
        <v>18</v>
      </c>
      <c r="C15" s="184" t="s">
        <v>19</v>
      </c>
      <c r="D15" s="187">
        <f t="shared" si="0"/>
        <v>43785</v>
      </c>
      <c r="E15" s="187">
        <v>32051</v>
      </c>
      <c r="F15" s="187">
        <f t="shared" si="1"/>
        <v>7719</v>
      </c>
      <c r="G15" s="187">
        <v>0</v>
      </c>
      <c r="H15" s="187">
        <v>7719</v>
      </c>
      <c r="I15" s="187">
        <v>0</v>
      </c>
      <c r="J15" s="187">
        <v>0</v>
      </c>
      <c r="K15" s="187">
        <v>0</v>
      </c>
      <c r="L15" s="187">
        <v>0</v>
      </c>
      <c r="M15" s="187">
        <f t="shared" si="2"/>
        <v>4015</v>
      </c>
      <c r="N15" s="187">
        <v>2966</v>
      </c>
      <c r="O15" s="187">
        <v>290</v>
      </c>
      <c r="P15" s="187">
        <v>657</v>
      </c>
      <c r="Q15" s="187">
        <v>75</v>
      </c>
      <c r="R15" s="187">
        <v>0</v>
      </c>
      <c r="S15" s="187">
        <v>27</v>
      </c>
      <c r="T15" s="187">
        <v>0</v>
      </c>
      <c r="U15" s="187">
        <f t="shared" si="3"/>
        <v>36531</v>
      </c>
      <c r="V15" s="187">
        <v>32051</v>
      </c>
      <c r="W15" s="187">
        <v>0</v>
      </c>
      <c r="X15" s="187">
        <v>4480</v>
      </c>
      <c r="Y15" s="187">
        <v>0</v>
      </c>
      <c r="Z15" s="187">
        <v>0</v>
      </c>
      <c r="AA15" s="187">
        <v>0</v>
      </c>
      <c r="AB15" s="187">
        <f t="shared" si="4"/>
        <v>5372</v>
      </c>
      <c r="AC15" s="187">
        <v>0</v>
      </c>
      <c r="AD15" s="187">
        <v>4346</v>
      </c>
      <c r="AE15" s="187">
        <f t="shared" si="5"/>
        <v>1026</v>
      </c>
      <c r="AF15" s="187">
        <v>0</v>
      </c>
      <c r="AG15" s="187">
        <v>1026</v>
      </c>
      <c r="AH15" s="187">
        <v>0</v>
      </c>
      <c r="AI15" s="187">
        <v>0</v>
      </c>
      <c r="AJ15" s="187">
        <v>0</v>
      </c>
    </row>
    <row r="16" spans="1:36" ht="13.5">
      <c r="A16" s="182" t="s">
        <v>233</v>
      </c>
      <c r="B16" s="182" t="s">
        <v>20</v>
      </c>
      <c r="C16" s="184" t="s">
        <v>21</v>
      </c>
      <c r="D16" s="187">
        <f t="shared" si="0"/>
        <v>14888</v>
      </c>
      <c r="E16" s="187">
        <v>9772</v>
      </c>
      <c r="F16" s="187">
        <f t="shared" si="1"/>
        <v>2478</v>
      </c>
      <c r="G16" s="187">
        <v>0</v>
      </c>
      <c r="H16" s="187">
        <v>666</v>
      </c>
      <c r="I16" s="187">
        <v>0</v>
      </c>
      <c r="J16" s="187">
        <v>0</v>
      </c>
      <c r="K16" s="187">
        <v>1812</v>
      </c>
      <c r="L16" s="187">
        <v>1758</v>
      </c>
      <c r="M16" s="187">
        <f t="shared" si="2"/>
        <v>880</v>
      </c>
      <c r="N16" s="187">
        <v>520</v>
      </c>
      <c r="O16" s="187">
        <v>119</v>
      </c>
      <c r="P16" s="187">
        <v>241</v>
      </c>
      <c r="Q16" s="187">
        <v>0</v>
      </c>
      <c r="R16" s="187">
        <v>0</v>
      </c>
      <c r="S16" s="187">
        <v>0</v>
      </c>
      <c r="T16" s="187">
        <v>0</v>
      </c>
      <c r="U16" s="187">
        <f t="shared" si="3"/>
        <v>11612</v>
      </c>
      <c r="V16" s="187">
        <v>9772</v>
      </c>
      <c r="W16" s="187">
        <v>0</v>
      </c>
      <c r="X16" s="187">
        <v>28</v>
      </c>
      <c r="Y16" s="187">
        <v>0</v>
      </c>
      <c r="Z16" s="187">
        <v>0</v>
      </c>
      <c r="AA16" s="187">
        <v>1812</v>
      </c>
      <c r="AB16" s="187">
        <f t="shared" si="4"/>
        <v>3369</v>
      </c>
      <c r="AC16" s="187">
        <v>1758</v>
      </c>
      <c r="AD16" s="187">
        <v>1481</v>
      </c>
      <c r="AE16" s="187">
        <f t="shared" si="5"/>
        <v>130</v>
      </c>
      <c r="AF16" s="187">
        <v>0</v>
      </c>
      <c r="AG16" s="187">
        <v>130</v>
      </c>
      <c r="AH16" s="187">
        <v>0</v>
      </c>
      <c r="AI16" s="187">
        <v>0</v>
      </c>
      <c r="AJ16" s="187">
        <v>0</v>
      </c>
    </row>
    <row r="17" spans="1:36" ht="13.5">
      <c r="A17" s="182" t="s">
        <v>233</v>
      </c>
      <c r="B17" s="182" t="s">
        <v>246</v>
      </c>
      <c r="C17" s="184" t="s">
        <v>247</v>
      </c>
      <c r="D17" s="187">
        <f t="shared" si="0"/>
        <v>4067</v>
      </c>
      <c r="E17" s="187">
        <v>3222</v>
      </c>
      <c r="F17" s="187">
        <f t="shared" si="1"/>
        <v>531</v>
      </c>
      <c r="G17" s="187">
        <v>0</v>
      </c>
      <c r="H17" s="187">
        <v>531</v>
      </c>
      <c r="I17" s="187">
        <v>0</v>
      </c>
      <c r="J17" s="187">
        <v>0</v>
      </c>
      <c r="K17" s="187">
        <v>0</v>
      </c>
      <c r="L17" s="187">
        <v>22</v>
      </c>
      <c r="M17" s="187">
        <f t="shared" si="2"/>
        <v>292</v>
      </c>
      <c r="N17" s="187">
        <v>180</v>
      </c>
      <c r="O17" s="187">
        <v>14</v>
      </c>
      <c r="P17" s="187">
        <v>77</v>
      </c>
      <c r="Q17" s="187">
        <v>9</v>
      </c>
      <c r="R17" s="187">
        <v>0</v>
      </c>
      <c r="S17" s="187">
        <v>0</v>
      </c>
      <c r="T17" s="187">
        <v>12</v>
      </c>
      <c r="U17" s="187">
        <f t="shared" si="3"/>
        <v>3482</v>
      </c>
      <c r="V17" s="187">
        <v>3222</v>
      </c>
      <c r="W17" s="187">
        <v>0</v>
      </c>
      <c r="X17" s="187">
        <v>260</v>
      </c>
      <c r="Y17" s="187">
        <v>0</v>
      </c>
      <c r="Z17" s="187">
        <v>0</v>
      </c>
      <c r="AA17" s="187">
        <v>0</v>
      </c>
      <c r="AB17" s="187">
        <f t="shared" si="4"/>
        <v>626</v>
      </c>
      <c r="AC17" s="187">
        <v>22</v>
      </c>
      <c r="AD17" s="187">
        <v>415</v>
      </c>
      <c r="AE17" s="187">
        <f t="shared" si="5"/>
        <v>189</v>
      </c>
      <c r="AF17" s="187">
        <v>0</v>
      </c>
      <c r="AG17" s="187">
        <v>189</v>
      </c>
      <c r="AH17" s="187">
        <v>0</v>
      </c>
      <c r="AI17" s="187">
        <v>0</v>
      </c>
      <c r="AJ17" s="187">
        <v>0</v>
      </c>
    </row>
    <row r="18" spans="1:36" ht="13.5">
      <c r="A18" s="182" t="s">
        <v>233</v>
      </c>
      <c r="B18" s="182" t="s">
        <v>248</v>
      </c>
      <c r="C18" s="184" t="s">
        <v>249</v>
      </c>
      <c r="D18" s="187">
        <f t="shared" si="0"/>
        <v>1970</v>
      </c>
      <c r="E18" s="187">
        <v>1517</v>
      </c>
      <c r="F18" s="187">
        <f t="shared" si="1"/>
        <v>243</v>
      </c>
      <c r="G18" s="187">
        <v>0</v>
      </c>
      <c r="H18" s="187">
        <v>87</v>
      </c>
      <c r="I18" s="187">
        <v>0</v>
      </c>
      <c r="J18" s="187">
        <v>0</v>
      </c>
      <c r="K18" s="187">
        <v>156</v>
      </c>
      <c r="L18" s="187">
        <v>176</v>
      </c>
      <c r="M18" s="187">
        <f t="shared" si="2"/>
        <v>34</v>
      </c>
      <c r="N18" s="187">
        <v>1</v>
      </c>
      <c r="O18" s="187">
        <v>11</v>
      </c>
      <c r="P18" s="187">
        <v>22</v>
      </c>
      <c r="Q18" s="187">
        <v>0</v>
      </c>
      <c r="R18" s="187">
        <v>0</v>
      </c>
      <c r="S18" s="187">
        <v>0</v>
      </c>
      <c r="T18" s="187">
        <v>0</v>
      </c>
      <c r="U18" s="187">
        <f t="shared" si="3"/>
        <v>1677</v>
      </c>
      <c r="V18" s="187">
        <v>1517</v>
      </c>
      <c r="W18" s="187">
        <v>0</v>
      </c>
      <c r="X18" s="187">
        <v>4</v>
      </c>
      <c r="Y18" s="187">
        <v>0</v>
      </c>
      <c r="Z18" s="187">
        <v>0</v>
      </c>
      <c r="AA18" s="187">
        <v>156</v>
      </c>
      <c r="AB18" s="187">
        <f t="shared" si="4"/>
        <v>405</v>
      </c>
      <c r="AC18" s="187">
        <v>176</v>
      </c>
      <c r="AD18" s="187">
        <v>214</v>
      </c>
      <c r="AE18" s="187">
        <f t="shared" si="5"/>
        <v>15</v>
      </c>
      <c r="AF18" s="187">
        <v>0</v>
      </c>
      <c r="AG18" s="187">
        <v>15</v>
      </c>
      <c r="AH18" s="187">
        <v>0</v>
      </c>
      <c r="AI18" s="187">
        <v>0</v>
      </c>
      <c r="AJ18" s="187">
        <v>0</v>
      </c>
    </row>
    <row r="19" spans="1:36" ht="13.5">
      <c r="A19" s="182" t="s">
        <v>233</v>
      </c>
      <c r="B19" s="182" t="s">
        <v>250</v>
      </c>
      <c r="C19" s="184" t="s">
        <v>251</v>
      </c>
      <c r="D19" s="187">
        <f t="shared" si="0"/>
        <v>19978</v>
      </c>
      <c r="E19" s="187">
        <v>16229</v>
      </c>
      <c r="F19" s="187">
        <f t="shared" si="1"/>
        <v>2655</v>
      </c>
      <c r="G19" s="187">
        <v>0</v>
      </c>
      <c r="H19" s="187">
        <v>2655</v>
      </c>
      <c r="I19" s="187">
        <v>0</v>
      </c>
      <c r="J19" s="187">
        <v>0</v>
      </c>
      <c r="K19" s="187">
        <v>0</v>
      </c>
      <c r="L19" s="187">
        <v>0</v>
      </c>
      <c r="M19" s="187">
        <f t="shared" si="2"/>
        <v>1094</v>
      </c>
      <c r="N19" s="187">
        <v>615</v>
      </c>
      <c r="O19" s="187">
        <v>122</v>
      </c>
      <c r="P19" s="187">
        <v>246</v>
      </c>
      <c r="Q19" s="187">
        <v>72</v>
      </c>
      <c r="R19" s="187">
        <v>0</v>
      </c>
      <c r="S19" s="187">
        <v>39</v>
      </c>
      <c r="T19" s="187">
        <v>0</v>
      </c>
      <c r="U19" s="187">
        <f t="shared" si="3"/>
        <v>17901</v>
      </c>
      <c r="V19" s="187">
        <v>16229</v>
      </c>
      <c r="W19" s="187">
        <v>0</v>
      </c>
      <c r="X19" s="187">
        <v>1672</v>
      </c>
      <c r="Y19" s="187">
        <v>0</v>
      </c>
      <c r="Z19" s="187">
        <v>0</v>
      </c>
      <c r="AA19" s="187">
        <v>0</v>
      </c>
      <c r="AB19" s="187">
        <f t="shared" si="4"/>
        <v>2513</v>
      </c>
      <c r="AC19" s="187">
        <v>0</v>
      </c>
      <c r="AD19" s="187">
        <v>2129</v>
      </c>
      <c r="AE19" s="187">
        <f t="shared" si="5"/>
        <v>384</v>
      </c>
      <c r="AF19" s="187">
        <v>0</v>
      </c>
      <c r="AG19" s="187">
        <v>384</v>
      </c>
      <c r="AH19" s="187">
        <v>0</v>
      </c>
      <c r="AI19" s="187">
        <v>0</v>
      </c>
      <c r="AJ19" s="187">
        <v>0</v>
      </c>
    </row>
    <row r="20" spans="1:36" ht="13.5">
      <c r="A20" s="182" t="s">
        <v>233</v>
      </c>
      <c r="B20" s="182" t="s">
        <v>252</v>
      </c>
      <c r="C20" s="184" t="s">
        <v>253</v>
      </c>
      <c r="D20" s="187">
        <f t="shared" si="0"/>
        <v>10451</v>
      </c>
      <c r="E20" s="187">
        <v>0</v>
      </c>
      <c r="F20" s="187">
        <f t="shared" si="1"/>
        <v>9189</v>
      </c>
      <c r="G20" s="187">
        <v>0</v>
      </c>
      <c r="H20" s="187">
        <v>0</v>
      </c>
      <c r="I20" s="187">
        <v>0</v>
      </c>
      <c r="J20" s="187">
        <v>9189</v>
      </c>
      <c r="K20" s="187">
        <v>0</v>
      </c>
      <c r="L20" s="187">
        <v>844</v>
      </c>
      <c r="M20" s="187">
        <f t="shared" si="2"/>
        <v>418</v>
      </c>
      <c r="N20" s="187">
        <v>9</v>
      </c>
      <c r="O20" s="187">
        <v>137</v>
      </c>
      <c r="P20" s="187">
        <v>200</v>
      </c>
      <c r="Q20" s="187">
        <v>47</v>
      </c>
      <c r="R20" s="187">
        <v>0</v>
      </c>
      <c r="S20" s="187">
        <v>0</v>
      </c>
      <c r="T20" s="187">
        <v>25</v>
      </c>
      <c r="U20" s="187">
        <f t="shared" si="3"/>
        <v>4449</v>
      </c>
      <c r="V20" s="187">
        <v>0</v>
      </c>
      <c r="W20" s="187">
        <v>0</v>
      </c>
      <c r="X20" s="187">
        <v>0</v>
      </c>
      <c r="Y20" s="187">
        <v>0</v>
      </c>
      <c r="Z20" s="187">
        <v>4449</v>
      </c>
      <c r="AA20" s="187">
        <v>0</v>
      </c>
      <c r="AB20" s="187">
        <f t="shared" si="4"/>
        <v>1385</v>
      </c>
      <c r="AC20" s="187">
        <v>844</v>
      </c>
      <c r="AD20" s="187">
        <v>490</v>
      </c>
      <c r="AE20" s="187">
        <f t="shared" si="5"/>
        <v>51</v>
      </c>
      <c r="AF20" s="187">
        <v>0</v>
      </c>
      <c r="AG20" s="187">
        <v>0</v>
      </c>
      <c r="AH20" s="187">
        <v>0</v>
      </c>
      <c r="AI20" s="187">
        <v>51</v>
      </c>
      <c r="AJ20" s="187">
        <v>0</v>
      </c>
    </row>
    <row r="21" spans="1:36" ht="13.5">
      <c r="A21" s="182" t="s">
        <v>233</v>
      </c>
      <c r="B21" s="182" t="s">
        <v>254</v>
      </c>
      <c r="C21" s="184" t="s">
        <v>255</v>
      </c>
      <c r="D21" s="187">
        <f t="shared" si="0"/>
        <v>8057</v>
      </c>
      <c r="E21" s="187">
        <v>0</v>
      </c>
      <c r="F21" s="187">
        <f t="shared" si="1"/>
        <v>7337</v>
      </c>
      <c r="G21" s="187">
        <v>0</v>
      </c>
      <c r="H21" s="187">
        <v>0</v>
      </c>
      <c r="I21" s="187">
        <v>0</v>
      </c>
      <c r="J21" s="187">
        <v>7337</v>
      </c>
      <c r="K21" s="187">
        <v>0</v>
      </c>
      <c r="L21" s="187">
        <v>451</v>
      </c>
      <c r="M21" s="187">
        <f t="shared" si="2"/>
        <v>269</v>
      </c>
      <c r="N21" s="187">
        <v>3</v>
      </c>
      <c r="O21" s="187">
        <v>82</v>
      </c>
      <c r="P21" s="187">
        <v>136</v>
      </c>
      <c r="Q21" s="187">
        <v>27</v>
      </c>
      <c r="R21" s="187">
        <v>0</v>
      </c>
      <c r="S21" s="187">
        <v>0</v>
      </c>
      <c r="T21" s="187">
        <v>21</v>
      </c>
      <c r="U21" s="187">
        <f t="shared" si="3"/>
        <v>3496</v>
      </c>
      <c r="V21" s="187">
        <v>0</v>
      </c>
      <c r="W21" s="187">
        <v>0</v>
      </c>
      <c r="X21" s="187">
        <v>0</v>
      </c>
      <c r="Y21" s="187">
        <v>0</v>
      </c>
      <c r="Z21" s="187">
        <v>3496</v>
      </c>
      <c r="AA21" s="187">
        <v>0</v>
      </c>
      <c r="AB21" s="187">
        <f t="shared" si="4"/>
        <v>875</v>
      </c>
      <c r="AC21" s="187">
        <v>451</v>
      </c>
      <c r="AD21" s="187">
        <v>383</v>
      </c>
      <c r="AE21" s="187">
        <f t="shared" si="5"/>
        <v>41</v>
      </c>
      <c r="AF21" s="187">
        <v>0</v>
      </c>
      <c r="AG21" s="187">
        <v>0</v>
      </c>
      <c r="AH21" s="187">
        <v>0</v>
      </c>
      <c r="AI21" s="187">
        <v>41</v>
      </c>
      <c r="AJ21" s="187">
        <v>0</v>
      </c>
    </row>
    <row r="22" spans="1:36" ht="13.5">
      <c r="A22" s="182" t="s">
        <v>233</v>
      </c>
      <c r="B22" s="182" t="s">
        <v>256</v>
      </c>
      <c r="C22" s="184" t="s">
        <v>257</v>
      </c>
      <c r="D22" s="187">
        <f t="shared" si="0"/>
        <v>3037</v>
      </c>
      <c r="E22" s="187">
        <v>0</v>
      </c>
      <c r="F22" s="187">
        <f t="shared" si="1"/>
        <v>3037</v>
      </c>
      <c r="G22" s="187">
        <v>0</v>
      </c>
      <c r="H22" s="187">
        <v>984</v>
      </c>
      <c r="I22" s="187">
        <v>0</v>
      </c>
      <c r="J22" s="187">
        <v>2053</v>
      </c>
      <c r="K22" s="187">
        <v>0</v>
      </c>
      <c r="L22" s="187">
        <v>0</v>
      </c>
      <c r="M22" s="187">
        <f t="shared" si="2"/>
        <v>0</v>
      </c>
      <c r="N22" s="187">
        <v>0</v>
      </c>
      <c r="O22" s="187">
        <v>0</v>
      </c>
      <c r="P22" s="187">
        <v>0</v>
      </c>
      <c r="Q22" s="187">
        <v>0</v>
      </c>
      <c r="R22" s="187">
        <v>0</v>
      </c>
      <c r="S22" s="187">
        <v>0</v>
      </c>
      <c r="T22" s="187">
        <v>0</v>
      </c>
      <c r="U22" s="187">
        <f t="shared" si="3"/>
        <v>1010</v>
      </c>
      <c r="V22" s="187">
        <v>0</v>
      </c>
      <c r="W22" s="187">
        <v>0</v>
      </c>
      <c r="X22" s="187">
        <v>0</v>
      </c>
      <c r="Y22" s="187">
        <v>0</v>
      </c>
      <c r="Z22" s="187">
        <v>1010</v>
      </c>
      <c r="AA22" s="187">
        <v>0</v>
      </c>
      <c r="AB22" s="187">
        <f t="shared" si="4"/>
        <v>133</v>
      </c>
      <c r="AC22" s="187">
        <v>0</v>
      </c>
      <c r="AD22" s="187">
        <v>109</v>
      </c>
      <c r="AE22" s="187">
        <f t="shared" si="5"/>
        <v>24</v>
      </c>
      <c r="AF22" s="187">
        <v>0</v>
      </c>
      <c r="AG22" s="187">
        <v>0</v>
      </c>
      <c r="AH22" s="187">
        <v>0</v>
      </c>
      <c r="AI22" s="187">
        <v>24</v>
      </c>
      <c r="AJ22" s="187">
        <v>0</v>
      </c>
    </row>
    <row r="23" spans="1:36" ht="13.5">
      <c r="A23" s="182" t="s">
        <v>233</v>
      </c>
      <c r="B23" s="182" t="s">
        <v>118</v>
      </c>
      <c r="C23" s="184" t="s">
        <v>119</v>
      </c>
      <c r="D23" s="187">
        <f t="shared" si="0"/>
        <v>5080</v>
      </c>
      <c r="E23" s="187">
        <v>0</v>
      </c>
      <c r="F23" s="187">
        <f t="shared" si="1"/>
        <v>4983</v>
      </c>
      <c r="G23" s="187">
        <v>112</v>
      </c>
      <c r="H23" s="187">
        <v>578</v>
      </c>
      <c r="I23" s="187">
        <v>0</v>
      </c>
      <c r="J23" s="187">
        <v>4293</v>
      </c>
      <c r="K23" s="187">
        <v>0</v>
      </c>
      <c r="L23" s="187">
        <v>97</v>
      </c>
      <c r="M23" s="187">
        <f t="shared" si="2"/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0</v>
      </c>
      <c r="S23" s="187">
        <v>0</v>
      </c>
      <c r="T23" s="187">
        <v>0</v>
      </c>
      <c r="U23" s="187">
        <f t="shared" si="3"/>
        <v>340</v>
      </c>
      <c r="V23" s="187">
        <v>0</v>
      </c>
      <c r="W23" s="187">
        <v>0</v>
      </c>
      <c r="X23" s="187">
        <v>0</v>
      </c>
      <c r="Y23" s="187">
        <v>0</v>
      </c>
      <c r="Z23" s="187">
        <v>340</v>
      </c>
      <c r="AA23" s="187">
        <v>0</v>
      </c>
      <c r="AB23" s="187">
        <f t="shared" si="4"/>
        <v>328</v>
      </c>
      <c r="AC23" s="187">
        <v>97</v>
      </c>
      <c r="AD23" s="187">
        <v>126</v>
      </c>
      <c r="AE23" s="187">
        <f t="shared" si="5"/>
        <v>105</v>
      </c>
      <c r="AF23" s="187">
        <v>56</v>
      </c>
      <c r="AG23" s="187">
        <v>0</v>
      </c>
      <c r="AH23" s="187">
        <v>0</v>
      </c>
      <c r="AI23" s="187">
        <v>49</v>
      </c>
      <c r="AJ23" s="187">
        <v>0</v>
      </c>
    </row>
    <row r="24" spans="1:36" ht="13.5">
      <c r="A24" s="182" t="s">
        <v>233</v>
      </c>
      <c r="B24" s="182" t="s">
        <v>22</v>
      </c>
      <c r="C24" s="184" t="s">
        <v>23</v>
      </c>
      <c r="D24" s="187">
        <f t="shared" si="0"/>
        <v>4665</v>
      </c>
      <c r="E24" s="187">
        <v>0</v>
      </c>
      <c r="F24" s="187">
        <f t="shared" si="1"/>
        <v>4398</v>
      </c>
      <c r="G24" s="187">
        <v>0</v>
      </c>
      <c r="H24" s="187">
        <v>1116</v>
      </c>
      <c r="I24" s="187">
        <v>0</v>
      </c>
      <c r="J24" s="187">
        <v>3282</v>
      </c>
      <c r="K24" s="187">
        <v>0</v>
      </c>
      <c r="L24" s="187">
        <v>0</v>
      </c>
      <c r="M24" s="187">
        <f t="shared" si="2"/>
        <v>267</v>
      </c>
      <c r="N24" s="187">
        <v>267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f t="shared" si="3"/>
        <v>1613</v>
      </c>
      <c r="V24" s="187">
        <v>0</v>
      </c>
      <c r="W24" s="187">
        <v>0</v>
      </c>
      <c r="X24" s="187">
        <v>0</v>
      </c>
      <c r="Y24" s="187">
        <v>0</v>
      </c>
      <c r="Z24" s="187">
        <v>1613</v>
      </c>
      <c r="AA24" s="187">
        <v>0</v>
      </c>
      <c r="AB24" s="187">
        <f t="shared" si="4"/>
        <v>212</v>
      </c>
      <c r="AC24" s="187">
        <v>0</v>
      </c>
      <c r="AD24" s="187">
        <v>174</v>
      </c>
      <c r="AE24" s="187">
        <f t="shared" si="5"/>
        <v>38</v>
      </c>
      <c r="AF24" s="187">
        <v>0</v>
      </c>
      <c r="AG24" s="187">
        <v>0</v>
      </c>
      <c r="AH24" s="187">
        <v>0</v>
      </c>
      <c r="AI24" s="187">
        <v>38</v>
      </c>
      <c r="AJ24" s="187">
        <v>0</v>
      </c>
    </row>
    <row r="25" spans="1:36" ht="13.5">
      <c r="A25" s="182" t="s">
        <v>233</v>
      </c>
      <c r="B25" s="182" t="s">
        <v>77</v>
      </c>
      <c r="C25" s="184" t="s">
        <v>78</v>
      </c>
      <c r="D25" s="187">
        <f>E25+F25+L25+M25</f>
        <v>5692</v>
      </c>
      <c r="E25" s="187">
        <v>0</v>
      </c>
      <c r="F25" s="187">
        <f>SUM(G25:K25)</f>
        <v>4251</v>
      </c>
      <c r="G25" s="187">
        <v>0</v>
      </c>
      <c r="H25" s="187">
        <v>29</v>
      </c>
      <c r="I25" s="187">
        <v>0</v>
      </c>
      <c r="J25" s="187">
        <v>4222</v>
      </c>
      <c r="K25" s="187">
        <v>0</v>
      </c>
      <c r="L25" s="187">
        <v>0</v>
      </c>
      <c r="M25" s="187">
        <f>SUM(N25:T25)</f>
        <v>1441</v>
      </c>
      <c r="N25" s="187">
        <v>825</v>
      </c>
      <c r="O25" s="187">
        <v>178</v>
      </c>
      <c r="P25" s="187">
        <v>427</v>
      </c>
      <c r="Q25" s="187">
        <v>0</v>
      </c>
      <c r="R25" s="187">
        <v>0</v>
      </c>
      <c r="S25" s="187">
        <v>0</v>
      </c>
      <c r="T25" s="187">
        <v>11</v>
      </c>
      <c r="U25" s="187">
        <f>SUM(V25:AA25)</f>
        <v>2306</v>
      </c>
      <c r="V25" s="187">
        <v>0</v>
      </c>
      <c r="W25" s="187">
        <v>0</v>
      </c>
      <c r="X25" s="187">
        <v>0</v>
      </c>
      <c r="Y25" s="187">
        <v>0</v>
      </c>
      <c r="Z25" s="187">
        <v>2306</v>
      </c>
      <c r="AA25" s="187">
        <v>0</v>
      </c>
      <c r="AB25" s="187">
        <f>SUM(AC25:AE25)</f>
        <v>237</v>
      </c>
      <c r="AC25" s="187">
        <v>0</v>
      </c>
      <c r="AD25" s="187">
        <v>227</v>
      </c>
      <c r="AE25" s="187">
        <f>SUM(AF25:AJ25)</f>
        <v>10</v>
      </c>
      <c r="AF25" s="187">
        <v>0</v>
      </c>
      <c r="AG25" s="187">
        <v>0</v>
      </c>
      <c r="AH25" s="187">
        <v>0</v>
      </c>
      <c r="AI25" s="187">
        <v>10</v>
      </c>
      <c r="AJ25" s="187">
        <v>0</v>
      </c>
    </row>
    <row r="26" spans="1:36" ht="13.5">
      <c r="A26" s="182" t="s">
        <v>233</v>
      </c>
      <c r="B26" s="182" t="s">
        <v>24</v>
      </c>
      <c r="C26" s="184" t="s">
        <v>120</v>
      </c>
      <c r="D26" s="187">
        <f t="shared" si="0"/>
        <v>4493</v>
      </c>
      <c r="E26" s="187">
        <v>3491</v>
      </c>
      <c r="F26" s="187">
        <f t="shared" si="1"/>
        <v>312</v>
      </c>
      <c r="G26" s="187">
        <v>0</v>
      </c>
      <c r="H26" s="187">
        <v>312</v>
      </c>
      <c r="I26" s="187">
        <v>0</v>
      </c>
      <c r="J26" s="187">
        <v>0</v>
      </c>
      <c r="K26" s="187">
        <v>0</v>
      </c>
      <c r="L26" s="187">
        <v>196</v>
      </c>
      <c r="M26" s="187">
        <f t="shared" si="2"/>
        <v>494</v>
      </c>
      <c r="N26" s="187">
        <v>363</v>
      </c>
      <c r="O26" s="187">
        <v>0</v>
      </c>
      <c r="P26" s="187">
        <v>131</v>
      </c>
      <c r="Q26" s="187">
        <v>0</v>
      </c>
      <c r="R26" s="187">
        <v>0</v>
      </c>
      <c r="S26" s="187">
        <v>0</v>
      </c>
      <c r="T26" s="187">
        <v>0</v>
      </c>
      <c r="U26" s="187">
        <f t="shared" si="3"/>
        <v>3491</v>
      </c>
      <c r="V26" s="187">
        <v>3491</v>
      </c>
      <c r="W26" s="187">
        <v>0</v>
      </c>
      <c r="X26" s="187">
        <v>0</v>
      </c>
      <c r="Y26" s="187">
        <v>0</v>
      </c>
      <c r="Z26" s="187">
        <v>0</v>
      </c>
      <c r="AA26" s="187">
        <v>0</v>
      </c>
      <c r="AB26" s="187">
        <f t="shared" si="4"/>
        <v>710</v>
      </c>
      <c r="AC26" s="187">
        <v>196</v>
      </c>
      <c r="AD26" s="187">
        <v>514</v>
      </c>
      <c r="AE26" s="187">
        <f t="shared" si="5"/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v>0</v>
      </c>
    </row>
    <row r="27" spans="1:36" ht="13.5">
      <c r="A27" s="182" t="s">
        <v>233</v>
      </c>
      <c r="B27" s="182" t="s">
        <v>25</v>
      </c>
      <c r="C27" s="184" t="s">
        <v>121</v>
      </c>
      <c r="D27" s="187">
        <f t="shared" si="0"/>
        <v>3368</v>
      </c>
      <c r="E27" s="187">
        <v>2728</v>
      </c>
      <c r="F27" s="187">
        <f t="shared" si="1"/>
        <v>173</v>
      </c>
      <c r="G27" s="187">
        <v>0</v>
      </c>
      <c r="H27" s="187">
        <v>173</v>
      </c>
      <c r="I27" s="187">
        <v>0</v>
      </c>
      <c r="J27" s="187">
        <v>0</v>
      </c>
      <c r="K27" s="187">
        <v>0</v>
      </c>
      <c r="L27" s="187">
        <v>107</v>
      </c>
      <c r="M27" s="187">
        <f t="shared" si="2"/>
        <v>360</v>
      </c>
      <c r="N27" s="187">
        <v>269</v>
      </c>
      <c r="O27" s="187">
        <v>0</v>
      </c>
      <c r="P27" s="187">
        <v>91</v>
      </c>
      <c r="Q27" s="187">
        <v>0</v>
      </c>
      <c r="R27" s="187">
        <v>0</v>
      </c>
      <c r="S27" s="187">
        <v>0</v>
      </c>
      <c r="T27" s="187">
        <v>0</v>
      </c>
      <c r="U27" s="187">
        <f t="shared" si="3"/>
        <v>2728</v>
      </c>
      <c r="V27" s="187">
        <v>2728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f t="shared" si="4"/>
        <v>510</v>
      </c>
      <c r="AC27" s="187">
        <v>107</v>
      </c>
      <c r="AD27" s="187">
        <v>403</v>
      </c>
      <c r="AE27" s="187">
        <f t="shared" si="5"/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</row>
    <row r="28" spans="1:36" ht="13.5">
      <c r="A28" s="182" t="s">
        <v>233</v>
      </c>
      <c r="B28" s="182" t="s">
        <v>26</v>
      </c>
      <c r="C28" s="184" t="s">
        <v>27</v>
      </c>
      <c r="D28" s="187">
        <f t="shared" si="0"/>
        <v>8672</v>
      </c>
      <c r="E28" s="187">
        <v>1978</v>
      </c>
      <c r="F28" s="187">
        <f t="shared" si="1"/>
        <v>5113</v>
      </c>
      <c r="G28" s="187">
        <v>90</v>
      </c>
      <c r="H28" s="187">
        <v>1584</v>
      </c>
      <c r="I28" s="187">
        <v>0</v>
      </c>
      <c r="J28" s="187">
        <v>3439</v>
      </c>
      <c r="K28" s="187">
        <v>0</v>
      </c>
      <c r="L28" s="187">
        <v>1581</v>
      </c>
      <c r="M28" s="187">
        <f t="shared" si="2"/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f t="shared" si="3"/>
        <v>3594</v>
      </c>
      <c r="V28" s="187">
        <v>1978</v>
      </c>
      <c r="W28" s="187">
        <v>90</v>
      </c>
      <c r="X28" s="187">
        <v>0</v>
      </c>
      <c r="Y28" s="187">
        <v>0</v>
      </c>
      <c r="Z28" s="187">
        <v>1526</v>
      </c>
      <c r="AA28" s="187">
        <v>0</v>
      </c>
      <c r="AB28" s="187">
        <f t="shared" si="4"/>
        <v>2086</v>
      </c>
      <c r="AC28" s="187">
        <v>1581</v>
      </c>
      <c r="AD28" s="187">
        <v>445</v>
      </c>
      <c r="AE28" s="187">
        <f t="shared" si="5"/>
        <v>60</v>
      </c>
      <c r="AF28" s="187">
        <v>0</v>
      </c>
      <c r="AG28" s="187">
        <v>9</v>
      </c>
      <c r="AH28" s="187">
        <v>0</v>
      </c>
      <c r="AI28" s="187">
        <v>51</v>
      </c>
      <c r="AJ28" s="187">
        <v>0</v>
      </c>
    </row>
    <row r="29" spans="1:36" ht="13.5">
      <c r="A29" s="230" t="s">
        <v>30</v>
      </c>
      <c r="B29" s="231"/>
      <c r="C29" s="231"/>
      <c r="D29" s="187">
        <f aca="true" t="shared" si="6" ref="D29:AJ29">SUM(D7:D28)</f>
        <v>476971</v>
      </c>
      <c r="E29" s="187">
        <f t="shared" si="6"/>
        <v>284985</v>
      </c>
      <c r="F29" s="187">
        <f t="shared" si="6"/>
        <v>140288</v>
      </c>
      <c r="G29" s="187">
        <f t="shared" si="6"/>
        <v>11646</v>
      </c>
      <c r="H29" s="187">
        <f t="shared" si="6"/>
        <v>34681</v>
      </c>
      <c r="I29" s="187">
        <f t="shared" si="6"/>
        <v>0</v>
      </c>
      <c r="J29" s="187">
        <f t="shared" si="6"/>
        <v>74803</v>
      </c>
      <c r="K29" s="187">
        <f t="shared" si="6"/>
        <v>19158</v>
      </c>
      <c r="L29" s="187">
        <f t="shared" si="6"/>
        <v>21858</v>
      </c>
      <c r="M29" s="187">
        <f t="shared" si="6"/>
        <v>29840</v>
      </c>
      <c r="N29" s="187">
        <f t="shared" si="6"/>
        <v>14274</v>
      </c>
      <c r="O29" s="187">
        <f t="shared" si="6"/>
        <v>10511</v>
      </c>
      <c r="P29" s="187">
        <f t="shared" si="6"/>
        <v>4222</v>
      </c>
      <c r="Q29" s="187">
        <f t="shared" si="6"/>
        <v>316</v>
      </c>
      <c r="R29" s="187">
        <f t="shared" si="6"/>
        <v>0</v>
      </c>
      <c r="S29" s="187">
        <f t="shared" si="6"/>
        <v>66</v>
      </c>
      <c r="T29" s="187">
        <f t="shared" si="6"/>
        <v>451</v>
      </c>
      <c r="U29" s="187">
        <f t="shared" si="6"/>
        <v>339068</v>
      </c>
      <c r="V29" s="187">
        <f t="shared" si="6"/>
        <v>284985</v>
      </c>
      <c r="W29" s="187">
        <f t="shared" si="6"/>
        <v>453</v>
      </c>
      <c r="X29" s="187">
        <f t="shared" si="6"/>
        <v>8526</v>
      </c>
      <c r="Y29" s="187">
        <f t="shared" si="6"/>
        <v>0</v>
      </c>
      <c r="Z29" s="187">
        <f t="shared" si="6"/>
        <v>35243</v>
      </c>
      <c r="AA29" s="187">
        <f t="shared" si="6"/>
        <v>9861</v>
      </c>
      <c r="AB29" s="187">
        <f t="shared" si="6"/>
        <v>83881</v>
      </c>
      <c r="AC29" s="187">
        <f t="shared" si="6"/>
        <v>21858</v>
      </c>
      <c r="AD29" s="187">
        <f t="shared" si="6"/>
        <v>39548</v>
      </c>
      <c r="AE29" s="187">
        <f t="shared" si="6"/>
        <v>22475</v>
      </c>
      <c r="AF29" s="187">
        <f t="shared" si="6"/>
        <v>10050</v>
      </c>
      <c r="AG29" s="187">
        <f t="shared" si="6"/>
        <v>3004</v>
      </c>
      <c r="AH29" s="187">
        <f t="shared" si="6"/>
        <v>0</v>
      </c>
      <c r="AI29" s="187">
        <f t="shared" si="6"/>
        <v>501</v>
      </c>
      <c r="AJ29" s="187">
        <f t="shared" si="6"/>
        <v>8920</v>
      </c>
    </row>
  </sheetData>
  <mergeCells count="25">
    <mergeCell ref="A29:C29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4" t="s">
        <v>123</v>
      </c>
      <c r="B2" s="204" t="s">
        <v>166</v>
      </c>
      <c r="C2" s="204" t="s">
        <v>135</v>
      </c>
      <c r="D2" s="238" t="s">
        <v>8</v>
      </c>
      <c r="E2" s="236"/>
      <c r="F2" s="236"/>
      <c r="G2" s="236"/>
      <c r="H2" s="236"/>
      <c r="I2" s="236"/>
      <c r="J2" s="236"/>
      <c r="K2" s="237"/>
      <c r="L2" s="238" t="s">
        <v>9</v>
      </c>
      <c r="M2" s="236"/>
      <c r="N2" s="236"/>
      <c r="O2" s="236"/>
      <c r="P2" s="236"/>
      <c r="Q2" s="236"/>
      <c r="R2" s="236"/>
      <c r="S2" s="237"/>
      <c r="T2" s="244" t="s">
        <v>10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155</v>
      </c>
      <c r="BQ2" s="236"/>
      <c r="BR2" s="236"/>
      <c r="BS2" s="236"/>
      <c r="BT2" s="236"/>
      <c r="BU2" s="236"/>
      <c r="BV2" s="236"/>
      <c r="BW2" s="237"/>
    </row>
    <row r="3" spans="1:75" s="27" customFormat="1" ht="22.5" customHeight="1">
      <c r="A3" s="243"/>
      <c r="B3" s="205"/>
      <c r="C3" s="205"/>
      <c r="D3" s="205" t="s">
        <v>138</v>
      </c>
      <c r="E3" s="209" t="s">
        <v>142</v>
      </c>
      <c r="F3" s="209" t="s">
        <v>167</v>
      </c>
      <c r="G3" s="209" t="s">
        <v>143</v>
      </c>
      <c r="H3" s="209" t="s">
        <v>266</v>
      </c>
      <c r="I3" s="209" t="s">
        <v>267</v>
      </c>
      <c r="J3" s="234" t="s">
        <v>205</v>
      </c>
      <c r="K3" s="209" t="s">
        <v>168</v>
      </c>
      <c r="L3" s="205" t="s">
        <v>138</v>
      </c>
      <c r="M3" s="209" t="s">
        <v>142</v>
      </c>
      <c r="N3" s="209" t="s">
        <v>167</v>
      </c>
      <c r="O3" s="209" t="s">
        <v>143</v>
      </c>
      <c r="P3" s="209" t="s">
        <v>266</v>
      </c>
      <c r="Q3" s="209" t="s">
        <v>267</v>
      </c>
      <c r="R3" s="234" t="s">
        <v>205</v>
      </c>
      <c r="S3" s="209" t="s">
        <v>168</v>
      </c>
      <c r="T3" s="205" t="s">
        <v>138</v>
      </c>
      <c r="U3" s="209" t="s">
        <v>142</v>
      </c>
      <c r="V3" s="209" t="s">
        <v>167</v>
      </c>
      <c r="W3" s="209" t="s">
        <v>143</v>
      </c>
      <c r="X3" s="209" t="s">
        <v>266</v>
      </c>
      <c r="Y3" s="209" t="s">
        <v>267</v>
      </c>
      <c r="Z3" s="234" t="s">
        <v>205</v>
      </c>
      <c r="AA3" s="209" t="s">
        <v>168</v>
      </c>
      <c r="AB3" s="212" t="s">
        <v>156</v>
      </c>
      <c r="AC3" s="239"/>
      <c r="AD3" s="239"/>
      <c r="AE3" s="239"/>
      <c r="AF3" s="239"/>
      <c r="AG3" s="239"/>
      <c r="AH3" s="239"/>
      <c r="AI3" s="240"/>
      <c r="AJ3" s="212" t="s">
        <v>157</v>
      </c>
      <c r="AK3" s="226"/>
      <c r="AL3" s="226"/>
      <c r="AM3" s="226"/>
      <c r="AN3" s="226"/>
      <c r="AO3" s="226"/>
      <c r="AP3" s="226"/>
      <c r="AQ3" s="227"/>
      <c r="AR3" s="212" t="s">
        <v>158</v>
      </c>
      <c r="AS3" s="241"/>
      <c r="AT3" s="241"/>
      <c r="AU3" s="241"/>
      <c r="AV3" s="241"/>
      <c r="AW3" s="241"/>
      <c r="AX3" s="241"/>
      <c r="AY3" s="242"/>
      <c r="AZ3" s="212" t="s">
        <v>159</v>
      </c>
      <c r="BA3" s="239"/>
      <c r="BB3" s="239"/>
      <c r="BC3" s="239"/>
      <c r="BD3" s="239"/>
      <c r="BE3" s="239"/>
      <c r="BF3" s="239"/>
      <c r="BG3" s="240"/>
      <c r="BH3" s="212" t="s">
        <v>160</v>
      </c>
      <c r="BI3" s="239"/>
      <c r="BJ3" s="239"/>
      <c r="BK3" s="239"/>
      <c r="BL3" s="239"/>
      <c r="BM3" s="239"/>
      <c r="BN3" s="239"/>
      <c r="BO3" s="240"/>
      <c r="BP3" s="205" t="s">
        <v>138</v>
      </c>
      <c r="BQ3" s="209" t="s">
        <v>142</v>
      </c>
      <c r="BR3" s="209" t="s">
        <v>167</v>
      </c>
      <c r="BS3" s="209" t="s">
        <v>143</v>
      </c>
      <c r="BT3" s="209" t="s">
        <v>266</v>
      </c>
      <c r="BU3" s="209" t="s">
        <v>267</v>
      </c>
      <c r="BV3" s="234" t="s">
        <v>205</v>
      </c>
      <c r="BW3" s="209" t="s">
        <v>168</v>
      </c>
    </row>
    <row r="4" spans="1:75" s="27" customFormat="1" ht="22.5" customHeight="1">
      <c r="A4" s="243"/>
      <c r="B4" s="205"/>
      <c r="C4" s="205"/>
      <c r="D4" s="205"/>
      <c r="E4" s="203"/>
      <c r="F4" s="203"/>
      <c r="G4" s="203"/>
      <c r="H4" s="203"/>
      <c r="I4" s="203"/>
      <c r="J4" s="214"/>
      <c r="K4" s="203"/>
      <c r="L4" s="205"/>
      <c r="M4" s="203"/>
      <c r="N4" s="203"/>
      <c r="O4" s="203"/>
      <c r="P4" s="203"/>
      <c r="Q4" s="203"/>
      <c r="R4" s="214"/>
      <c r="S4" s="203"/>
      <c r="T4" s="205"/>
      <c r="U4" s="203"/>
      <c r="V4" s="203"/>
      <c r="W4" s="203"/>
      <c r="X4" s="203"/>
      <c r="Y4" s="203"/>
      <c r="Z4" s="214"/>
      <c r="AA4" s="203"/>
      <c r="AB4" s="205" t="s">
        <v>138</v>
      </c>
      <c r="AC4" s="209" t="s">
        <v>142</v>
      </c>
      <c r="AD4" s="209" t="s">
        <v>167</v>
      </c>
      <c r="AE4" s="209" t="s">
        <v>143</v>
      </c>
      <c r="AF4" s="209" t="s">
        <v>266</v>
      </c>
      <c r="AG4" s="209" t="s">
        <v>267</v>
      </c>
      <c r="AH4" s="234" t="s">
        <v>205</v>
      </c>
      <c r="AI4" s="209" t="s">
        <v>168</v>
      </c>
      <c r="AJ4" s="205" t="s">
        <v>138</v>
      </c>
      <c r="AK4" s="209" t="s">
        <v>142</v>
      </c>
      <c r="AL4" s="209" t="s">
        <v>167</v>
      </c>
      <c r="AM4" s="209" t="s">
        <v>143</v>
      </c>
      <c r="AN4" s="209" t="s">
        <v>266</v>
      </c>
      <c r="AO4" s="209" t="s">
        <v>267</v>
      </c>
      <c r="AP4" s="234" t="s">
        <v>205</v>
      </c>
      <c r="AQ4" s="209" t="s">
        <v>168</v>
      </c>
      <c r="AR4" s="205" t="s">
        <v>138</v>
      </c>
      <c r="AS4" s="209" t="s">
        <v>142</v>
      </c>
      <c r="AT4" s="209" t="s">
        <v>167</v>
      </c>
      <c r="AU4" s="209" t="s">
        <v>143</v>
      </c>
      <c r="AV4" s="209" t="s">
        <v>266</v>
      </c>
      <c r="AW4" s="209" t="s">
        <v>267</v>
      </c>
      <c r="AX4" s="234" t="s">
        <v>205</v>
      </c>
      <c r="AY4" s="209" t="s">
        <v>168</v>
      </c>
      <c r="AZ4" s="205" t="s">
        <v>138</v>
      </c>
      <c r="BA4" s="209" t="s">
        <v>142</v>
      </c>
      <c r="BB4" s="209" t="s">
        <v>167</v>
      </c>
      <c r="BC4" s="209" t="s">
        <v>143</v>
      </c>
      <c r="BD4" s="209" t="s">
        <v>266</v>
      </c>
      <c r="BE4" s="209" t="s">
        <v>267</v>
      </c>
      <c r="BF4" s="234" t="s">
        <v>205</v>
      </c>
      <c r="BG4" s="209" t="s">
        <v>168</v>
      </c>
      <c r="BH4" s="205" t="s">
        <v>138</v>
      </c>
      <c r="BI4" s="209" t="s">
        <v>142</v>
      </c>
      <c r="BJ4" s="209" t="s">
        <v>167</v>
      </c>
      <c r="BK4" s="209" t="s">
        <v>143</v>
      </c>
      <c r="BL4" s="209" t="s">
        <v>266</v>
      </c>
      <c r="BM4" s="209" t="s">
        <v>267</v>
      </c>
      <c r="BN4" s="234" t="s">
        <v>205</v>
      </c>
      <c r="BO4" s="209" t="s">
        <v>168</v>
      </c>
      <c r="BP4" s="205"/>
      <c r="BQ4" s="203"/>
      <c r="BR4" s="203"/>
      <c r="BS4" s="203"/>
      <c r="BT4" s="203"/>
      <c r="BU4" s="203"/>
      <c r="BV4" s="214"/>
      <c r="BW4" s="203"/>
    </row>
    <row r="5" spans="1:75" s="27" customFormat="1" ht="22.5" customHeight="1">
      <c r="A5" s="243"/>
      <c r="B5" s="205"/>
      <c r="C5" s="205"/>
      <c r="D5" s="205"/>
      <c r="E5" s="203"/>
      <c r="F5" s="203"/>
      <c r="G5" s="203"/>
      <c r="H5" s="203"/>
      <c r="I5" s="203"/>
      <c r="J5" s="214"/>
      <c r="K5" s="203"/>
      <c r="L5" s="205"/>
      <c r="M5" s="203"/>
      <c r="N5" s="203"/>
      <c r="O5" s="203"/>
      <c r="P5" s="203"/>
      <c r="Q5" s="203"/>
      <c r="R5" s="214"/>
      <c r="S5" s="203"/>
      <c r="T5" s="205"/>
      <c r="U5" s="203"/>
      <c r="V5" s="203"/>
      <c r="W5" s="203"/>
      <c r="X5" s="203"/>
      <c r="Y5" s="203"/>
      <c r="Z5" s="214"/>
      <c r="AA5" s="203"/>
      <c r="AB5" s="205"/>
      <c r="AC5" s="203"/>
      <c r="AD5" s="203"/>
      <c r="AE5" s="203"/>
      <c r="AF5" s="203"/>
      <c r="AG5" s="203"/>
      <c r="AH5" s="214"/>
      <c r="AI5" s="203"/>
      <c r="AJ5" s="205"/>
      <c r="AK5" s="203"/>
      <c r="AL5" s="203"/>
      <c r="AM5" s="203"/>
      <c r="AN5" s="203"/>
      <c r="AO5" s="203"/>
      <c r="AP5" s="214"/>
      <c r="AQ5" s="203"/>
      <c r="AR5" s="205"/>
      <c r="AS5" s="203"/>
      <c r="AT5" s="203"/>
      <c r="AU5" s="203"/>
      <c r="AV5" s="203"/>
      <c r="AW5" s="203"/>
      <c r="AX5" s="214"/>
      <c r="AY5" s="203"/>
      <c r="AZ5" s="205"/>
      <c r="BA5" s="203"/>
      <c r="BB5" s="203"/>
      <c r="BC5" s="203"/>
      <c r="BD5" s="203"/>
      <c r="BE5" s="203"/>
      <c r="BF5" s="214"/>
      <c r="BG5" s="203"/>
      <c r="BH5" s="205"/>
      <c r="BI5" s="203"/>
      <c r="BJ5" s="203"/>
      <c r="BK5" s="203"/>
      <c r="BL5" s="203"/>
      <c r="BM5" s="203"/>
      <c r="BN5" s="214"/>
      <c r="BO5" s="203"/>
      <c r="BP5" s="205"/>
      <c r="BQ5" s="203"/>
      <c r="BR5" s="203"/>
      <c r="BS5" s="203"/>
      <c r="BT5" s="203"/>
      <c r="BU5" s="203"/>
      <c r="BV5" s="214"/>
      <c r="BW5" s="203"/>
    </row>
    <row r="6" spans="1:75" s="27" customFormat="1" ht="22.5" customHeight="1">
      <c r="A6" s="206"/>
      <c r="B6" s="202"/>
      <c r="C6" s="202"/>
      <c r="D6" s="21" t="s">
        <v>131</v>
      </c>
      <c r="E6" s="28" t="s">
        <v>131</v>
      </c>
      <c r="F6" s="28" t="s">
        <v>131</v>
      </c>
      <c r="G6" s="28" t="s">
        <v>131</v>
      </c>
      <c r="H6" s="28" t="s">
        <v>131</v>
      </c>
      <c r="I6" s="28" t="s">
        <v>131</v>
      </c>
      <c r="J6" s="28" t="s">
        <v>131</v>
      </c>
      <c r="K6" s="28" t="s">
        <v>131</v>
      </c>
      <c r="L6" s="21" t="s">
        <v>131</v>
      </c>
      <c r="M6" s="28" t="s">
        <v>131</v>
      </c>
      <c r="N6" s="28" t="s">
        <v>131</v>
      </c>
      <c r="O6" s="28" t="s">
        <v>131</v>
      </c>
      <c r="P6" s="28" t="s">
        <v>131</v>
      </c>
      <c r="Q6" s="28" t="s">
        <v>131</v>
      </c>
      <c r="R6" s="28" t="s">
        <v>131</v>
      </c>
      <c r="S6" s="28" t="s">
        <v>131</v>
      </c>
      <c r="T6" s="21" t="s">
        <v>131</v>
      </c>
      <c r="U6" s="28" t="s">
        <v>131</v>
      </c>
      <c r="V6" s="28" t="s">
        <v>131</v>
      </c>
      <c r="W6" s="28" t="s">
        <v>131</v>
      </c>
      <c r="X6" s="28" t="s">
        <v>131</v>
      </c>
      <c r="Y6" s="28" t="s">
        <v>131</v>
      </c>
      <c r="Z6" s="28" t="s">
        <v>131</v>
      </c>
      <c r="AA6" s="28" t="s">
        <v>131</v>
      </c>
      <c r="AB6" s="21" t="s">
        <v>131</v>
      </c>
      <c r="AC6" s="28" t="s">
        <v>131</v>
      </c>
      <c r="AD6" s="28" t="s">
        <v>131</v>
      </c>
      <c r="AE6" s="28" t="s">
        <v>131</v>
      </c>
      <c r="AF6" s="28" t="s">
        <v>131</v>
      </c>
      <c r="AG6" s="28" t="s">
        <v>131</v>
      </c>
      <c r="AH6" s="28" t="s">
        <v>131</v>
      </c>
      <c r="AI6" s="28" t="s">
        <v>131</v>
      </c>
      <c r="AJ6" s="21" t="s">
        <v>131</v>
      </c>
      <c r="AK6" s="28" t="s">
        <v>131</v>
      </c>
      <c r="AL6" s="28" t="s">
        <v>131</v>
      </c>
      <c r="AM6" s="28" t="s">
        <v>131</v>
      </c>
      <c r="AN6" s="28" t="s">
        <v>131</v>
      </c>
      <c r="AO6" s="28" t="s">
        <v>131</v>
      </c>
      <c r="AP6" s="28" t="s">
        <v>131</v>
      </c>
      <c r="AQ6" s="28" t="s">
        <v>131</v>
      </c>
      <c r="AR6" s="21" t="s">
        <v>131</v>
      </c>
      <c r="AS6" s="28" t="s">
        <v>131</v>
      </c>
      <c r="AT6" s="28" t="s">
        <v>131</v>
      </c>
      <c r="AU6" s="28" t="s">
        <v>131</v>
      </c>
      <c r="AV6" s="28" t="s">
        <v>131</v>
      </c>
      <c r="AW6" s="28" t="s">
        <v>131</v>
      </c>
      <c r="AX6" s="28" t="s">
        <v>131</v>
      </c>
      <c r="AY6" s="28" t="s">
        <v>131</v>
      </c>
      <c r="AZ6" s="21" t="s">
        <v>131</v>
      </c>
      <c r="BA6" s="28" t="s">
        <v>131</v>
      </c>
      <c r="BB6" s="28" t="s">
        <v>131</v>
      </c>
      <c r="BC6" s="28" t="s">
        <v>131</v>
      </c>
      <c r="BD6" s="28" t="s">
        <v>131</v>
      </c>
      <c r="BE6" s="28" t="s">
        <v>131</v>
      </c>
      <c r="BF6" s="28" t="s">
        <v>131</v>
      </c>
      <c r="BG6" s="28" t="s">
        <v>131</v>
      </c>
      <c r="BH6" s="21" t="s">
        <v>131</v>
      </c>
      <c r="BI6" s="28" t="s">
        <v>131</v>
      </c>
      <c r="BJ6" s="28" t="s">
        <v>131</v>
      </c>
      <c r="BK6" s="28" t="s">
        <v>131</v>
      </c>
      <c r="BL6" s="28" t="s">
        <v>131</v>
      </c>
      <c r="BM6" s="28" t="s">
        <v>131</v>
      </c>
      <c r="BN6" s="28" t="s">
        <v>131</v>
      </c>
      <c r="BO6" s="28" t="s">
        <v>131</v>
      </c>
      <c r="BP6" s="21" t="s">
        <v>131</v>
      </c>
      <c r="BQ6" s="28" t="s">
        <v>131</v>
      </c>
      <c r="BR6" s="28" t="s">
        <v>131</v>
      </c>
      <c r="BS6" s="28" t="s">
        <v>131</v>
      </c>
      <c r="BT6" s="28" t="s">
        <v>131</v>
      </c>
      <c r="BU6" s="28" t="s">
        <v>131</v>
      </c>
      <c r="BV6" s="28" t="s">
        <v>131</v>
      </c>
      <c r="BW6" s="28" t="s">
        <v>131</v>
      </c>
    </row>
    <row r="7" spans="1:75" ht="13.5">
      <c r="A7" s="182" t="s">
        <v>233</v>
      </c>
      <c r="B7" s="185" t="s">
        <v>206</v>
      </c>
      <c r="C7" s="186" t="s">
        <v>207</v>
      </c>
      <c r="D7" s="187">
        <f aca="true" t="shared" si="0" ref="D7:D28">SUM(E7:K7)</f>
        <v>28626</v>
      </c>
      <c r="E7" s="187">
        <f aca="true" t="shared" si="1" ref="E7:E28">M7+U7+BQ7</f>
        <v>9424</v>
      </c>
      <c r="F7" s="187">
        <f aca="true" t="shared" si="2" ref="F7:F28">N7+V7+BR7</f>
        <v>9549</v>
      </c>
      <c r="G7" s="187">
        <f aca="true" t="shared" si="3" ref="G7:G28">O7+W7+BS7</f>
        <v>2895</v>
      </c>
      <c r="H7" s="187">
        <f aca="true" t="shared" si="4" ref="H7:H28">P7+X7+BT7</f>
        <v>1006</v>
      </c>
      <c r="I7" s="187">
        <f aca="true" t="shared" si="5" ref="I7:I28">Q7+Y7+BU7</f>
        <v>5549</v>
      </c>
      <c r="J7" s="187">
        <f aca="true" t="shared" si="6" ref="J7:J28">R7+Z7+BV7</f>
        <v>0</v>
      </c>
      <c r="K7" s="187">
        <f aca="true" t="shared" si="7" ref="K7:K28">S7+AA7+BW7</f>
        <v>203</v>
      </c>
      <c r="L7" s="187">
        <f aca="true" t="shared" si="8" ref="L7:L28">SUM(M7:S7)</f>
        <v>7530</v>
      </c>
      <c r="M7" s="187">
        <v>0</v>
      </c>
      <c r="N7" s="187">
        <v>7530</v>
      </c>
      <c r="O7" s="187">
        <v>0</v>
      </c>
      <c r="P7" s="187">
        <v>0</v>
      </c>
      <c r="Q7" s="187">
        <v>0</v>
      </c>
      <c r="R7" s="187">
        <v>0</v>
      </c>
      <c r="S7" s="187">
        <v>0</v>
      </c>
      <c r="T7" s="187">
        <f aca="true" t="shared" si="9" ref="T7:T28">SUM(U7:AA7)</f>
        <v>11672</v>
      </c>
      <c r="U7" s="187">
        <f aca="true" t="shared" si="10" ref="U7:U28">AC7+AK7+AS7+BA7+BI7</f>
        <v>0</v>
      </c>
      <c r="V7" s="187">
        <f aca="true" t="shared" si="11" ref="V7:V28">AD7+AL7+AT7+BB7+BJ7</f>
        <v>2019</v>
      </c>
      <c r="W7" s="187">
        <f aca="true" t="shared" si="12" ref="W7:W28">AE7+AM7+AU7+BC7+BK7</f>
        <v>2895</v>
      </c>
      <c r="X7" s="187">
        <f aca="true" t="shared" si="13" ref="X7:X28">AF7+AN7+AV7+BD7+BL7</f>
        <v>1006</v>
      </c>
      <c r="Y7" s="187">
        <f aca="true" t="shared" si="14" ref="Y7:Y28">AG7+AO7+AW7+BE7+BM7</f>
        <v>5549</v>
      </c>
      <c r="Z7" s="187">
        <f aca="true" t="shared" si="15" ref="Z7:Z28">AH7+AP7+AX7+BF7+BN7</f>
        <v>0</v>
      </c>
      <c r="AA7" s="187">
        <f aca="true" t="shared" si="16" ref="AA7:AA28">AI7+AQ7+AY7+BG7+BO7</f>
        <v>203</v>
      </c>
      <c r="AB7" s="187">
        <f aca="true" t="shared" si="17" ref="AB7:AB28">SUM(AC7:AI7)</f>
        <v>0</v>
      </c>
      <c r="AC7" s="187">
        <v>0</v>
      </c>
      <c r="AD7" s="187">
        <v>0</v>
      </c>
      <c r="AE7" s="187">
        <v>0</v>
      </c>
      <c r="AF7" s="187">
        <v>0</v>
      </c>
      <c r="AG7" s="187">
        <v>0</v>
      </c>
      <c r="AH7" s="187">
        <v>0</v>
      </c>
      <c r="AI7" s="187">
        <v>0</v>
      </c>
      <c r="AJ7" s="187">
        <f aca="true" t="shared" si="18" ref="AJ7:AJ28">SUM(AK7:AQ7)</f>
        <v>373</v>
      </c>
      <c r="AK7" s="187">
        <v>0</v>
      </c>
      <c r="AL7" s="187">
        <v>363</v>
      </c>
      <c r="AM7" s="187">
        <v>0</v>
      </c>
      <c r="AN7" s="187">
        <v>0</v>
      </c>
      <c r="AO7" s="187">
        <v>0</v>
      </c>
      <c r="AP7" s="187">
        <v>0</v>
      </c>
      <c r="AQ7" s="187">
        <v>10</v>
      </c>
      <c r="AR7" s="187">
        <f aca="true" t="shared" si="19" ref="AR7:AR28">SUM(AS7:AY7)</f>
        <v>11299</v>
      </c>
      <c r="AS7" s="187">
        <v>0</v>
      </c>
      <c r="AT7" s="187">
        <v>1656</v>
      </c>
      <c r="AU7" s="187">
        <v>2895</v>
      </c>
      <c r="AV7" s="187">
        <v>1006</v>
      </c>
      <c r="AW7" s="187">
        <v>5549</v>
      </c>
      <c r="AX7" s="187">
        <v>0</v>
      </c>
      <c r="AY7" s="187">
        <v>193</v>
      </c>
      <c r="AZ7" s="187">
        <f aca="true" t="shared" si="20" ref="AZ7:AZ28">SUM(BA7:BG7)</f>
        <v>0</v>
      </c>
      <c r="BA7" s="187">
        <v>0</v>
      </c>
      <c r="BB7" s="187">
        <v>0</v>
      </c>
      <c r="BC7" s="187">
        <v>0</v>
      </c>
      <c r="BD7" s="187">
        <v>0</v>
      </c>
      <c r="BE7" s="187">
        <v>0</v>
      </c>
      <c r="BF7" s="187">
        <v>0</v>
      </c>
      <c r="BG7" s="187">
        <v>0</v>
      </c>
      <c r="BH7" s="187">
        <f aca="true" t="shared" si="21" ref="BH7:BH28">SUM(BI7:BO7)</f>
        <v>0</v>
      </c>
      <c r="BI7" s="187">
        <v>0</v>
      </c>
      <c r="BJ7" s="187">
        <v>0</v>
      </c>
      <c r="BK7" s="187">
        <v>0</v>
      </c>
      <c r="BL7" s="187">
        <v>0</v>
      </c>
      <c r="BM7" s="187">
        <v>0</v>
      </c>
      <c r="BN7" s="187">
        <v>0</v>
      </c>
      <c r="BO7" s="187">
        <v>0</v>
      </c>
      <c r="BP7" s="187">
        <f aca="true" t="shared" si="22" ref="BP7:BP28">SUM(BQ7:BW7)</f>
        <v>9424</v>
      </c>
      <c r="BQ7" s="187">
        <v>9424</v>
      </c>
      <c r="BR7" s="187">
        <v>0</v>
      </c>
      <c r="BS7" s="187">
        <v>0</v>
      </c>
      <c r="BT7" s="187">
        <v>0</v>
      </c>
      <c r="BU7" s="187">
        <v>0</v>
      </c>
      <c r="BV7" s="187">
        <v>0</v>
      </c>
      <c r="BW7" s="187">
        <v>0</v>
      </c>
    </row>
    <row r="8" spans="1:75" ht="13.5">
      <c r="A8" s="182" t="s">
        <v>233</v>
      </c>
      <c r="B8" s="182" t="s">
        <v>234</v>
      </c>
      <c r="C8" s="184" t="s">
        <v>235</v>
      </c>
      <c r="D8" s="187">
        <f>SUM(E8:K8)</f>
        <v>4967</v>
      </c>
      <c r="E8" s="187">
        <f aca="true" t="shared" si="23" ref="E8:K8">M8+U8+BQ8</f>
        <v>2318</v>
      </c>
      <c r="F8" s="187">
        <f t="shared" si="23"/>
        <v>637</v>
      </c>
      <c r="G8" s="187">
        <f t="shared" si="23"/>
        <v>711</v>
      </c>
      <c r="H8" s="187">
        <f t="shared" si="23"/>
        <v>105</v>
      </c>
      <c r="I8" s="187">
        <f t="shared" si="23"/>
        <v>0</v>
      </c>
      <c r="J8" s="187">
        <f t="shared" si="23"/>
        <v>0</v>
      </c>
      <c r="K8" s="187">
        <f t="shared" si="23"/>
        <v>1196</v>
      </c>
      <c r="L8" s="187">
        <f>SUM(M8:S8)</f>
        <v>3716</v>
      </c>
      <c r="M8" s="187">
        <v>2318</v>
      </c>
      <c r="N8" s="187">
        <v>637</v>
      </c>
      <c r="O8" s="187">
        <v>711</v>
      </c>
      <c r="P8" s="187">
        <v>0</v>
      </c>
      <c r="Q8" s="187">
        <v>0</v>
      </c>
      <c r="R8" s="187">
        <v>0</v>
      </c>
      <c r="S8" s="187">
        <v>50</v>
      </c>
      <c r="T8" s="187">
        <f>SUM(U8:AA8)</f>
        <v>1251</v>
      </c>
      <c r="U8" s="187">
        <f aca="true" t="shared" si="24" ref="U8:AA8">AC8+AK8+AS8+BA8+BI8</f>
        <v>0</v>
      </c>
      <c r="V8" s="187">
        <f t="shared" si="24"/>
        <v>0</v>
      </c>
      <c r="W8" s="187">
        <f t="shared" si="24"/>
        <v>0</v>
      </c>
      <c r="X8" s="187">
        <f t="shared" si="24"/>
        <v>105</v>
      </c>
      <c r="Y8" s="187">
        <f t="shared" si="24"/>
        <v>0</v>
      </c>
      <c r="Z8" s="187">
        <f t="shared" si="24"/>
        <v>0</v>
      </c>
      <c r="AA8" s="187">
        <f t="shared" si="24"/>
        <v>1146</v>
      </c>
      <c r="AB8" s="187">
        <f>SUM(AC8:AI8)</f>
        <v>0</v>
      </c>
      <c r="AC8" s="187">
        <v>0</v>
      </c>
      <c r="AD8" s="187">
        <v>0</v>
      </c>
      <c r="AE8" s="187">
        <v>0</v>
      </c>
      <c r="AF8" s="187">
        <v>0</v>
      </c>
      <c r="AG8" s="187">
        <v>0</v>
      </c>
      <c r="AH8" s="187">
        <v>0</v>
      </c>
      <c r="AI8" s="187">
        <v>0</v>
      </c>
      <c r="AJ8" s="187">
        <f>SUM(AK8:AQ8)</f>
        <v>265</v>
      </c>
      <c r="AK8" s="187">
        <v>0</v>
      </c>
      <c r="AL8" s="187">
        <v>0</v>
      </c>
      <c r="AM8" s="187">
        <v>0</v>
      </c>
      <c r="AN8" s="187">
        <v>0</v>
      </c>
      <c r="AO8" s="187">
        <v>0</v>
      </c>
      <c r="AP8" s="187">
        <v>0</v>
      </c>
      <c r="AQ8" s="187">
        <v>265</v>
      </c>
      <c r="AR8" s="187">
        <f>SUM(AS8:AY8)</f>
        <v>105</v>
      </c>
      <c r="AS8" s="187">
        <v>0</v>
      </c>
      <c r="AT8" s="187">
        <v>0</v>
      </c>
      <c r="AU8" s="187">
        <v>0</v>
      </c>
      <c r="AV8" s="187">
        <v>105</v>
      </c>
      <c r="AW8" s="187">
        <v>0</v>
      </c>
      <c r="AX8" s="187">
        <v>0</v>
      </c>
      <c r="AY8" s="187">
        <v>0</v>
      </c>
      <c r="AZ8" s="187">
        <f>SUM(BA8:BG8)</f>
        <v>0</v>
      </c>
      <c r="BA8" s="187">
        <v>0</v>
      </c>
      <c r="BB8" s="187">
        <v>0</v>
      </c>
      <c r="BC8" s="187">
        <v>0</v>
      </c>
      <c r="BD8" s="187">
        <v>0</v>
      </c>
      <c r="BE8" s="187">
        <v>0</v>
      </c>
      <c r="BF8" s="187">
        <v>0</v>
      </c>
      <c r="BG8" s="187">
        <v>0</v>
      </c>
      <c r="BH8" s="187">
        <f>SUM(BI8:BO8)</f>
        <v>881</v>
      </c>
      <c r="BI8" s="187">
        <v>0</v>
      </c>
      <c r="BJ8" s="187">
        <v>0</v>
      </c>
      <c r="BK8" s="187">
        <v>0</v>
      </c>
      <c r="BL8" s="187">
        <v>0</v>
      </c>
      <c r="BM8" s="187">
        <v>0</v>
      </c>
      <c r="BN8" s="187">
        <v>0</v>
      </c>
      <c r="BO8" s="187">
        <v>881</v>
      </c>
      <c r="BP8" s="187">
        <f>SUM(BQ8:BW8)</f>
        <v>0</v>
      </c>
      <c r="BQ8" s="187">
        <v>0</v>
      </c>
      <c r="BR8" s="187">
        <v>0</v>
      </c>
      <c r="BS8" s="187">
        <v>0</v>
      </c>
      <c r="BT8" s="187">
        <v>0</v>
      </c>
      <c r="BU8" s="187">
        <v>0</v>
      </c>
      <c r="BV8" s="187">
        <v>0</v>
      </c>
      <c r="BW8" s="187">
        <v>0</v>
      </c>
    </row>
    <row r="9" spans="1:75" ht="13.5">
      <c r="A9" s="182" t="s">
        <v>233</v>
      </c>
      <c r="B9" s="182" t="s">
        <v>236</v>
      </c>
      <c r="C9" s="184" t="s">
        <v>237</v>
      </c>
      <c r="D9" s="187">
        <f t="shared" si="0"/>
        <v>7694</v>
      </c>
      <c r="E9" s="187">
        <f t="shared" si="1"/>
        <v>4716</v>
      </c>
      <c r="F9" s="187">
        <f t="shared" si="2"/>
        <v>1085</v>
      </c>
      <c r="G9" s="187">
        <f t="shared" si="3"/>
        <v>753</v>
      </c>
      <c r="H9" s="187">
        <f t="shared" si="4"/>
        <v>193</v>
      </c>
      <c r="I9" s="187">
        <f t="shared" si="5"/>
        <v>644</v>
      </c>
      <c r="J9" s="187">
        <f t="shared" si="6"/>
        <v>0</v>
      </c>
      <c r="K9" s="187">
        <f t="shared" si="7"/>
        <v>303</v>
      </c>
      <c r="L9" s="187">
        <f t="shared" si="8"/>
        <v>5481</v>
      </c>
      <c r="M9" s="187">
        <v>3354</v>
      </c>
      <c r="N9" s="187">
        <v>1079</v>
      </c>
      <c r="O9" s="187">
        <v>745</v>
      </c>
      <c r="P9" s="187">
        <v>0</v>
      </c>
      <c r="Q9" s="187">
        <v>0</v>
      </c>
      <c r="R9" s="187">
        <v>0</v>
      </c>
      <c r="S9" s="187">
        <v>303</v>
      </c>
      <c r="T9" s="187">
        <f t="shared" si="9"/>
        <v>837</v>
      </c>
      <c r="U9" s="187">
        <f t="shared" si="10"/>
        <v>0</v>
      </c>
      <c r="V9" s="187">
        <f t="shared" si="11"/>
        <v>0</v>
      </c>
      <c r="W9" s="187">
        <f t="shared" si="12"/>
        <v>0</v>
      </c>
      <c r="X9" s="187">
        <f t="shared" si="13"/>
        <v>193</v>
      </c>
      <c r="Y9" s="187">
        <f t="shared" si="14"/>
        <v>644</v>
      </c>
      <c r="Z9" s="187">
        <f t="shared" si="15"/>
        <v>0</v>
      </c>
      <c r="AA9" s="187">
        <f t="shared" si="16"/>
        <v>0</v>
      </c>
      <c r="AB9" s="187">
        <f t="shared" si="17"/>
        <v>0</v>
      </c>
      <c r="AC9" s="187">
        <v>0</v>
      </c>
      <c r="AD9" s="187">
        <v>0</v>
      </c>
      <c r="AE9" s="187">
        <v>0</v>
      </c>
      <c r="AF9" s="187">
        <v>0</v>
      </c>
      <c r="AG9" s="187">
        <v>0</v>
      </c>
      <c r="AH9" s="187">
        <v>0</v>
      </c>
      <c r="AI9" s="187">
        <v>0</v>
      </c>
      <c r="AJ9" s="187">
        <f t="shared" si="18"/>
        <v>0</v>
      </c>
      <c r="AK9" s="187">
        <v>0</v>
      </c>
      <c r="AL9" s="187">
        <v>0</v>
      </c>
      <c r="AM9" s="187">
        <v>0</v>
      </c>
      <c r="AN9" s="187">
        <v>0</v>
      </c>
      <c r="AO9" s="187">
        <v>0</v>
      </c>
      <c r="AP9" s="187">
        <v>0</v>
      </c>
      <c r="AQ9" s="187">
        <v>0</v>
      </c>
      <c r="AR9" s="187">
        <f t="shared" si="19"/>
        <v>837</v>
      </c>
      <c r="AS9" s="187">
        <v>0</v>
      </c>
      <c r="AT9" s="187">
        <v>0</v>
      </c>
      <c r="AU9" s="187">
        <v>0</v>
      </c>
      <c r="AV9" s="187">
        <v>193</v>
      </c>
      <c r="AW9" s="187">
        <v>644</v>
      </c>
      <c r="AX9" s="187">
        <v>0</v>
      </c>
      <c r="AY9" s="187">
        <v>0</v>
      </c>
      <c r="AZ9" s="187">
        <f t="shared" si="20"/>
        <v>0</v>
      </c>
      <c r="BA9" s="187">
        <v>0</v>
      </c>
      <c r="BB9" s="187">
        <v>0</v>
      </c>
      <c r="BC9" s="187">
        <v>0</v>
      </c>
      <c r="BD9" s="187">
        <v>0</v>
      </c>
      <c r="BE9" s="187">
        <v>0</v>
      </c>
      <c r="BF9" s="187">
        <v>0</v>
      </c>
      <c r="BG9" s="187">
        <v>0</v>
      </c>
      <c r="BH9" s="187">
        <f t="shared" si="21"/>
        <v>0</v>
      </c>
      <c r="BI9" s="187">
        <v>0</v>
      </c>
      <c r="BJ9" s="187">
        <v>0</v>
      </c>
      <c r="BK9" s="187">
        <v>0</v>
      </c>
      <c r="BL9" s="187">
        <v>0</v>
      </c>
      <c r="BM9" s="187">
        <v>0</v>
      </c>
      <c r="BN9" s="187">
        <v>0</v>
      </c>
      <c r="BO9" s="187">
        <v>0</v>
      </c>
      <c r="BP9" s="187">
        <f t="shared" si="22"/>
        <v>1376</v>
      </c>
      <c r="BQ9" s="187">
        <v>1362</v>
      </c>
      <c r="BR9" s="187">
        <v>6</v>
      </c>
      <c r="BS9" s="187">
        <v>8</v>
      </c>
      <c r="BT9" s="187">
        <v>0</v>
      </c>
      <c r="BU9" s="187">
        <v>0</v>
      </c>
      <c r="BV9" s="187">
        <v>0</v>
      </c>
      <c r="BW9" s="187">
        <v>0</v>
      </c>
    </row>
    <row r="10" spans="1:75" ht="13.5">
      <c r="A10" s="182" t="s">
        <v>233</v>
      </c>
      <c r="B10" s="182" t="s">
        <v>238</v>
      </c>
      <c r="C10" s="184" t="s">
        <v>239</v>
      </c>
      <c r="D10" s="187">
        <f t="shared" si="0"/>
        <v>1573</v>
      </c>
      <c r="E10" s="187">
        <f t="shared" si="1"/>
        <v>776</v>
      </c>
      <c r="F10" s="187">
        <f t="shared" si="2"/>
        <v>561</v>
      </c>
      <c r="G10" s="187">
        <f t="shared" si="3"/>
        <v>163</v>
      </c>
      <c r="H10" s="187">
        <f t="shared" si="4"/>
        <v>43</v>
      </c>
      <c r="I10" s="187">
        <f t="shared" si="5"/>
        <v>30</v>
      </c>
      <c r="J10" s="187">
        <f t="shared" si="6"/>
        <v>0</v>
      </c>
      <c r="K10" s="187">
        <f t="shared" si="7"/>
        <v>0</v>
      </c>
      <c r="L10" s="187">
        <f t="shared" si="8"/>
        <v>927</v>
      </c>
      <c r="M10" s="187">
        <v>765</v>
      </c>
      <c r="N10" s="187">
        <v>0</v>
      </c>
      <c r="O10" s="187">
        <v>162</v>
      </c>
      <c r="P10" s="187">
        <v>0</v>
      </c>
      <c r="Q10" s="187">
        <v>0</v>
      </c>
      <c r="R10" s="187">
        <v>0</v>
      </c>
      <c r="S10" s="187">
        <v>0</v>
      </c>
      <c r="T10" s="187">
        <f t="shared" si="9"/>
        <v>625</v>
      </c>
      <c r="U10" s="187">
        <f t="shared" si="10"/>
        <v>0</v>
      </c>
      <c r="V10" s="187">
        <f t="shared" si="11"/>
        <v>556</v>
      </c>
      <c r="W10" s="187">
        <f t="shared" si="12"/>
        <v>0</v>
      </c>
      <c r="X10" s="187">
        <f t="shared" si="13"/>
        <v>39</v>
      </c>
      <c r="Y10" s="187">
        <f t="shared" si="14"/>
        <v>30</v>
      </c>
      <c r="Z10" s="187">
        <f t="shared" si="15"/>
        <v>0</v>
      </c>
      <c r="AA10" s="187">
        <f t="shared" si="16"/>
        <v>0</v>
      </c>
      <c r="AB10" s="187">
        <f t="shared" si="17"/>
        <v>0</v>
      </c>
      <c r="AC10" s="187">
        <v>0</v>
      </c>
      <c r="AD10" s="187">
        <v>0</v>
      </c>
      <c r="AE10" s="187">
        <v>0</v>
      </c>
      <c r="AF10" s="187">
        <v>0</v>
      </c>
      <c r="AG10" s="187">
        <v>0</v>
      </c>
      <c r="AH10" s="187">
        <v>0</v>
      </c>
      <c r="AI10" s="187">
        <v>0</v>
      </c>
      <c r="AJ10" s="187">
        <f t="shared" si="18"/>
        <v>449</v>
      </c>
      <c r="AK10" s="187">
        <v>0</v>
      </c>
      <c r="AL10" s="187">
        <v>449</v>
      </c>
      <c r="AM10" s="187">
        <v>0</v>
      </c>
      <c r="AN10" s="187">
        <v>0</v>
      </c>
      <c r="AO10" s="187">
        <v>0</v>
      </c>
      <c r="AP10" s="187">
        <v>0</v>
      </c>
      <c r="AQ10" s="187">
        <v>0</v>
      </c>
      <c r="AR10" s="187">
        <f t="shared" si="19"/>
        <v>176</v>
      </c>
      <c r="AS10" s="187">
        <v>0</v>
      </c>
      <c r="AT10" s="187">
        <v>107</v>
      </c>
      <c r="AU10" s="187">
        <v>0</v>
      </c>
      <c r="AV10" s="187">
        <v>39</v>
      </c>
      <c r="AW10" s="187">
        <v>30</v>
      </c>
      <c r="AX10" s="187">
        <v>0</v>
      </c>
      <c r="AY10" s="187">
        <v>0</v>
      </c>
      <c r="AZ10" s="187">
        <f t="shared" si="20"/>
        <v>0</v>
      </c>
      <c r="BA10" s="187">
        <v>0</v>
      </c>
      <c r="BB10" s="187">
        <v>0</v>
      </c>
      <c r="BC10" s="187">
        <v>0</v>
      </c>
      <c r="BD10" s="187">
        <v>0</v>
      </c>
      <c r="BE10" s="187">
        <v>0</v>
      </c>
      <c r="BF10" s="187">
        <v>0</v>
      </c>
      <c r="BG10" s="187">
        <v>0</v>
      </c>
      <c r="BH10" s="187">
        <f t="shared" si="21"/>
        <v>0</v>
      </c>
      <c r="BI10" s="187">
        <v>0</v>
      </c>
      <c r="BJ10" s="187">
        <v>0</v>
      </c>
      <c r="BK10" s="187">
        <v>0</v>
      </c>
      <c r="BL10" s="187">
        <v>0</v>
      </c>
      <c r="BM10" s="187">
        <v>0</v>
      </c>
      <c r="BN10" s="187">
        <v>0</v>
      </c>
      <c r="BO10" s="187">
        <v>0</v>
      </c>
      <c r="BP10" s="187">
        <f t="shared" si="22"/>
        <v>21</v>
      </c>
      <c r="BQ10" s="187">
        <v>11</v>
      </c>
      <c r="BR10" s="187">
        <v>5</v>
      </c>
      <c r="BS10" s="187">
        <v>1</v>
      </c>
      <c r="BT10" s="187">
        <v>4</v>
      </c>
      <c r="BU10" s="187">
        <v>0</v>
      </c>
      <c r="BV10" s="187">
        <v>0</v>
      </c>
      <c r="BW10" s="187">
        <v>0</v>
      </c>
    </row>
    <row r="11" spans="1:75" ht="13.5">
      <c r="A11" s="182" t="s">
        <v>233</v>
      </c>
      <c r="B11" s="182" t="s">
        <v>240</v>
      </c>
      <c r="C11" s="184" t="s">
        <v>241</v>
      </c>
      <c r="D11" s="187">
        <f t="shared" si="0"/>
        <v>1621</v>
      </c>
      <c r="E11" s="187">
        <f t="shared" si="1"/>
        <v>1091</v>
      </c>
      <c r="F11" s="187">
        <f t="shared" si="2"/>
        <v>125</v>
      </c>
      <c r="G11" s="187">
        <f t="shared" si="3"/>
        <v>199</v>
      </c>
      <c r="H11" s="187">
        <f t="shared" si="4"/>
        <v>45</v>
      </c>
      <c r="I11" s="187">
        <f t="shared" si="5"/>
        <v>0</v>
      </c>
      <c r="J11" s="187">
        <f t="shared" si="6"/>
        <v>0</v>
      </c>
      <c r="K11" s="187">
        <f t="shared" si="7"/>
        <v>161</v>
      </c>
      <c r="L11" s="187">
        <f t="shared" si="8"/>
        <v>1435</v>
      </c>
      <c r="M11" s="187">
        <v>1075</v>
      </c>
      <c r="N11" s="187">
        <v>124</v>
      </c>
      <c r="O11" s="187">
        <v>191</v>
      </c>
      <c r="P11" s="187">
        <v>45</v>
      </c>
      <c r="Q11" s="187">
        <v>0</v>
      </c>
      <c r="R11" s="187">
        <v>0</v>
      </c>
      <c r="S11" s="187">
        <v>0</v>
      </c>
      <c r="T11" s="187">
        <f t="shared" si="9"/>
        <v>161</v>
      </c>
      <c r="U11" s="187">
        <f t="shared" si="10"/>
        <v>0</v>
      </c>
      <c r="V11" s="187">
        <f t="shared" si="11"/>
        <v>0</v>
      </c>
      <c r="W11" s="187">
        <f t="shared" si="12"/>
        <v>0</v>
      </c>
      <c r="X11" s="187">
        <f t="shared" si="13"/>
        <v>0</v>
      </c>
      <c r="Y11" s="187">
        <f t="shared" si="14"/>
        <v>0</v>
      </c>
      <c r="Z11" s="187">
        <f t="shared" si="15"/>
        <v>0</v>
      </c>
      <c r="AA11" s="187">
        <f t="shared" si="16"/>
        <v>161</v>
      </c>
      <c r="AB11" s="187">
        <f t="shared" si="17"/>
        <v>0</v>
      </c>
      <c r="AC11" s="187">
        <v>0</v>
      </c>
      <c r="AD11" s="187">
        <v>0</v>
      </c>
      <c r="AE11" s="187">
        <v>0</v>
      </c>
      <c r="AF11" s="187">
        <v>0</v>
      </c>
      <c r="AG11" s="187">
        <v>0</v>
      </c>
      <c r="AH11" s="187">
        <v>0</v>
      </c>
      <c r="AI11" s="187">
        <v>0</v>
      </c>
      <c r="AJ11" s="187">
        <f t="shared" si="18"/>
        <v>0</v>
      </c>
      <c r="AK11" s="187">
        <v>0</v>
      </c>
      <c r="AL11" s="187">
        <v>0</v>
      </c>
      <c r="AM11" s="187">
        <v>0</v>
      </c>
      <c r="AN11" s="187">
        <v>0</v>
      </c>
      <c r="AO11" s="187">
        <v>0</v>
      </c>
      <c r="AP11" s="187">
        <v>0</v>
      </c>
      <c r="AQ11" s="187">
        <v>0</v>
      </c>
      <c r="AR11" s="187">
        <f t="shared" si="19"/>
        <v>0</v>
      </c>
      <c r="AS11" s="187">
        <v>0</v>
      </c>
      <c r="AT11" s="187">
        <v>0</v>
      </c>
      <c r="AU11" s="187">
        <v>0</v>
      </c>
      <c r="AV11" s="187">
        <v>0</v>
      </c>
      <c r="AW11" s="187">
        <v>0</v>
      </c>
      <c r="AX11" s="187">
        <v>0</v>
      </c>
      <c r="AY11" s="187">
        <v>0</v>
      </c>
      <c r="AZ11" s="187">
        <f t="shared" si="20"/>
        <v>0</v>
      </c>
      <c r="BA11" s="187">
        <v>0</v>
      </c>
      <c r="BB11" s="187">
        <v>0</v>
      </c>
      <c r="BC11" s="187">
        <v>0</v>
      </c>
      <c r="BD11" s="187">
        <v>0</v>
      </c>
      <c r="BE11" s="187">
        <v>0</v>
      </c>
      <c r="BF11" s="187">
        <v>0</v>
      </c>
      <c r="BG11" s="187">
        <v>0</v>
      </c>
      <c r="BH11" s="187">
        <f t="shared" si="21"/>
        <v>161</v>
      </c>
      <c r="BI11" s="187">
        <v>0</v>
      </c>
      <c r="BJ11" s="187">
        <v>0</v>
      </c>
      <c r="BK11" s="187">
        <v>0</v>
      </c>
      <c r="BL11" s="187">
        <v>0</v>
      </c>
      <c r="BM11" s="187">
        <v>0</v>
      </c>
      <c r="BN11" s="187">
        <v>0</v>
      </c>
      <c r="BO11" s="187">
        <v>161</v>
      </c>
      <c r="BP11" s="187">
        <f t="shared" si="22"/>
        <v>25</v>
      </c>
      <c r="BQ11" s="187">
        <v>16</v>
      </c>
      <c r="BR11" s="187">
        <v>1</v>
      </c>
      <c r="BS11" s="187">
        <v>8</v>
      </c>
      <c r="BT11" s="187">
        <v>0</v>
      </c>
      <c r="BU11" s="187">
        <v>0</v>
      </c>
      <c r="BV11" s="187">
        <v>0</v>
      </c>
      <c r="BW11" s="187">
        <v>0</v>
      </c>
    </row>
    <row r="12" spans="1:75" ht="13.5">
      <c r="A12" s="182" t="s">
        <v>233</v>
      </c>
      <c r="B12" s="182" t="s">
        <v>242</v>
      </c>
      <c r="C12" s="184" t="s">
        <v>243</v>
      </c>
      <c r="D12" s="187">
        <f t="shared" si="0"/>
        <v>3659</v>
      </c>
      <c r="E12" s="187">
        <f t="shared" si="1"/>
        <v>2059</v>
      </c>
      <c r="F12" s="187">
        <f t="shared" si="2"/>
        <v>1077</v>
      </c>
      <c r="G12" s="187">
        <f t="shared" si="3"/>
        <v>359</v>
      </c>
      <c r="H12" s="187">
        <f t="shared" si="4"/>
        <v>123</v>
      </c>
      <c r="I12" s="187">
        <f t="shared" si="5"/>
        <v>0</v>
      </c>
      <c r="J12" s="187">
        <f t="shared" si="6"/>
        <v>0</v>
      </c>
      <c r="K12" s="187">
        <f t="shared" si="7"/>
        <v>41</v>
      </c>
      <c r="L12" s="187">
        <f t="shared" si="8"/>
        <v>736</v>
      </c>
      <c r="M12" s="187">
        <v>736</v>
      </c>
      <c r="N12" s="187"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  <c r="T12" s="187">
        <f t="shared" si="9"/>
        <v>1972</v>
      </c>
      <c r="U12" s="187">
        <f t="shared" si="10"/>
        <v>372</v>
      </c>
      <c r="V12" s="187">
        <f t="shared" si="11"/>
        <v>1077</v>
      </c>
      <c r="W12" s="187">
        <f t="shared" si="12"/>
        <v>359</v>
      </c>
      <c r="X12" s="187">
        <f t="shared" si="13"/>
        <v>123</v>
      </c>
      <c r="Y12" s="187">
        <f t="shared" si="14"/>
        <v>0</v>
      </c>
      <c r="Z12" s="187">
        <f t="shared" si="15"/>
        <v>0</v>
      </c>
      <c r="AA12" s="187">
        <f t="shared" si="16"/>
        <v>41</v>
      </c>
      <c r="AB12" s="187">
        <f t="shared" si="17"/>
        <v>360</v>
      </c>
      <c r="AC12" s="187">
        <v>360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  <c r="AI12" s="187">
        <v>0</v>
      </c>
      <c r="AJ12" s="187">
        <f t="shared" si="18"/>
        <v>0</v>
      </c>
      <c r="AK12" s="187">
        <v>0</v>
      </c>
      <c r="AL12" s="187">
        <v>0</v>
      </c>
      <c r="AM12" s="187">
        <v>0</v>
      </c>
      <c r="AN12" s="187">
        <v>0</v>
      </c>
      <c r="AO12" s="187">
        <v>0</v>
      </c>
      <c r="AP12" s="187">
        <v>0</v>
      </c>
      <c r="AQ12" s="187">
        <v>0</v>
      </c>
      <c r="AR12" s="187">
        <f t="shared" si="19"/>
        <v>1612</v>
      </c>
      <c r="AS12" s="187">
        <v>12</v>
      </c>
      <c r="AT12" s="187">
        <v>1077</v>
      </c>
      <c r="AU12" s="187">
        <v>359</v>
      </c>
      <c r="AV12" s="187">
        <v>123</v>
      </c>
      <c r="AW12" s="187">
        <v>0</v>
      </c>
      <c r="AX12" s="187">
        <v>0</v>
      </c>
      <c r="AY12" s="187">
        <v>41</v>
      </c>
      <c r="AZ12" s="187">
        <f t="shared" si="20"/>
        <v>0</v>
      </c>
      <c r="BA12" s="187">
        <v>0</v>
      </c>
      <c r="BB12" s="187">
        <v>0</v>
      </c>
      <c r="BC12" s="187">
        <v>0</v>
      </c>
      <c r="BD12" s="187">
        <v>0</v>
      </c>
      <c r="BE12" s="187">
        <v>0</v>
      </c>
      <c r="BF12" s="187">
        <v>0</v>
      </c>
      <c r="BG12" s="187">
        <v>0</v>
      </c>
      <c r="BH12" s="187">
        <f t="shared" si="21"/>
        <v>0</v>
      </c>
      <c r="BI12" s="187">
        <v>0</v>
      </c>
      <c r="BJ12" s="187">
        <v>0</v>
      </c>
      <c r="BK12" s="187">
        <v>0</v>
      </c>
      <c r="BL12" s="187">
        <v>0</v>
      </c>
      <c r="BM12" s="187">
        <v>0</v>
      </c>
      <c r="BN12" s="187">
        <v>0</v>
      </c>
      <c r="BO12" s="187">
        <v>0</v>
      </c>
      <c r="BP12" s="187">
        <f t="shared" si="22"/>
        <v>951</v>
      </c>
      <c r="BQ12" s="187">
        <v>951</v>
      </c>
      <c r="BR12" s="187">
        <v>0</v>
      </c>
      <c r="BS12" s="187">
        <v>0</v>
      </c>
      <c r="BT12" s="187">
        <v>0</v>
      </c>
      <c r="BU12" s="187">
        <v>0</v>
      </c>
      <c r="BV12" s="187">
        <v>0</v>
      </c>
      <c r="BW12" s="187">
        <v>0</v>
      </c>
    </row>
    <row r="13" spans="1:75" ht="13.5">
      <c r="A13" s="182" t="s">
        <v>233</v>
      </c>
      <c r="B13" s="182" t="s">
        <v>244</v>
      </c>
      <c r="C13" s="184" t="s">
        <v>245</v>
      </c>
      <c r="D13" s="187">
        <f t="shared" si="0"/>
        <v>1888</v>
      </c>
      <c r="E13" s="187">
        <f t="shared" si="1"/>
        <v>1096</v>
      </c>
      <c r="F13" s="187">
        <f t="shared" si="2"/>
        <v>81</v>
      </c>
      <c r="G13" s="187">
        <f t="shared" si="3"/>
        <v>246</v>
      </c>
      <c r="H13" s="187">
        <f t="shared" si="4"/>
        <v>40</v>
      </c>
      <c r="I13" s="187">
        <f t="shared" si="5"/>
        <v>126</v>
      </c>
      <c r="J13" s="187">
        <f t="shared" si="6"/>
        <v>0</v>
      </c>
      <c r="K13" s="187">
        <f t="shared" si="7"/>
        <v>299</v>
      </c>
      <c r="L13" s="187">
        <f t="shared" si="8"/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  <c r="T13" s="187">
        <f t="shared" si="9"/>
        <v>1141</v>
      </c>
      <c r="U13" s="187">
        <f t="shared" si="10"/>
        <v>367</v>
      </c>
      <c r="V13" s="187">
        <f t="shared" si="11"/>
        <v>81</v>
      </c>
      <c r="W13" s="187">
        <f t="shared" si="12"/>
        <v>228</v>
      </c>
      <c r="X13" s="187">
        <f t="shared" si="13"/>
        <v>40</v>
      </c>
      <c r="Y13" s="187">
        <f t="shared" si="14"/>
        <v>126</v>
      </c>
      <c r="Z13" s="187">
        <f t="shared" si="15"/>
        <v>0</v>
      </c>
      <c r="AA13" s="187">
        <f t="shared" si="16"/>
        <v>299</v>
      </c>
      <c r="AB13" s="187">
        <f t="shared" si="17"/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0</v>
      </c>
      <c r="AJ13" s="187">
        <f t="shared" si="18"/>
        <v>0</v>
      </c>
      <c r="AK13" s="187">
        <v>0</v>
      </c>
      <c r="AL13" s="187">
        <v>0</v>
      </c>
      <c r="AM13" s="187">
        <v>0</v>
      </c>
      <c r="AN13" s="187">
        <v>0</v>
      </c>
      <c r="AO13" s="187">
        <v>0</v>
      </c>
      <c r="AP13" s="187">
        <v>0</v>
      </c>
      <c r="AQ13" s="187">
        <v>0</v>
      </c>
      <c r="AR13" s="187">
        <f t="shared" si="19"/>
        <v>855</v>
      </c>
      <c r="AS13" s="187">
        <v>367</v>
      </c>
      <c r="AT13" s="187">
        <v>81</v>
      </c>
      <c r="AU13" s="187">
        <v>228</v>
      </c>
      <c r="AV13" s="187">
        <v>40</v>
      </c>
      <c r="AW13" s="187">
        <v>126</v>
      </c>
      <c r="AX13" s="187">
        <v>0</v>
      </c>
      <c r="AY13" s="187">
        <v>13</v>
      </c>
      <c r="AZ13" s="187">
        <f t="shared" si="20"/>
        <v>0</v>
      </c>
      <c r="BA13" s="187">
        <v>0</v>
      </c>
      <c r="BB13" s="187">
        <v>0</v>
      </c>
      <c r="BC13" s="187">
        <v>0</v>
      </c>
      <c r="BD13" s="187">
        <v>0</v>
      </c>
      <c r="BE13" s="187">
        <v>0</v>
      </c>
      <c r="BF13" s="187">
        <v>0</v>
      </c>
      <c r="BG13" s="187">
        <v>0</v>
      </c>
      <c r="BH13" s="187">
        <f t="shared" si="21"/>
        <v>286</v>
      </c>
      <c r="BI13" s="187">
        <v>0</v>
      </c>
      <c r="BJ13" s="187">
        <v>0</v>
      </c>
      <c r="BK13" s="187">
        <v>0</v>
      </c>
      <c r="BL13" s="187">
        <v>0</v>
      </c>
      <c r="BM13" s="187">
        <v>0</v>
      </c>
      <c r="BN13" s="187">
        <v>0</v>
      </c>
      <c r="BO13" s="187">
        <v>286</v>
      </c>
      <c r="BP13" s="187">
        <f t="shared" si="22"/>
        <v>747</v>
      </c>
      <c r="BQ13" s="187">
        <v>729</v>
      </c>
      <c r="BR13" s="187">
        <v>0</v>
      </c>
      <c r="BS13" s="187">
        <v>18</v>
      </c>
      <c r="BT13" s="187">
        <v>0</v>
      </c>
      <c r="BU13" s="187">
        <v>0</v>
      </c>
      <c r="BV13" s="187">
        <v>0</v>
      </c>
      <c r="BW13" s="187">
        <v>0</v>
      </c>
    </row>
    <row r="14" spans="1:75" ht="13.5">
      <c r="A14" s="182" t="s">
        <v>233</v>
      </c>
      <c r="B14" s="182" t="s">
        <v>28</v>
      </c>
      <c r="C14" s="184" t="s">
        <v>29</v>
      </c>
      <c r="D14" s="187">
        <f t="shared" si="0"/>
        <v>876</v>
      </c>
      <c r="E14" s="187">
        <f t="shared" si="1"/>
        <v>52</v>
      </c>
      <c r="F14" s="187">
        <f t="shared" si="2"/>
        <v>188</v>
      </c>
      <c r="G14" s="187">
        <f t="shared" si="3"/>
        <v>185</v>
      </c>
      <c r="H14" s="187">
        <f t="shared" si="4"/>
        <v>41</v>
      </c>
      <c r="I14" s="187">
        <f t="shared" si="5"/>
        <v>0</v>
      </c>
      <c r="J14" s="187">
        <f t="shared" si="6"/>
        <v>0</v>
      </c>
      <c r="K14" s="187">
        <f t="shared" si="7"/>
        <v>410</v>
      </c>
      <c r="L14" s="187">
        <f t="shared" si="8"/>
        <v>451</v>
      </c>
      <c r="M14" s="187">
        <v>8</v>
      </c>
      <c r="N14" s="187">
        <v>188</v>
      </c>
      <c r="O14" s="187">
        <v>185</v>
      </c>
      <c r="P14" s="187">
        <v>41</v>
      </c>
      <c r="Q14" s="187">
        <v>0</v>
      </c>
      <c r="R14" s="187">
        <v>0</v>
      </c>
      <c r="S14" s="187">
        <v>29</v>
      </c>
      <c r="T14" s="187">
        <f t="shared" si="9"/>
        <v>425</v>
      </c>
      <c r="U14" s="187">
        <f t="shared" si="10"/>
        <v>44</v>
      </c>
      <c r="V14" s="187">
        <f t="shared" si="11"/>
        <v>0</v>
      </c>
      <c r="W14" s="187">
        <f t="shared" si="12"/>
        <v>0</v>
      </c>
      <c r="X14" s="187">
        <f t="shared" si="13"/>
        <v>0</v>
      </c>
      <c r="Y14" s="187">
        <f t="shared" si="14"/>
        <v>0</v>
      </c>
      <c r="Z14" s="187">
        <f t="shared" si="15"/>
        <v>0</v>
      </c>
      <c r="AA14" s="187">
        <f t="shared" si="16"/>
        <v>381</v>
      </c>
      <c r="AB14" s="187">
        <f t="shared" si="17"/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>
        <v>0</v>
      </c>
      <c r="AJ14" s="187">
        <f t="shared" si="18"/>
        <v>0</v>
      </c>
      <c r="AK14" s="187">
        <v>0</v>
      </c>
      <c r="AL14" s="187">
        <v>0</v>
      </c>
      <c r="AM14" s="187">
        <v>0</v>
      </c>
      <c r="AN14" s="187">
        <v>0</v>
      </c>
      <c r="AO14" s="187">
        <v>0</v>
      </c>
      <c r="AP14" s="187">
        <v>0</v>
      </c>
      <c r="AQ14" s="187">
        <v>0</v>
      </c>
      <c r="AR14" s="187">
        <f t="shared" si="19"/>
        <v>0</v>
      </c>
      <c r="AS14" s="187">
        <v>0</v>
      </c>
      <c r="AT14" s="187">
        <v>0</v>
      </c>
      <c r="AU14" s="187">
        <v>0</v>
      </c>
      <c r="AV14" s="187">
        <v>0</v>
      </c>
      <c r="AW14" s="187">
        <v>0</v>
      </c>
      <c r="AX14" s="187">
        <v>0</v>
      </c>
      <c r="AY14" s="187">
        <v>0</v>
      </c>
      <c r="AZ14" s="187">
        <f t="shared" si="20"/>
        <v>0</v>
      </c>
      <c r="BA14" s="187">
        <v>0</v>
      </c>
      <c r="BB14" s="187">
        <v>0</v>
      </c>
      <c r="BC14" s="187">
        <v>0</v>
      </c>
      <c r="BD14" s="187">
        <v>0</v>
      </c>
      <c r="BE14" s="187">
        <v>0</v>
      </c>
      <c r="BF14" s="187">
        <v>0</v>
      </c>
      <c r="BG14" s="187">
        <v>0</v>
      </c>
      <c r="BH14" s="187">
        <f t="shared" si="21"/>
        <v>425</v>
      </c>
      <c r="BI14" s="187">
        <v>44</v>
      </c>
      <c r="BJ14" s="187">
        <v>0</v>
      </c>
      <c r="BK14" s="187">
        <v>0</v>
      </c>
      <c r="BL14" s="187">
        <v>0</v>
      </c>
      <c r="BM14" s="187">
        <v>0</v>
      </c>
      <c r="BN14" s="187">
        <v>0</v>
      </c>
      <c r="BO14" s="187">
        <v>381</v>
      </c>
      <c r="BP14" s="187">
        <f t="shared" si="22"/>
        <v>0</v>
      </c>
      <c r="BQ14" s="187">
        <v>0</v>
      </c>
      <c r="BR14" s="187">
        <v>0</v>
      </c>
      <c r="BS14" s="187">
        <v>0</v>
      </c>
      <c r="BT14" s="187">
        <v>0</v>
      </c>
      <c r="BU14" s="187">
        <v>0</v>
      </c>
      <c r="BV14" s="187">
        <v>0</v>
      </c>
      <c r="BW14" s="187">
        <v>0</v>
      </c>
    </row>
    <row r="15" spans="1:75" ht="13.5">
      <c r="A15" s="182" t="s">
        <v>233</v>
      </c>
      <c r="B15" s="182" t="s">
        <v>18</v>
      </c>
      <c r="C15" s="184" t="s">
        <v>19</v>
      </c>
      <c r="D15" s="187">
        <f t="shared" si="0"/>
        <v>7746</v>
      </c>
      <c r="E15" s="187">
        <f t="shared" si="1"/>
        <v>4488</v>
      </c>
      <c r="F15" s="187">
        <f t="shared" si="2"/>
        <v>1261</v>
      </c>
      <c r="G15" s="187">
        <f t="shared" si="3"/>
        <v>663</v>
      </c>
      <c r="H15" s="187">
        <f t="shared" si="4"/>
        <v>190</v>
      </c>
      <c r="I15" s="187">
        <f t="shared" si="5"/>
        <v>797</v>
      </c>
      <c r="J15" s="187">
        <f t="shared" si="6"/>
        <v>27</v>
      </c>
      <c r="K15" s="187">
        <f t="shared" si="7"/>
        <v>320</v>
      </c>
      <c r="L15" s="187">
        <f t="shared" si="8"/>
        <v>4015</v>
      </c>
      <c r="M15" s="187">
        <v>2966</v>
      </c>
      <c r="N15" s="187">
        <v>290</v>
      </c>
      <c r="O15" s="187">
        <v>657</v>
      </c>
      <c r="P15" s="187">
        <v>75</v>
      </c>
      <c r="Q15" s="187">
        <v>0</v>
      </c>
      <c r="R15" s="187">
        <v>27</v>
      </c>
      <c r="S15" s="187">
        <v>0</v>
      </c>
      <c r="T15" s="187">
        <f t="shared" si="9"/>
        <v>2209</v>
      </c>
      <c r="U15" s="187">
        <f t="shared" si="10"/>
        <v>0</v>
      </c>
      <c r="V15" s="187">
        <f t="shared" si="11"/>
        <v>971</v>
      </c>
      <c r="W15" s="187">
        <f t="shared" si="12"/>
        <v>6</v>
      </c>
      <c r="X15" s="187">
        <f t="shared" si="13"/>
        <v>115</v>
      </c>
      <c r="Y15" s="187">
        <f t="shared" si="14"/>
        <v>797</v>
      </c>
      <c r="Z15" s="187">
        <f t="shared" si="15"/>
        <v>0</v>
      </c>
      <c r="AA15" s="187">
        <f t="shared" si="16"/>
        <v>320</v>
      </c>
      <c r="AB15" s="187">
        <f t="shared" si="17"/>
        <v>0</v>
      </c>
      <c r="AC15" s="187">
        <v>0</v>
      </c>
      <c r="AD15" s="187">
        <v>0</v>
      </c>
      <c r="AE15" s="187">
        <v>0</v>
      </c>
      <c r="AF15" s="187">
        <v>0</v>
      </c>
      <c r="AG15" s="187">
        <v>0</v>
      </c>
      <c r="AH15" s="187">
        <v>0</v>
      </c>
      <c r="AI15" s="187">
        <v>0</v>
      </c>
      <c r="AJ15" s="187">
        <f t="shared" si="18"/>
        <v>0</v>
      </c>
      <c r="AK15" s="187">
        <v>0</v>
      </c>
      <c r="AL15" s="187">
        <v>0</v>
      </c>
      <c r="AM15" s="187">
        <v>0</v>
      </c>
      <c r="AN15" s="187">
        <v>0</v>
      </c>
      <c r="AO15" s="187">
        <v>0</v>
      </c>
      <c r="AP15" s="187">
        <v>0</v>
      </c>
      <c r="AQ15" s="187">
        <v>0</v>
      </c>
      <c r="AR15" s="187">
        <f t="shared" si="19"/>
        <v>2209</v>
      </c>
      <c r="AS15" s="187">
        <v>0</v>
      </c>
      <c r="AT15" s="187">
        <v>971</v>
      </c>
      <c r="AU15" s="187">
        <v>6</v>
      </c>
      <c r="AV15" s="187">
        <v>115</v>
      </c>
      <c r="AW15" s="187">
        <v>797</v>
      </c>
      <c r="AX15" s="187">
        <v>0</v>
      </c>
      <c r="AY15" s="187">
        <v>320</v>
      </c>
      <c r="AZ15" s="187">
        <f t="shared" si="20"/>
        <v>0</v>
      </c>
      <c r="BA15" s="187">
        <v>0</v>
      </c>
      <c r="BB15" s="187">
        <v>0</v>
      </c>
      <c r="BC15" s="187">
        <v>0</v>
      </c>
      <c r="BD15" s="187">
        <v>0</v>
      </c>
      <c r="BE15" s="187">
        <v>0</v>
      </c>
      <c r="BF15" s="187">
        <v>0</v>
      </c>
      <c r="BG15" s="187">
        <v>0</v>
      </c>
      <c r="BH15" s="187">
        <f t="shared" si="21"/>
        <v>0</v>
      </c>
      <c r="BI15" s="187">
        <v>0</v>
      </c>
      <c r="BJ15" s="187">
        <v>0</v>
      </c>
      <c r="BK15" s="187">
        <v>0</v>
      </c>
      <c r="BL15" s="187">
        <v>0</v>
      </c>
      <c r="BM15" s="187">
        <v>0</v>
      </c>
      <c r="BN15" s="187">
        <v>0</v>
      </c>
      <c r="BO15" s="187">
        <v>0</v>
      </c>
      <c r="BP15" s="187">
        <f t="shared" si="22"/>
        <v>1522</v>
      </c>
      <c r="BQ15" s="187">
        <v>1522</v>
      </c>
      <c r="BR15" s="187">
        <v>0</v>
      </c>
      <c r="BS15" s="187">
        <v>0</v>
      </c>
      <c r="BT15" s="187">
        <v>0</v>
      </c>
      <c r="BU15" s="187">
        <v>0</v>
      </c>
      <c r="BV15" s="187">
        <v>0</v>
      </c>
      <c r="BW15" s="187">
        <v>0</v>
      </c>
    </row>
    <row r="16" spans="1:75" ht="13.5">
      <c r="A16" s="182" t="s">
        <v>233</v>
      </c>
      <c r="B16" s="182" t="s">
        <v>20</v>
      </c>
      <c r="C16" s="184" t="s">
        <v>21</v>
      </c>
      <c r="D16" s="187">
        <f t="shared" si="0"/>
        <v>2145</v>
      </c>
      <c r="E16" s="187">
        <f t="shared" si="1"/>
        <v>1277</v>
      </c>
      <c r="F16" s="187">
        <f t="shared" si="2"/>
        <v>272</v>
      </c>
      <c r="G16" s="187">
        <f t="shared" si="3"/>
        <v>263</v>
      </c>
      <c r="H16" s="187">
        <f t="shared" si="4"/>
        <v>67</v>
      </c>
      <c r="I16" s="187">
        <f t="shared" si="5"/>
        <v>266</v>
      </c>
      <c r="J16" s="187">
        <f t="shared" si="6"/>
        <v>0</v>
      </c>
      <c r="K16" s="187">
        <f t="shared" si="7"/>
        <v>0</v>
      </c>
      <c r="L16" s="187">
        <f t="shared" si="8"/>
        <v>880</v>
      </c>
      <c r="M16" s="187">
        <v>520</v>
      </c>
      <c r="N16" s="187">
        <v>119</v>
      </c>
      <c r="O16" s="187">
        <v>241</v>
      </c>
      <c r="P16" s="187">
        <v>0</v>
      </c>
      <c r="Q16" s="187">
        <v>0</v>
      </c>
      <c r="R16" s="187">
        <v>0</v>
      </c>
      <c r="S16" s="187">
        <v>0</v>
      </c>
      <c r="T16" s="187">
        <f t="shared" si="9"/>
        <v>508</v>
      </c>
      <c r="U16" s="187">
        <f t="shared" si="10"/>
        <v>0</v>
      </c>
      <c r="V16" s="187">
        <f t="shared" si="11"/>
        <v>153</v>
      </c>
      <c r="W16" s="187">
        <f t="shared" si="12"/>
        <v>22</v>
      </c>
      <c r="X16" s="187">
        <f t="shared" si="13"/>
        <v>67</v>
      </c>
      <c r="Y16" s="187">
        <f t="shared" si="14"/>
        <v>266</v>
      </c>
      <c r="Z16" s="187">
        <f t="shared" si="15"/>
        <v>0</v>
      </c>
      <c r="AA16" s="187">
        <f t="shared" si="16"/>
        <v>0</v>
      </c>
      <c r="AB16" s="187">
        <f t="shared" si="17"/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0</v>
      </c>
      <c r="AJ16" s="187">
        <f t="shared" si="18"/>
        <v>0</v>
      </c>
      <c r="AK16" s="187">
        <v>0</v>
      </c>
      <c r="AL16" s="187">
        <v>0</v>
      </c>
      <c r="AM16" s="187">
        <v>0</v>
      </c>
      <c r="AN16" s="187">
        <v>0</v>
      </c>
      <c r="AO16" s="187">
        <v>0</v>
      </c>
      <c r="AP16" s="187">
        <v>0</v>
      </c>
      <c r="AQ16" s="187">
        <v>0</v>
      </c>
      <c r="AR16" s="187">
        <f t="shared" si="19"/>
        <v>508</v>
      </c>
      <c r="AS16" s="187">
        <v>0</v>
      </c>
      <c r="AT16" s="187">
        <v>153</v>
      </c>
      <c r="AU16" s="187">
        <v>22</v>
      </c>
      <c r="AV16" s="187">
        <v>67</v>
      </c>
      <c r="AW16" s="187">
        <v>266</v>
      </c>
      <c r="AX16" s="187">
        <v>0</v>
      </c>
      <c r="AY16" s="187">
        <v>0</v>
      </c>
      <c r="AZ16" s="187">
        <f t="shared" si="20"/>
        <v>0</v>
      </c>
      <c r="BA16" s="187">
        <v>0</v>
      </c>
      <c r="BB16" s="187">
        <v>0</v>
      </c>
      <c r="BC16" s="187">
        <v>0</v>
      </c>
      <c r="BD16" s="187">
        <v>0</v>
      </c>
      <c r="BE16" s="187">
        <v>0</v>
      </c>
      <c r="BF16" s="187">
        <v>0</v>
      </c>
      <c r="BG16" s="187">
        <v>0</v>
      </c>
      <c r="BH16" s="187">
        <f t="shared" si="21"/>
        <v>0</v>
      </c>
      <c r="BI16" s="187">
        <v>0</v>
      </c>
      <c r="BJ16" s="187">
        <v>0</v>
      </c>
      <c r="BK16" s="187">
        <v>0</v>
      </c>
      <c r="BL16" s="187">
        <v>0</v>
      </c>
      <c r="BM16" s="187">
        <v>0</v>
      </c>
      <c r="BN16" s="187">
        <v>0</v>
      </c>
      <c r="BO16" s="187">
        <v>0</v>
      </c>
      <c r="BP16" s="187">
        <f t="shared" si="22"/>
        <v>757</v>
      </c>
      <c r="BQ16" s="187">
        <v>757</v>
      </c>
      <c r="BR16" s="187">
        <v>0</v>
      </c>
      <c r="BS16" s="187">
        <v>0</v>
      </c>
      <c r="BT16" s="187">
        <v>0</v>
      </c>
      <c r="BU16" s="187">
        <v>0</v>
      </c>
      <c r="BV16" s="187">
        <v>0</v>
      </c>
      <c r="BW16" s="187">
        <v>0</v>
      </c>
    </row>
    <row r="17" spans="1:75" ht="13.5">
      <c r="A17" s="182" t="s">
        <v>233</v>
      </c>
      <c r="B17" s="182" t="s">
        <v>246</v>
      </c>
      <c r="C17" s="184" t="s">
        <v>247</v>
      </c>
      <c r="D17" s="187">
        <f t="shared" si="0"/>
        <v>474</v>
      </c>
      <c r="E17" s="187">
        <f t="shared" si="1"/>
        <v>280</v>
      </c>
      <c r="F17" s="187">
        <f t="shared" si="2"/>
        <v>96</v>
      </c>
      <c r="G17" s="187">
        <f t="shared" si="3"/>
        <v>77</v>
      </c>
      <c r="H17" s="187">
        <f t="shared" si="4"/>
        <v>9</v>
      </c>
      <c r="I17" s="187">
        <f t="shared" si="5"/>
        <v>0</v>
      </c>
      <c r="J17" s="187">
        <f t="shared" si="6"/>
        <v>0</v>
      </c>
      <c r="K17" s="187">
        <f t="shared" si="7"/>
        <v>12</v>
      </c>
      <c r="L17" s="187">
        <f t="shared" si="8"/>
        <v>292</v>
      </c>
      <c r="M17" s="187">
        <v>180</v>
      </c>
      <c r="N17" s="187">
        <v>14</v>
      </c>
      <c r="O17" s="187">
        <v>77</v>
      </c>
      <c r="P17" s="187">
        <v>9</v>
      </c>
      <c r="Q17" s="187">
        <v>0</v>
      </c>
      <c r="R17" s="187">
        <v>0</v>
      </c>
      <c r="S17" s="187">
        <v>12</v>
      </c>
      <c r="T17" s="187">
        <f t="shared" si="9"/>
        <v>82</v>
      </c>
      <c r="U17" s="187">
        <f t="shared" si="10"/>
        <v>0</v>
      </c>
      <c r="V17" s="187">
        <f t="shared" si="11"/>
        <v>82</v>
      </c>
      <c r="W17" s="187">
        <f t="shared" si="12"/>
        <v>0</v>
      </c>
      <c r="X17" s="187">
        <f t="shared" si="13"/>
        <v>0</v>
      </c>
      <c r="Y17" s="187">
        <f t="shared" si="14"/>
        <v>0</v>
      </c>
      <c r="Z17" s="187">
        <f t="shared" si="15"/>
        <v>0</v>
      </c>
      <c r="AA17" s="187">
        <f t="shared" si="16"/>
        <v>0</v>
      </c>
      <c r="AB17" s="187">
        <f t="shared" si="17"/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0</v>
      </c>
      <c r="AJ17" s="187">
        <f t="shared" si="18"/>
        <v>0</v>
      </c>
      <c r="AK17" s="187">
        <v>0</v>
      </c>
      <c r="AL17" s="187">
        <v>0</v>
      </c>
      <c r="AM17" s="187">
        <v>0</v>
      </c>
      <c r="AN17" s="187">
        <v>0</v>
      </c>
      <c r="AO17" s="187">
        <v>0</v>
      </c>
      <c r="AP17" s="187">
        <v>0</v>
      </c>
      <c r="AQ17" s="187">
        <v>0</v>
      </c>
      <c r="AR17" s="187">
        <f t="shared" si="19"/>
        <v>82</v>
      </c>
      <c r="AS17" s="187">
        <v>0</v>
      </c>
      <c r="AT17" s="187">
        <v>82</v>
      </c>
      <c r="AU17" s="187">
        <v>0</v>
      </c>
      <c r="AV17" s="187">
        <v>0</v>
      </c>
      <c r="AW17" s="187">
        <v>0</v>
      </c>
      <c r="AX17" s="187">
        <v>0</v>
      </c>
      <c r="AY17" s="187">
        <v>0</v>
      </c>
      <c r="AZ17" s="187">
        <f t="shared" si="20"/>
        <v>0</v>
      </c>
      <c r="BA17" s="187">
        <v>0</v>
      </c>
      <c r="BB17" s="187">
        <v>0</v>
      </c>
      <c r="BC17" s="187">
        <v>0</v>
      </c>
      <c r="BD17" s="187">
        <v>0</v>
      </c>
      <c r="BE17" s="187">
        <v>0</v>
      </c>
      <c r="BF17" s="187">
        <v>0</v>
      </c>
      <c r="BG17" s="187">
        <v>0</v>
      </c>
      <c r="BH17" s="187">
        <f t="shared" si="21"/>
        <v>0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f t="shared" si="22"/>
        <v>100</v>
      </c>
      <c r="BQ17" s="187">
        <v>100</v>
      </c>
      <c r="BR17" s="187">
        <v>0</v>
      </c>
      <c r="BS17" s="187">
        <v>0</v>
      </c>
      <c r="BT17" s="187">
        <v>0</v>
      </c>
      <c r="BU17" s="187">
        <v>0</v>
      </c>
      <c r="BV17" s="187">
        <v>0</v>
      </c>
      <c r="BW17" s="187">
        <v>0</v>
      </c>
    </row>
    <row r="18" spans="1:75" ht="13.5">
      <c r="A18" s="182" t="s">
        <v>233</v>
      </c>
      <c r="B18" s="182" t="s">
        <v>248</v>
      </c>
      <c r="C18" s="184" t="s">
        <v>249</v>
      </c>
      <c r="D18" s="187">
        <f t="shared" si="0"/>
        <v>264</v>
      </c>
      <c r="E18" s="187">
        <f t="shared" si="1"/>
        <v>161</v>
      </c>
      <c r="F18" s="187">
        <f t="shared" si="2"/>
        <v>26</v>
      </c>
      <c r="G18" s="187">
        <f t="shared" si="3"/>
        <v>29</v>
      </c>
      <c r="H18" s="187">
        <f t="shared" si="4"/>
        <v>7</v>
      </c>
      <c r="I18" s="187">
        <f t="shared" si="5"/>
        <v>41</v>
      </c>
      <c r="J18" s="187">
        <f t="shared" si="6"/>
        <v>0</v>
      </c>
      <c r="K18" s="187">
        <f t="shared" si="7"/>
        <v>0</v>
      </c>
      <c r="L18" s="187">
        <f t="shared" si="8"/>
        <v>34</v>
      </c>
      <c r="M18" s="187">
        <v>1</v>
      </c>
      <c r="N18" s="187">
        <v>11</v>
      </c>
      <c r="O18" s="187">
        <v>22</v>
      </c>
      <c r="P18" s="187">
        <v>0</v>
      </c>
      <c r="Q18" s="187">
        <v>0</v>
      </c>
      <c r="R18" s="187">
        <v>0</v>
      </c>
      <c r="S18" s="187">
        <v>0</v>
      </c>
      <c r="T18" s="187">
        <f t="shared" si="9"/>
        <v>68</v>
      </c>
      <c r="U18" s="187">
        <f t="shared" si="10"/>
        <v>0</v>
      </c>
      <c r="V18" s="187">
        <f t="shared" si="11"/>
        <v>15</v>
      </c>
      <c r="W18" s="187">
        <f t="shared" si="12"/>
        <v>5</v>
      </c>
      <c r="X18" s="187">
        <f t="shared" si="13"/>
        <v>7</v>
      </c>
      <c r="Y18" s="187">
        <f t="shared" si="14"/>
        <v>41</v>
      </c>
      <c r="Z18" s="187">
        <f t="shared" si="15"/>
        <v>0</v>
      </c>
      <c r="AA18" s="187">
        <f t="shared" si="16"/>
        <v>0</v>
      </c>
      <c r="AB18" s="187">
        <f t="shared" si="17"/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0</v>
      </c>
      <c r="AJ18" s="187">
        <f t="shared" si="18"/>
        <v>0</v>
      </c>
      <c r="AK18" s="187">
        <v>0</v>
      </c>
      <c r="AL18" s="187">
        <v>0</v>
      </c>
      <c r="AM18" s="187">
        <v>0</v>
      </c>
      <c r="AN18" s="187">
        <v>0</v>
      </c>
      <c r="AO18" s="187">
        <v>0</v>
      </c>
      <c r="AP18" s="187">
        <v>0</v>
      </c>
      <c r="AQ18" s="187">
        <v>0</v>
      </c>
      <c r="AR18" s="187">
        <f t="shared" si="19"/>
        <v>68</v>
      </c>
      <c r="AS18" s="187">
        <v>0</v>
      </c>
      <c r="AT18" s="187">
        <v>15</v>
      </c>
      <c r="AU18" s="187">
        <v>5</v>
      </c>
      <c r="AV18" s="187">
        <v>7</v>
      </c>
      <c r="AW18" s="187">
        <v>41</v>
      </c>
      <c r="AX18" s="187">
        <v>0</v>
      </c>
      <c r="AY18" s="187">
        <v>0</v>
      </c>
      <c r="AZ18" s="187">
        <f t="shared" si="20"/>
        <v>0</v>
      </c>
      <c r="BA18" s="187">
        <v>0</v>
      </c>
      <c r="BB18" s="187">
        <v>0</v>
      </c>
      <c r="BC18" s="187">
        <v>0</v>
      </c>
      <c r="BD18" s="187">
        <v>0</v>
      </c>
      <c r="BE18" s="187">
        <v>0</v>
      </c>
      <c r="BF18" s="187">
        <v>0</v>
      </c>
      <c r="BG18" s="187">
        <v>0</v>
      </c>
      <c r="BH18" s="187">
        <f t="shared" si="21"/>
        <v>0</v>
      </c>
      <c r="BI18" s="187">
        <v>0</v>
      </c>
      <c r="BJ18" s="187">
        <v>0</v>
      </c>
      <c r="BK18" s="187">
        <v>0</v>
      </c>
      <c r="BL18" s="187">
        <v>0</v>
      </c>
      <c r="BM18" s="187">
        <v>0</v>
      </c>
      <c r="BN18" s="187">
        <v>0</v>
      </c>
      <c r="BO18" s="187">
        <v>0</v>
      </c>
      <c r="BP18" s="187">
        <f t="shared" si="22"/>
        <v>162</v>
      </c>
      <c r="BQ18" s="187">
        <v>160</v>
      </c>
      <c r="BR18" s="187">
        <v>0</v>
      </c>
      <c r="BS18" s="187">
        <v>2</v>
      </c>
      <c r="BT18" s="187">
        <v>0</v>
      </c>
      <c r="BU18" s="187">
        <v>0</v>
      </c>
      <c r="BV18" s="187">
        <v>0</v>
      </c>
      <c r="BW18" s="187">
        <v>0</v>
      </c>
    </row>
    <row r="19" spans="1:75" ht="13.5">
      <c r="A19" s="182" t="s">
        <v>233</v>
      </c>
      <c r="B19" s="182" t="s">
        <v>250</v>
      </c>
      <c r="C19" s="184" t="s">
        <v>251</v>
      </c>
      <c r="D19" s="187">
        <f t="shared" si="0"/>
        <v>2859</v>
      </c>
      <c r="E19" s="187">
        <f t="shared" si="1"/>
        <v>1781</v>
      </c>
      <c r="F19" s="187">
        <f t="shared" si="2"/>
        <v>488</v>
      </c>
      <c r="G19" s="187">
        <f t="shared" si="3"/>
        <v>249</v>
      </c>
      <c r="H19" s="187">
        <f t="shared" si="4"/>
        <v>72</v>
      </c>
      <c r="I19" s="187">
        <f t="shared" si="5"/>
        <v>230</v>
      </c>
      <c r="J19" s="187">
        <f t="shared" si="6"/>
        <v>39</v>
      </c>
      <c r="K19" s="187">
        <f t="shared" si="7"/>
        <v>0</v>
      </c>
      <c r="L19" s="187">
        <f t="shared" si="8"/>
        <v>1094</v>
      </c>
      <c r="M19" s="187">
        <v>615</v>
      </c>
      <c r="N19" s="187">
        <v>122</v>
      </c>
      <c r="O19" s="187">
        <v>246</v>
      </c>
      <c r="P19" s="187">
        <v>72</v>
      </c>
      <c r="Q19" s="187">
        <v>0</v>
      </c>
      <c r="R19" s="187">
        <v>39</v>
      </c>
      <c r="S19" s="187">
        <v>0</v>
      </c>
      <c r="T19" s="187">
        <f t="shared" si="9"/>
        <v>599</v>
      </c>
      <c r="U19" s="187">
        <f t="shared" si="10"/>
        <v>0</v>
      </c>
      <c r="V19" s="187">
        <f t="shared" si="11"/>
        <v>366</v>
      </c>
      <c r="W19" s="187">
        <f t="shared" si="12"/>
        <v>3</v>
      </c>
      <c r="X19" s="187">
        <f t="shared" si="13"/>
        <v>0</v>
      </c>
      <c r="Y19" s="187">
        <f t="shared" si="14"/>
        <v>230</v>
      </c>
      <c r="Z19" s="187">
        <f t="shared" si="15"/>
        <v>0</v>
      </c>
      <c r="AA19" s="187">
        <f t="shared" si="16"/>
        <v>0</v>
      </c>
      <c r="AB19" s="187">
        <f t="shared" si="17"/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f t="shared" si="18"/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f t="shared" si="19"/>
        <v>599</v>
      </c>
      <c r="AS19" s="187">
        <v>0</v>
      </c>
      <c r="AT19" s="187">
        <v>366</v>
      </c>
      <c r="AU19" s="187">
        <v>3</v>
      </c>
      <c r="AV19" s="187">
        <v>0</v>
      </c>
      <c r="AW19" s="187">
        <v>230</v>
      </c>
      <c r="AX19" s="187">
        <v>0</v>
      </c>
      <c r="AY19" s="187">
        <v>0</v>
      </c>
      <c r="AZ19" s="187">
        <f t="shared" si="20"/>
        <v>0</v>
      </c>
      <c r="BA19" s="187">
        <v>0</v>
      </c>
      <c r="BB19" s="187">
        <v>0</v>
      </c>
      <c r="BC19" s="187">
        <v>0</v>
      </c>
      <c r="BD19" s="187">
        <v>0</v>
      </c>
      <c r="BE19" s="187">
        <v>0</v>
      </c>
      <c r="BF19" s="187">
        <v>0</v>
      </c>
      <c r="BG19" s="187">
        <v>0</v>
      </c>
      <c r="BH19" s="187">
        <f t="shared" si="21"/>
        <v>0</v>
      </c>
      <c r="BI19" s="187">
        <v>0</v>
      </c>
      <c r="BJ19" s="187">
        <v>0</v>
      </c>
      <c r="BK19" s="187">
        <v>0</v>
      </c>
      <c r="BL19" s="187">
        <v>0</v>
      </c>
      <c r="BM19" s="187">
        <v>0</v>
      </c>
      <c r="BN19" s="187">
        <v>0</v>
      </c>
      <c r="BO19" s="187">
        <v>0</v>
      </c>
      <c r="BP19" s="187">
        <f t="shared" si="22"/>
        <v>1166</v>
      </c>
      <c r="BQ19" s="187">
        <v>1166</v>
      </c>
      <c r="BR19" s="187">
        <v>0</v>
      </c>
      <c r="BS19" s="187">
        <v>0</v>
      </c>
      <c r="BT19" s="187">
        <v>0</v>
      </c>
      <c r="BU19" s="187">
        <v>0</v>
      </c>
      <c r="BV19" s="187">
        <v>0</v>
      </c>
      <c r="BW19" s="187">
        <v>0</v>
      </c>
    </row>
    <row r="20" spans="1:75" ht="13.5">
      <c r="A20" s="182" t="s">
        <v>233</v>
      </c>
      <c r="B20" s="182" t="s">
        <v>252</v>
      </c>
      <c r="C20" s="184" t="s">
        <v>253</v>
      </c>
      <c r="D20" s="187">
        <f t="shared" si="0"/>
        <v>2104</v>
      </c>
      <c r="E20" s="187">
        <f t="shared" si="1"/>
        <v>1321</v>
      </c>
      <c r="F20" s="187">
        <f t="shared" si="2"/>
        <v>137</v>
      </c>
      <c r="G20" s="187">
        <f t="shared" si="3"/>
        <v>200</v>
      </c>
      <c r="H20" s="187">
        <f t="shared" si="4"/>
        <v>47</v>
      </c>
      <c r="I20" s="187">
        <f t="shared" si="5"/>
        <v>0</v>
      </c>
      <c r="J20" s="187">
        <f t="shared" si="6"/>
        <v>0</v>
      </c>
      <c r="K20" s="187">
        <f t="shared" si="7"/>
        <v>399</v>
      </c>
      <c r="L20" s="187">
        <f t="shared" si="8"/>
        <v>418</v>
      </c>
      <c r="M20" s="187">
        <v>9</v>
      </c>
      <c r="N20" s="187">
        <v>137</v>
      </c>
      <c r="O20" s="187">
        <v>200</v>
      </c>
      <c r="P20" s="187">
        <v>47</v>
      </c>
      <c r="Q20" s="187">
        <v>0</v>
      </c>
      <c r="R20" s="187">
        <v>0</v>
      </c>
      <c r="S20" s="187">
        <v>25</v>
      </c>
      <c r="T20" s="187">
        <f t="shared" si="9"/>
        <v>420</v>
      </c>
      <c r="U20" s="187">
        <f t="shared" si="10"/>
        <v>46</v>
      </c>
      <c r="V20" s="187">
        <f t="shared" si="11"/>
        <v>0</v>
      </c>
      <c r="W20" s="187">
        <f t="shared" si="12"/>
        <v>0</v>
      </c>
      <c r="X20" s="187">
        <f t="shared" si="13"/>
        <v>0</v>
      </c>
      <c r="Y20" s="187">
        <f t="shared" si="14"/>
        <v>0</v>
      </c>
      <c r="Z20" s="187">
        <f t="shared" si="15"/>
        <v>0</v>
      </c>
      <c r="AA20" s="187">
        <f t="shared" si="16"/>
        <v>374</v>
      </c>
      <c r="AB20" s="187">
        <f t="shared" si="17"/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87">
        <v>0</v>
      </c>
      <c r="AI20" s="187">
        <v>0</v>
      </c>
      <c r="AJ20" s="187">
        <f t="shared" si="18"/>
        <v>0</v>
      </c>
      <c r="AK20" s="187">
        <v>0</v>
      </c>
      <c r="AL20" s="187">
        <v>0</v>
      </c>
      <c r="AM20" s="187">
        <v>0</v>
      </c>
      <c r="AN20" s="187">
        <v>0</v>
      </c>
      <c r="AO20" s="187">
        <v>0</v>
      </c>
      <c r="AP20" s="187">
        <v>0</v>
      </c>
      <c r="AQ20" s="187">
        <v>0</v>
      </c>
      <c r="AR20" s="187">
        <f t="shared" si="19"/>
        <v>0</v>
      </c>
      <c r="AS20" s="187">
        <v>0</v>
      </c>
      <c r="AT20" s="187">
        <v>0</v>
      </c>
      <c r="AU20" s="187">
        <v>0</v>
      </c>
      <c r="AV20" s="187">
        <v>0</v>
      </c>
      <c r="AW20" s="187">
        <v>0</v>
      </c>
      <c r="AX20" s="187">
        <v>0</v>
      </c>
      <c r="AY20" s="187">
        <v>0</v>
      </c>
      <c r="AZ20" s="187">
        <f t="shared" si="20"/>
        <v>0</v>
      </c>
      <c r="BA20" s="187">
        <v>0</v>
      </c>
      <c r="BB20" s="187">
        <v>0</v>
      </c>
      <c r="BC20" s="187">
        <v>0</v>
      </c>
      <c r="BD20" s="187">
        <v>0</v>
      </c>
      <c r="BE20" s="187">
        <v>0</v>
      </c>
      <c r="BF20" s="187">
        <v>0</v>
      </c>
      <c r="BG20" s="187">
        <v>0</v>
      </c>
      <c r="BH20" s="187">
        <f t="shared" si="21"/>
        <v>420</v>
      </c>
      <c r="BI20" s="187">
        <v>46</v>
      </c>
      <c r="BJ20" s="187">
        <v>0</v>
      </c>
      <c r="BK20" s="187">
        <v>0</v>
      </c>
      <c r="BL20" s="187">
        <v>0</v>
      </c>
      <c r="BM20" s="187">
        <v>0</v>
      </c>
      <c r="BN20" s="187">
        <v>0</v>
      </c>
      <c r="BO20" s="187">
        <v>374</v>
      </c>
      <c r="BP20" s="187">
        <f t="shared" si="22"/>
        <v>1266</v>
      </c>
      <c r="BQ20" s="187">
        <v>1266</v>
      </c>
      <c r="BR20" s="187">
        <v>0</v>
      </c>
      <c r="BS20" s="187">
        <v>0</v>
      </c>
      <c r="BT20" s="187">
        <v>0</v>
      </c>
      <c r="BU20" s="187">
        <v>0</v>
      </c>
      <c r="BV20" s="187">
        <v>0</v>
      </c>
      <c r="BW20" s="187">
        <v>0</v>
      </c>
    </row>
    <row r="21" spans="1:75" ht="13.5">
      <c r="A21" s="182" t="s">
        <v>233</v>
      </c>
      <c r="B21" s="182" t="s">
        <v>254</v>
      </c>
      <c r="C21" s="184" t="s">
        <v>255</v>
      </c>
      <c r="D21" s="187">
        <f t="shared" si="0"/>
        <v>1388</v>
      </c>
      <c r="E21" s="187">
        <f t="shared" si="1"/>
        <v>803</v>
      </c>
      <c r="F21" s="187">
        <f t="shared" si="2"/>
        <v>89</v>
      </c>
      <c r="G21" s="187">
        <f t="shared" si="3"/>
        <v>150</v>
      </c>
      <c r="H21" s="187">
        <f t="shared" si="4"/>
        <v>27</v>
      </c>
      <c r="I21" s="187">
        <f t="shared" si="5"/>
        <v>0</v>
      </c>
      <c r="J21" s="187">
        <f t="shared" si="6"/>
        <v>0</v>
      </c>
      <c r="K21" s="187">
        <f t="shared" si="7"/>
        <v>319</v>
      </c>
      <c r="L21" s="187">
        <f t="shared" si="8"/>
        <v>269</v>
      </c>
      <c r="M21" s="187">
        <v>3</v>
      </c>
      <c r="N21" s="187">
        <v>82</v>
      </c>
      <c r="O21" s="187">
        <v>136</v>
      </c>
      <c r="P21" s="187">
        <v>27</v>
      </c>
      <c r="Q21" s="187">
        <v>0</v>
      </c>
      <c r="R21" s="187">
        <v>0</v>
      </c>
      <c r="S21" s="187">
        <v>21</v>
      </c>
      <c r="T21" s="187">
        <f t="shared" si="9"/>
        <v>335</v>
      </c>
      <c r="U21" s="187">
        <f t="shared" si="10"/>
        <v>37</v>
      </c>
      <c r="V21" s="187">
        <f t="shared" si="11"/>
        <v>0</v>
      </c>
      <c r="W21" s="187">
        <f t="shared" si="12"/>
        <v>0</v>
      </c>
      <c r="X21" s="187">
        <f t="shared" si="13"/>
        <v>0</v>
      </c>
      <c r="Y21" s="187">
        <f t="shared" si="14"/>
        <v>0</v>
      </c>
      <c r="Z21" s="187">
        <f t="shared" si="15"/>
        <v>0</v>
      </c>
      <c r="AA21" s="187">
        <f t="shared" si="16"/>
        <v>298</v>
      </c>
      <c r="AB21" s="187">
        <f t="shared" si="17"/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f t="shared" si="18"/>
        <v>0</v>
      </c>
      <c r="AK21" s="187">
        <v>0</v>
      </c>
      <c r="AL21" s="187">
        <v>0</v>
      </c>
      <c r="AM21" s="187">
        <v>0</v>
      </c>
      <c r="AN21" s="187">
        <v>0</v>
      </c>
      <c r="AO21" s="187">
        <v>0</v>
      </c>
      <c r="AP21" s="187">
        <v>0</v>
      </c>
      <c r="AQ21" s="187">
        <v>0</v>
      </c>
      <c r="AR21" s="187">
        <f t="shared" si="19"/>
        <v>0</v>
      </c>
      <c r="AS21" s="187">
        <v>0</v>
      </c>
      <c r="AT21" s="187">
        <v>0</v>
      </c>
      <c r="AU21" s="187">
        <v>0</v>
      </c>
      <c r="AV21" s="187">
        <v>0</v>
      </c>
      <c r="AW21" s="187">
        <v>0</v>
      </c>
      <c r="AX21" s="187">
        <v>0</v>
      </c>
      <c r="AY21" s="187">
        <v>0</v>
      </c>
      <c r="AZ21" s="187">
        <f t="shared" si="20"/>
        <v>0</v>
      </c>
      <c r="BA21" s="187">
        <v>0</v>
      </c>
      <c r="BB21" s="187">
        <v>0</v>
      </c>
      <c r="BC21" s="187">
        <v>0</v>
      </c>
      <c r="BD21" s="187">
        <v>0</v>
      </c>
      <c r="BE21" s="187">
        <v>0</v>
      </c>
      <c r="BF21" s="187">
        <v>0</v>
      </c>
      <c r="BG21" s="187">
        <v>0</v>
      </c>
      <c r="BH21" s="187">
        <f t="shared" si="21"/>
        <v>335</v>
      </c>
      <c r="BI21" s="187">
        <v>37</v>
      </c>
      <c r="BJ21" s="187">
        <v>0</v>
      </c>
      <c r="BK21" s="187">
        <v>0</v>
      </c>
      <c r="BL21" s="187">
        <v>0</v>
      </c>
      <c r="BM21" s="187">
        <v>0</v>
      </c>
      <c r="BN21" s="187">
        <v>0</v>
      </c>
      <c r="BO21" s="187">
        <v>298</v>
      </c>
      <c r="BP21" s="187">
        <f t="shared" si="22"/>
        <v>784</v>
      </c>
      <c r="BQ21" s="187">
        <v>763</v>
      </c>
      <c r="BR21" s="187">
        <v>7</v>
      </c>
      <c r="BS21" s="187">
        <v>14</v>
      </c>
      <c r="BT21" s="187">
        <v>0</v>
      </c>
      <c r="BU21" s="187">
        <v>0</v>
      </c>
      <c r="BV21" s="187">
        <v>0</v>
      </c>
      <c r="BW21" s="187">
        <v>0</v>
      </c>
    </row>
    <row r="22" spans="1:75" ht="13.5">
      <c r="A22" s="182" t="s">
        <v>233</v>
      </c>
      <c r="B22" s="182" t="s">
        <v>256</v>
      </c>
      <c r="C22" s="184" t="s">
        <v>257</v>
      </c>
      <c r="D22" s="187">
        <f t="shared" si="0"/>
        <v>826</v>
      </c>
      <c r="E22" s="187">
        <f t="shared" si="1"/>
        <v>480</v>
      </c>
      <c r="F22" s="187">
        <f t="shared" si="2"/>
        <v>38</v>
      </c>
      <c r="G22" s="187">
        <f t="shared" si="3"/>
        <v>117</v>
      </c>
      <c r="H22" s="187">
        <f t="shared" si="4"/>
        <v>19</v>
      </c>
      <c r="I22" s="187">
        <f t="shared" si="5"/>
        <v>77</v>
      </c>
      <c r="J22" s="187">
        <f t="shared" si="6"/>
        <v>0</v>
      </c>
      <c r="K22" s="187">
        <f t="shared" si="7"/>
        <v>95</v>
      </c>
      <c r="L22" s="187">
        <f t="shared" si="8"/>
        <v>0</v>
      </c>
      <c r="M22" s="187">
        <v>0</v>
      </c>
      <c r="N22" s="187">
        <v>0</v>
      </c>
      <c r="O22" s="187">
        <v>0</v>
      </c>
      <c r="P22" s="187">
        <v>0</v>
      </c>
      <c r="Q22" s="187">
        <v>0</v>
      </c>
      <c r="R22" s="187">
        <v>0</v>
      </c>
      <c r="S22" s="187">
        <v>0</v>
      </c>
      <c r="T22" s="187">
        <f t="shared" si="9"/>
        <v>699</v>
      </c>
      <c r="U22" s="187">
        <f t="shared" si="10"/>
        <v>356</v>
      </c>
      <c r="V22" s="187">
        <f t="shared" si="11"/>
        <v>35</v>
      </c>
      <c r="W22" s="187">
        <f t="shared" si="12"/>
        <v>117</v>
      </c>
      <c r="X22" s="187">
        <f t="shared" si="13"/>
        <v>19</v>
      </c>
      <c r="Y22" s="187">
        <f t="shared" si="14"/>
        <v>77</v>
      </c>
      <c r="Z22" s="187">
        <f t="shared" si="15"/>
        <v>0</v>
      </c>
      <c r="AA22" s="187">
        <f t="shared" si="16"/>
        <v>95</v>
      </c>
      <c r="AB22" s="187">
        <f t="shared" si="17"/>
        <v>0</v>
      </c>
      <c r="AC22" s="187">
        <v>0</v>
      </c>
      <c r="AD22" s="187">
        <v>0</v>
      </c>
      <c r="AE22" s="187">
        <v>0</v>
      </c>
      <c r="AF22" s="187">
        <v>0</v>
      </c>
      <c r="AG22" s="187">
        <v>0</v>
      </c>
      <c r="AH22" s="187">
        <v>0</v>
      </c>
      <c r="AI22" s="187">
        <v>0</v>
      </c>
      <c r="AJ22" s="187">
        <f t="shared" si="18"/>
        <v>0</v>
      </c>
      <c r="AK22" s="187">
        <v>0</v>
      </c>
      <c r="AL22" s="187">
        <v>0</v>
      </c>
      <c r="AM22" s="187">
        <v>0</v>
      </c>
      <c r="AN22" s="187">
        <v>0</v>
      </c>
      <c r="AO22" s="187">
        <v>0</v>
      </c>
      <c r="AP22" s="187">
        <v>0</v>
      </c>
      <c r="AQ22" s="187">
        <v>0</v>
      </c>
      <c r="AR22" s="187">
        <f t="shared" si="19"/>
        <v>611</v>
      </c>
      <c r="AS22" s="187">
        <v>356</v>
      </c>
      <c r="AT22" s="187">
        <v>35</v>
      </c>
      <c r="AU22" s="187">
        <v>117</v>
      </c>
      <c r="AV22" s="187">
        <v>19</v>
      </c>
      <c r="AW22" s="187">
        <v>77</v>
      </c>
      <c r="AX22" s="187">
        <v>0</v>
      </c>
      <c r="AY22" s="187">
        <v>7</v>
      </c>
      <c r="AZ22" s="187">
        <f t="shared" si="20"/>
        <v>0</v>
      </c>
      <c r="BA22" s="187">
        <v>0</v>
      </c>
      <c r="BB22" s="187">
        <v>0</v>
      </c>
      <c r="BC22" s="187">
        <v>0</v>
      </c>
      <c r="BD22" s="187">
        <v>0</v>
      </c>
      <c r="BE22" s="187">
        <v>0</v>
      </c>
      <c r="BF22" s="187">
        <v>0</v>
      </c>
      <c r="BG22" s="187">
        <v>0</v>
      </c>
      <c r="BH22" s="187">
        <f t="shared" si="21"/>
        <v>88</v>
      </c>
      <c r="BI22" s="187">
        <v>0</v>
      </c>
      <c r="BJ22" s="187">
        <v>0</v>
      </c>
      <c r="BK22" s="187">
        <v>0</v>
      </c>
      <c r="BL22" s="187">
        <v>0</v>
      </c>
      <c r="BM22" s="187">
        <v>0</v>
      </c>
      <c r="BN22" s="187">
        <v>0</v>
      </c>
      <c r="BO22" s="187">
        <v>88</v>
      </c>
      <c r="BP22" s="187">
        <f t="shared" si="22"/>
        <v>127</v>
      </c>
      <c r="BQ22" s="187">
        <v>124</v>
      </c>
      <c r="BR22" s="187">
        <v>3</v>
      </c>
      <c r="BS22" s="187">
        <v>0</v>
      </c>
      <c r="BT22" s="187">
        <v>0</v>
      </c>
      <c r="BU22" s="187">
        <v>0</v>
      </c>
      <c r="BV22" s="187">
        <v>0</v>
      </c>
      <c r="BW22" s="187">
        <v>0</v>
      </c>
    </row>
    <row r="23" spans="1:75" ht="13.5">
      <c r="A23" s="182" t="s">
        <v>233</v>
      </c>
      <c r="B23" s="182" t="s">
        <v>118</v>
      </c>
      <c r="C23" s="184" t="s">
        <v>119</v>
      </c>
      <c r="D23" s="187">
        <f t="shared" si="0"/>
        <v>994</v>
      </c>
      <c r="E23" s="187">
        <f t="shared" si="1"/>
        <v>376</v>
      </c>
      <c r="F23" s="187">
        <f t="shared" si="2"/>
        <v>143</v>
      </c>
      <c r="G23" s="187">
        <f t="shared" si="3"/>
        <v>181</v>
      </c>
      <c r="H23" s="187">
        <f t="shared" si="4"/>
        <v>24</v>
      </c>
      <c r="I23" s="187">
        <f t="shared" si="5"/>
        <v>80</v>
      </c>
      <c r="J23" s="187">
        <f t="shared" si="6"/>
        <v>0</v>
      </c>
      <c r="K23" s="187">
        <f t="shared" si="7"/>
        <v>190</v>
      </c>
      <c r="L23" s="187">
        <f t="shared" si="8"/>
        <v>0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0</v>
      </c>
      <c r="S23" s="187">
        <v>0</v>
      </c>
      <c r="T23" s="187">
        <f t="shared" si="9"/>
        <v>665</v>
      </c>
      <c r="U23" s="187">
        <f t="shared" si="10"/>
        <v>79</v>
      </c>
      <c r="V23" s="187">
        <f t="shared" si="11"/>
        <v>142</v>
      </c>
      <c r="W23" s="187">
        <f t="shared" si="12"/>
        <v>150</v>
      </c>
      <c r="X23" s="187">
        <f t="shared" si="13"/>
        <v>24</v>
      </c>
      <c r="Y23" s="187">
        <f t="shared" si="14"/>
        <v>80</v>
      </c>
      <c r="Z23" s="187">
        <f t="shared" si="15"/>
        <v>0</v>
      </c>
      <c r="AA23" s="187">
        <f t="shared" si="16"/>
        <v>190</v>
      </c>
      <c r="AB23" s="187">
        <f t="shared" si="17"/>
        <v>0</v>
      </c>
      <c r="AC23" s="187">
        <v>0</v>
      </c>
      <c r="AD23" s="187">
        <v>0</v>
      </c>
      <c r="AE23" s="187">
        <v>0</v>
      </c>
      <c r="AF23" s="187">
        <v>0</v>
      </c>
      <c r="AG23" s="187">
        <v>0</v>
      </c>
      <c r="AH23" s="187">
        <v>0</v>
      </c>
      <c r="AI23" s="187">
        <v>0</v>
      </c>
      <c r="AJ23" s="187">
        <f t="shared" si="18"/>
        <v>56</v>
      </c>
      <c r="AK23" s="187">
        <v>0</v>
      </c>
      <c r="AL23" s="187">
        <v>56</v>
      </c>
      <c r="AM23" s="187">
        <v>0</v>
      </c>
      <c r="AN23" s="187">
        <v>0</v>
      </c>
      <c r="AO23" s="187">
        <v>0</v>
      </c>
      <c r="AP23" s="187">
        <v>0</v>
      </c>
      <c r="AQ23" s="187">
        <v>0</v>
      </c>
      <c r="AR23" s="187">
        <f t="shared" si="19"/>
        <v>424</v>
      </c>
      <c r="AS23" s="187">
        <v>79</v>
      </c>
      <c r="AT23" s="187">
        <v>86</v>
      </c>
      <c r="AU23" s="187">
        <v>150</v>
      </c>
      <c r="AV23" s="187">
        <v>24</v>
      </c>
      <c r="AW23" s="187">
        <v>80</v>
      </c>
      <c r="AX23" s="187">
        <v>0</v>
      </c>
      <c r="AY23" s="187">
        <v>5</v>
      </c>
      <c r="AZ23" s="187">
        <f t="shared" si="20"/>
        <v>0</v>
      </c>
      <c r="BA23" s="187">
        <v>0</v>
      </c>
      <c r="BB23" s="187">
        <v>0</v>
      </c>
      <c r="BC23" s="187">
        <v>0</v>
      </c>
      <c r="BD23" s="187">
        <v>0</v>
      </c>
      <c r="BE23" s="187">
        <v>0</v>
      </c>
      <c r="BF23" s="187">
        <v>0</v>
      </c>
      <c r="BG23" s="187">
        <v>0</v>
      </c>
      <c r="BH23" s="187">
        <f t="shared" si="21"/>
        <v>185</v>
      </c>
      <c r="BI23" s="187">
        <v>0</v>
      </c>
      <c r="BJ23" s="187">
        <v>0</v>
      </c>
      <c r="BK23" s="187">
        <v>0</v>
      </c>
      <c r="BL23" s="187">
        <v>0</v>
      </c>
      <c r="BM23" s="187">
        <v>0</v>
      </c>
      <c r="BN23" s="187">
        <v>0</v>
      </c>
      <c r="BO23" s="187">
        <v>185</v>
      </c>
      <c r="BP23" s="187">
        <f t="shared" si="22"/>
        <v>329</v>
      </c>
      <c r="BQ23" s="187">
        <v>297</v>
      </c>
      <c r="BR23" s="187">
        <v>1</v>
      </c>
      <c r="BS23" s="187">
        <v>31</v>
      </c>
      <c r="BT23" s="187">
        <v>0</v>
      </c>
      <c r="BU23" s="187">
        <v>0</v>
      </c>
      <c r="BV23" s="187">
        <v>0</v>
      </c>
      <c r="BW23" s="187">
        <v>0</v>
      </c>
    </row>
    <row r="24" spans="1:75" ht="13.5">
      <c r="A24" s="182" t="s">
        <v>233</v>
      </c>
      <c r="B24" s="182" t="s">
        <v>22</v>
      </c>
      <c r="C24" s="184" t="s">
        <v>23</v>
      </c>
      <c r="D24" s="187">
        <f t="shared" si="0"/>
        <v>946</v>
      </c>
      <c r="E24" s="187">
        <f t="shared" si="1"/>
        <v>484</v>
      </c>
      <c r="F24" s="187">
        <f t="shared" si="2"/>
        <v>54</v>
      </c>
      <c r="G24" s="187">
        <f t="shared" si="3"/>
        <v>133</v>
      </c>
      <c r="H24" s="187">
        <f t="shared" si="4"/>
        <v>29</v>
      </c>
      <c r="I24" s="187">
        <f t="shared" si="5"/>
        <v>97</v>
      </c>
      <c r="J24" s="187">
        <f t="shared" si="6"/>
        <v>0</v>
      </c>
      <c r="K24" s="187">
        <f t="shared" si="7"/>
        <v>149</v>
      </c>
      <c r="L24" s="187">
        <f t="shared" si="8"/>
        <v>267</v>
      </c>
      <c r="M24" s="187">
        <v>267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f t="shared" si="9"/>
        <v>679</v>
      </c>
      <c r="U24" s="187">
        <f t="shared" si="10"/>
        <v>217</v>
      </c>
      <c r="V24" s="187">
        <f t="shared" si="11"/>
        <v>54</v>
      </c>
      <c r="W24" s="187">
        <f t="shared" si="12"/>
        <v>133</v>
      </c>
      <c r="X24" s="187">
        <f t="shared" si="13"/>
        <v>29</v>
      </c>
      <c r="Y24" s="187">
        <f t="shared" si="14"/>
        <v>97</v>
      </c>
      <c r="Z24" s="187">
        <f t="shared" si="15"/>
        <v>0</v>
      </c>
      <c r="AA24" s="187">
        <f t="shared" si="16"/>
        <v>149</v>
      </c>
      <c r="AB24" s="187">
        <f t="shared" si="17"/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0</v>
      </c>
      <c r="AJ24" s="187">
        <f t="shared" si="18"/>
        <v>0</v>
      </c>
      <c r="AK24" s="187">
        <v>0</v>
      </c>
      <c r="AL24" s="187">
        <v>0</v>
      </c>
      <c r="AM24" s="187">
        <v>0</v>
      </c>
      <c r="AN24" s="187">
        <v>0</v>
      </c>
      <c r="AO24" s="187">
        <v>0</v>
      </c>
      <c r="AP24" s="187">
        <v>0</v>
      </c>
      <c r="AQ24" s="187">
        <v>0</v>
      </c>
      <c r="AR24" s="187">
        <f t="shared" si="19"/>
        <v>537</v>
      </c>
      <c r="AS24" s="187">
        <v>217</v>
      </c>
      <c r="AT24" s="187">
        <v>54</v>
      </c>
      <c r="AU24" s="187">
        <v>133</v>
      </c>
      <c r="AV24" s="187">
        <v>29</v>
      </c>
      <c r="AW24" s="187">
        <v>97</v>
      </c>
      <c r="AX24" s="187">
        <v>0</v>
      </c>
      <c r="AY24" s="187">
        <v>7</v>
      </c>
      <c r="AZ24" s="187">
        <f t="shared" si="20"/>
        <v>0</v>
      </c>
      <c r="BA24" s="187">
        <v>0</v>
      </c>
      <c r="BB24" s="187">
        <v>0</v>
      </c>
      <c r="BC24" s="187">
        <v>0</v>
      </c>
      <c r="BD24" s="187">
        <v>0</v>
      </c>
      <c r="BE24" s="187">
        <v>0</v>
      </c>
      <c r="BF24" s="187">
        <v>0</v>
      </c>
      <c r="BG24" s="187">
        <v>0</v>
      </c>
      <c r="BH24" s="187">
        <f t="shared" si="21"/>
        <v>142</v>
      </c>
      <c r="BI24" s="187">
        <v>0</v>
      </c>
      <c r="BJ24" s="187">
        <v>0</v>
      </c>
      <c r="BK24" s="187">
        <v>0</v>
      </c>
      <c r="BL24" s="187">
        <v>0</v>
      </c>
      <c r="BM24" s="187">
        <v>0</v>
      </c>
      <c r="BN24" s="187">
        <v>0</v>
      </c>
      <c r="BO24" s="187">
        <v>142</v>
      </c>
      <c r="BP24" s="187">
        <f t="shared" si="22"/>
        <v>0</v>
      </c>
      <c r="BQ24" s="187">
        <v>0</v>
      </c>
      <c r="BR24" s="187">
        <v>0</v>
      </c>
      <c r="BS24" s="187">
        <v>0</v>
      </c>
      <c r="BT24" s="187">
        <v>0</v>
      </c>
      <c r="BU24" s="187">
        <v>0</v>
      </c>
      <c r="BV24" s="187">
        <v>0</v>
      </c>
      <c r="BW24" s="187">
        <v>0</v>
      </c>
    </row>
    <row r="25" spans="1:75" ht="13.5">
      <c r="A25" s="182" t="s">
        <v>233</v>
      </c>
      <c r="B25" s="182" t="s">
        <v>77</v>
      </c>
      <c r="C25" s="184" t="s">
        <v>78</v>
      </c>
      <c r="D25" s="187">
        <f>SUM(E25:K25)</f>
        <v>1470</v>
      </c>
      <c r="E25" s="187">
        <f aca="true" t="shared" si="25" ref="E25:K25">M25+U25+BQ25</f>
        <v>825</v>
      </c>
      <c r="F25" s="187">
        <f t="shared" si="25"/>
        <v>178</v>
      </c>
      <c r="G25" s="187">
        <f t="shared" si="25"/>
        <v>427</v>
      </c>
      <c r="H25" s="187">
        <f t="shared" si="25"/>
        <v>29</v>
      </c>
      <c r="I25" s="187">
        <f t="shared" si="25"/>
        <v>0</v>
      </c>
      <c r="J25" s="187">
        <f t="shared" si="25"/>
        <v>0</v>
      </c>
      <c r="K25" s="187">
        <f t="shared" si="25"/>
        <v>11</v>
      </c>
      <c r="L25" s="187">
        <f>SUM(M25:S25)</f>
        <v>1441</v>
      </c>
      <c r="M25" s="187">
        <v>825</v>
      </c>
      <c r="N25" s="187">
        <v>178</v>
      </c>
      <c r="O25" s="187">
        <v>427</v>
      </c>
      <c r="P25" s="187">
        <v>0</v>
      </c>
      <c r="Q25" s="187">
        <v>0</v>
      </c>
      <c r="R25" s="187">
        <v>0</v>
      </c>
      <c r="S25" s="187">
        <v>11</v>
      </c>
      <c r="T25" s="187">
        <f>SUM(U25:AA25)</f>
        <v>29</v>
      </c>
      <c r="U25" s="187">
        <f aca="true" t="shared" si="26" ref="U25:AA25">AC25+AK25+AS25+BA25+BI25</f>
        <v>0</v>
      </c>
      <c r="V25" s="187">
        <f t="shared" si="26"/>
        <v>0</v>
      </c>
      <c r="W25" s="187">
        <f t="shared" si="26"/>
        <v>0</v>
      </c>
      <c r="X25" s="187">
        <f t="shared" si="26"/>
        <v>29</v>
      </c>
      <c r="Y25" s="187">
        <f t="shared" si="26"/>
        <v>0</v>
      </c>
      <c r="Z25" s="187">
        <f t="shared" si="26"/>
        <v>0</v>
      </c>
      <c r="AA25" s="187">
        <f t="shared" si="26"/>
        <v>0</v>
      </c>
      <c r="AB25" s="187">
        <f>SUM(AC25:AI25)</f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0</v>
      </c>
      <c r="AJ25" s="187">
        <f>SUM(AK25:AQ25)</f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f>SUM(AS25:AY25)</f>
        <v>29</v>
      </c>
      <c r="AS25" s="187">
        <v>0</v>
      </c>
      <c r="AT25" s="187">
        <v>0</v>
      </c>
      <c r="AU25" s="187">
        <v>0</v>
      </c>
      <c r="AV25" s="187">
        <v>29</v>
      </c>
      <c r="AW25" s="187">
        <v>0</v>
      </c>
      <c r="AX25" s="187">
        <v>0</v>
      </c>
      <c r="AY25" s="187">
        <v>0</v>
      </c>
      <c r="AZ25" s="187">
        <f>SUM(BA25:BG25)</f>
        <v>0</v>
      </c>
      <c r="BA25" s="187">
        <v>0</v>
      </c>
      <c r="BB25" s="187">
        <v>0</v>
      </c>
      <c r="BC25" s="187">
        <v>0</v>
      </c>
      <c r="BD25" s="187">
        <v>0</v>
      </c>
      <c r="BE25" s="187">
        <v>0</v>
      </c>
      <c r="BF25" s="187">
        <v>0</v>
      </c>
      <c r="BG25" s="187">
        <v>0</v>
      </c>
      <c r="BH25" s="187">
        <f>SUM(BI25:BO25)</f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f>SUM(BQ25:BW25)</f>
        <v>0</v>
      </c>
      <c r="BQ25" s="187">
        <v>0</v>
      </c>
      <c r="BR25" s="187">
        <v>0</v>
      </c>
      <c r="BS25" s="187">
        <v>0</v>
      </c>
      <c r="BT25" s="187">
        <v>0</v>
      </c>
      <c r="BU25" s="187">
        <v>0</v>
      </c>
      <c r="BV25" s="187">
        <v>0</v>
      </c>
      <c r="BW25" s="187">
        <v>0</v>
      </c>
    </row>
    <row r="26" spans="1:75" ht="13.5">
      <c r="A26" s="182" t="s">
        <v>233</v>
      </c>
      <c r="B26" s="182" t="s">
        <v>24</v>
      </c>
      <c r="C26" s="184" t="s">
        <v>120</v>
      </c>
      <c r="D26" s="187">
        <f t="shared" si="0"/>
        <v>806</v>
      </c>
      <c r="E26" s="187">
        <f t="shared" si="1"/>
        <v>363</v>
      </c>
      <c r="F26" s="187">
        <f t="shared" si="2"/>
        <v>285</v>
      </c>
      <c r="G26" s="187">
        <f t="shared" si="3"/>
        <v>131</v>
      </c>
      <c r="H26" s="187">
        <f t="shared" si="4"/>
        <v>27</v>
      </c>
      <c r="I26" s="187">
        <f t="shared" si="5"/>
        <v>0</v>
      </c>
      <c r="J26" s="187">
        <f t="shared" si="6"/>
        <v>0</v>
      </c>
      <c r="K26" s="187">
        <f t="shared" si="7"/>
        <v>0</v>
      </c>
      <c r="L26" s="187">
        <f t="shared" si="8"/>
        <v>494</v>
      </c>
      <c r="M26" s="187">
        <v>363</v>
      </c>
      <c r="N26" s="187">
        <v>0</v>
      </c>
      <c r="O26" s="187">
        <v>131</v>
      </c>
      <c r="P26" s="187">
        <v>0</v>
      </c>
      <c r="Q26" s="187">
        <v>0</v>
      </c>
      <c r="R26" s="187">
        <v>0</v>
      </c>
      <c r="S26" s="187">
        <v>0</v>
      </c>
      <c r="T26" s="187">
        <f t="shared" si="9"/>
        <v>312</v>
      </c>
      <c r="U26" s="187">
        <f t="shared" si="10"/>
        <v>0</v>
      </c>
      <c r="V26" s="187">
        <f t="shared" si="11"/>
        <v>285</v>
      </c>
      <c r="W26" s="187">
        <f t="shared" si="12"/>
        <v>0</v>
      </c>
      <c r="X26" s="187">
        <f t="shared" si="13"/>
        <v>27</v>
      </c>
      <c r="Y26" s="187">
        <f t="shared" si="14"/>
        <v>0</v>
      </c>
      <c r="Z26" s="187">
        <f t="shared" si="15"/>
        <v>0</v>
      </c>
      <c r="AA26" s="187">
        <f t="shared" si="16"/>
        <v>0</v>
      </c>
      <c r="AB26" s="187">
        <f t="shared" si="17"/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f t="shared" si="18"/>
        <v>0</v>
      </c>
      <c r="AK26" s="187">
        <v>0</v>
      </c>
      <c r="AL26" s="187">
        <v>0</v>
      </c>
      <c r="AM26" s="187">
        <v>0</v>
      </c>
      <c r="AN26" s="187">
        <v>0</v>
      </c>
      <c r="AO26" s="187">
        <v>0</v>
      </c>
      <c r="AP26" s="187">
        <v>0</v>
      </c>
      <c r="AQ26" s="187">
        <v>0</v>
      </c>
      <c r="AR26" s="187">
        <f t="shared" si="19"/>
        <v>312</v>
      </c>
      <c r="AS26" s="187">
        <v>0</v>
      </c>
      <c r="AT26" s="187">
        <v>285</v>
      </c>
      <c r="AU26" s="187">
        <v>0</v>
      </c>
      <c r="AV26" s="187">
        <v>27</v>
      </c>
      <c r="AW26" s="187">
        <v>0</v>
      </c>
      <c r="AX26" s="187">
        <v>0</v>
      </c>
      <c r="AY26" s="187">
        <v>0</v>
      </c>
      <c r="AZ26" s="187">
        <f t="shared" si="20"/>
        <v>0</v>
      </c>
      <c r="BA26" s="187">
        <v>0</v>
      </c>
      <c r="BB26" s="187">
        <v>0</v>
      </c>
      <c r="BC26" s="187">
        <v>0</v>
      </c>
      <c r="BD26" s="187">
        <v>0</v>
      </c>
      <c r="BE26" s="187">
        <v>0</v>
      </c>
      <c r="BF26" s="187">
        <v>0</v>
      </c>
      <c r="BG26" s="187">
        <v>0</v>
      </c>
      <c r="BH26" s="187">
        <f t="shared" si="21"/>
        <v>0</v>
      </c>
      <c r="BI26" s="187">
        <v>0</v>
      </c>
      <c r="BJ26" s="187">
        <v>0</v>
      </c>
      <c r="BK26" s="187">
        <v>0</v>
      </c>
      <c r="BL26" s="187">
        <v>0</v>
      </c>
      <c r="BM26" s="187">
        <v>0</v>
      </c>
      <c r="BN26" s="187">
        <v>0</v>
      </c>
      <c r="BO26" s="187">
        <v>0</v>
      </c>
      <c r="BP26" s="187">
        <f t="shared" si="22"/>
        <v>0</v>
      </c>
      <c r="BQ26" s="187">
        <v>0</v>
      </c>
      <c r="BR26" s="187">
        <v>0</v>
      </c>
      <c r="BS26" s="187">
        <v>0</v>
      </c>
      <c r="BT26" s="187">
        <v>0</v>
      </c>
      <c r="BU26" s="187">
        <v>0</v>
      </c>
      <c r="BV26" s="187">
        <v>0</v>
      </c>
      <c r="BW26" s="187">
        <v>0</v>
      </c>
    </row>
    <row r="27" spans="1:75" ht="13.5">
      <c r="A27" s="182" t="s">
        <v>233</v>
      </c>
      <c r="B27" s="182" t="s">
        <v>25</v>
      </c>
      <c r="C27" s="184" t="s">
        <v>121</v>
      </c>
      <c r="D27" s="187">
        <f t="shared" si="0"/>
        <v>533</v>
      </c>
      <c r="E27" s="187">
        <f t="shared" si="1"/>
        <v>269</v>
      </c>
      <c r="F27" s="187">
        <f t="shared" si="2"/>
        <v>162</v>
      </c>
      <c r="G27" s="187">
        <f t="shared" si="3"/>
        <v>91</v>
      </c>
      <c r="H27" s="187">
        <f t="shared" si="4"/>
        <v>11</v>
      </c>
      <c r="I27" s="187">
        <f t="shared" si="5"/>
        <v>0</v>
      </c>
      <c r="J27" s="187">
        <f t="shared" si="6"/>
        <v>0</v>
      </c>
      <c r="K27" s="187">
        <f t="shared" si="7"/>
        <v>0</v>
      </c>
      <c r="L27" s="187">
        <f t="shared" si="8"/>
        <v>360</v>
      </c>
      <c r="M27" s="187">
        <v>269</v>
      </c>
      <c r="N27" s="187">
        <v>0</v>
      </c>
      <c r="O27" s="187">
        <v>91</v>
      </c>
      <c r="P27" s="187">
        <v>0</v>
      </c>
      <c r="Q27" s="187">
        <v>0</v>
      </c>
      <c r="R27" s="187">
        <v>0</v>
      </c>
      <c r="S27" s="187">
        <v>0</v>
      </c>
      <c r="T27" s="187">
        <f t="shared" si="9"/>
        <v>173</v>
      </c>
      <c r="U27" s="187">
        <f t="shared" si="10"/>
        <v>0</v>
      </c>
      <c r="V27" s="187">
        <f t="shared" si="11"/>
        <v>162</v>
      </c>
      <c r="W27" s="187">
        <f t="shared" si="12"/>
        <v>0</v>
      </c>
      <c r="X27" s="187">
        <f t="shared" si="13"/>
        <v>11</v>
      </c>
      <c r="Y27" s="187">
        <f t="shared" si="14"/>
        <v>0</v>
      </c>
      <c r="Z27" s="187">
        <f t="shared" si="15"/>
        <v>0</v>
      </c>
      <c r="AA27" s="187">
        <f t="shared" si="16"/>
        <v>0</v>
      </c>
      <c r="AB27" s="187">
        <f t="shared" si="17"/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f t="shared" si="18"/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f t="shared" si="19"/>
        <v>173</v>
      </c>
      <c r="AS27" s="187">
        <v>0</v>
      </c>
      <c r="AT27" s="187">
        <v>162</v>
      </c>
      <c r="AU27" s="187">
        <v>0</v>
      </c>
      <c r="AV27" s="187">
        <v>11</v>
      </c>
      <c r="AW27" s="187">
        <v>0</v>
      </c>
      <c r="AX27" s="187">
        <v>0</v>
      </c>
      <c r="AY27" s="187">
        <v>0</v>
      </c>
      <c r="AZ27" s="187">
        <f t="shared" si="20"/>
        <v>0</v>
      </c>
      <c r="BA27" s="187">
        <v>0</v>
      </c>
      <c r="BB27" s="187">
        <v>0</v>
      </c>
      <c r="BC27" s="187">
        <v>0</v>
      </c>
      <c r="BD27" s="187">
        <v>0</v>
      </c>
      <c r="BE27" s="187">
        <v>0</v>
      </c>
      <c r="BF27" s="187">
        <v>0</v>
      </c>
      <c r="BG27" s="187">
        <v>0</v>
      </c>
      <c r="BH27" s="187">
        <f t="shared" si="21"/>
        <v>0</v>
      </c>
      <c r="BI27" s="187">
        <v>0</v>
      </c>
      <c r="BJ27" s="187">
        <v>0</v>
      </c>
      <c r="BK27" s="187">
        <v>0</v>
      </c>
      <c r="BL27" s="187">
        <v>0</v>
      </c>
      <c r="BM27" s="187">
        <v>0</v>
      </c>
      <c r="BN27" s="187">
        <v>0</v>
      </c>
      <c r="BO27" s="187">
        <v>0</v>
      </c>
      <c r="BP27" s="187">
        <f t="shared" si="22"/>
        <v>0</v>
      </c>
      <c r="BQ27" s="187">
        <v>0</v>
      </c>
      <c r="BR27" s="187">
        <v>0</v>
      </c>
      <c r="BS27" s="187">
        <v>0</v>
      </c>
      <c r="BT27" s="187">
        <v>0</v>
      </c>
      <c r="BU27" s="187">
        <v>0</v>
      </c>
      <c r="BV27" s="187">
        <v>0</v>
      </c>
      <c r="BW27" s="187">
        <v>0</v>
      </c>
    </row>
    <row r="28" spans="1:75" ht="13.5">
      <c r="A28" s="182" t="s">
        <v>233</v>
      </c>
      <c r="B28" s="182" t="s">
        <v>26</v>
      </c>
      <c r="C28" s="184" t="s">
        <v>27</v>
      </c>
      <c r="D28" s="187">
        <f t="shared" si="0"/>
        <v>1895</v>
      </c>
      <c r="E28" s="187">
        <f t="shared" si="1"/>
        <v>1257</v>
      </c>
      <c r="F28" s="187">
        <f t="shared" si="2"/>
        <v>297</v>
      </c>
      <c r="G28" s="187">
        <f t="shared" si="3"/>
        <v>137</v>
      </c>
      <c r="H28" s="187">
        <f t="shared" si="4"/>
        <v>54</v>
      </c>
      <c r="I28" s="187">
        <f t="shared" si="5"/>
        <v>0</v>
      </c>
      <c r="J28" s="187">
        <f t="shared" si="6"/>
        <v>0</v>
      </c>
      <c r="K28" s="187">
        <f t="shared" si="7"/>
        <v>150</v>
      </c>
      <c r="L28" s="187">
        <f t="shared" si="8"/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f t="shared" si="9"/>
        <v>1709</v>
      </c>
      <c r="U28" s="187">
        <f t="shared" si="10"/>
        <v>1107</v>
      </c>
      <c r="V28" s="187">
        <f t="shared" si="11"/>
        <v>272</v>
      </c>
      <c r="W28" s="187">
        <f t="shared" si="12"/>
        <v>137</v>
      </c>
      <c r="X28" s="187">
        <f t="shared" si="13"/>
        <v>43</v>
      </c>
      <c r="Y28" s="187">
        <f t="shared" si="14"/>
        <v>0</v>
      </c>
      <c r="Z28" s="187">
        <f t="shared" si="15"/>
        <v>0</v>
      </c>
      <c r="AA28" s="187">
        <f t="shared" si="16"/>
        <v>150</v>
      </c>
      <c r="AB28" s="187">
        <f t="shared" si="17"/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0</v>
      </c>
      <c r="AJ28" s="187">
        <f t="shared" si="18"/>
        <v>0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87">
        <v>0</v>
      </c>
      <c r="AR28" s="187">
        <f t="shared" si="19"/>
        <v>1575</v>
      </c>
      <c r="AS28" s="187">
        <v>1107</v>
      </c>
      <c r="AT28" s="187">
        <v>272</v>
      </c>
      <c r="AU28" s="187">
        <v>137</v>
      </c>
      <c r="AV28" s="187">
        <v>43</v>
      </c>
      <c r="AW28" s="187">
        <v>0</v>
      </c>
      <c r="AX28" s="187">
        <v>0</v>
      </c>
      <c r="AY28" s="187">
        <v>16</v>
      </c>
      <c r="AZ28" s="187">
        <f t="shared" si="20"/>
        <v>0</v>
      </c>
      <c r="BA28" s="187">
        <v>0</v>
      </c>
      <c r="BB28" s="187">
        <v>0</v>
      </c>
      <c r="BC28" s="187">
        <v>0</v>
      </c>
      <c r="BD28" s="187">
        <v>0</v>
      </c>
      <c r="BE28" s="187">
        <v>0</v>
      </c>
      <c r="BF28" s="187">
        <v>0</v>
      </c>
      <c r="BG28" s="187">
        <v>0</v>
      </c>
      <c r="BH28" s="187">
        <f t="shared" si="21"/>
        <v>134</v>
      </c>
      <c r="BI28" s="187">
        <v>0</v>
      </c>
      <c r="BJ28" s="187">
        <v>0</v>
      </c>
      <c r="BK28" s="187">
        <v>0</v>
      </c>
      <c r="BL28" s="187">
        <v>0</v>
      </c>
      <c r="BM28" s="187">
        <v>0</v>
      </c>
      <c r="BN28" s="187">
        <v>0</v>
      </c>
      <c r="BO28" s="187">
        <v>134</v>
      </c>
      <c r="BP28" s="187">
        <f t="shared" si="22"/>
        <v>186</v>
      </c>
      <c r="BQ28" s="187">
        <v>150</v>
      </c>
      <c r="BR28" s="187">
        <v>25</v>
      </c>
      <c r="BS28" s="187">
        <v>0</v>
      </c>
      <c r="BT28" s="187">
        <v>11</v>
      </c>
      <c r="BU28" s="187">
        <v>0</v>
      </c>
      <c r="BV28" s="187">
        <v>0</v>
      </c>
      <c r="BW28" s="187">
        <v>0</v>
      </c>
    </row>
    <row r="29" spans="1:75" ht="13.5">
      <c r="A29" s="230" t="s">
        <v>30</v>
      </c>
      <c r="B29" s="231"/>
      <c r="C29" s="231"/>
      <c r="D29" s="187">
        <f aca="true" t="shared" si="27" ref="D29:AI29">SUM(D7:D28)</f>
        <v>75354</v>
      </c>
      <c r="E29" s="187">
        <f t="shared" si="27"/>
        <v>35697</v>
      </c>
      <c r="F29" s="187">
        <f t="shared" si="27"/>
        <v>16829</v>
      </c>
      <c r="G29" s="187">
        <f t="shared" si="27"/>
        <v>8359</v>
      </c>
      <c r="H29" s="187">
        <f t="shared" si="27"/>
        <v>2208</v>
      </c>
      <c r="I29" s="187">
        <f t="shared" si="27"/>
        <v>7937</v>
      </c>
      <c r="J29" s="187">
        <f t="shared" si="27"/>
        <v>66</v>
      </c>
      <c r="K29" s="187">
        <f t="shared" si="27"/>
        <v>4258</v>
      </c>
      <c r="L29" s="187">
        <f t="shared" si="27"/>
        <v>29840</v>
      </c>
      <c r="M29" s="187">
        <f t="shared" si="27"/>
        <v>14274</v>
      </c>
      <c r="N29" s="187">
        <f t="shared" si="27"/>
        <v>10511</v>
      </c>
      <c r="O29" s="187">
        <f t="shared" si="27"/>
        <v>4222</v>
      </c>
      <c r="P29" s="187">
        <f t="shared" si="27"/>
        <v>316</v>
      </c>
      <c r="Q29" s="187">
        <f t="shared" si="27"/>
        <v>0</v>
      </c>
      <c r="R29" s="187">
        <f t="shared" si="27"/>
        <v>66</v>
      </c>
      <c r="S29" s="187">
        <f t="shared" si="27"/>
        <v>451</v>
      </c>
      <c r="T29" s="187">
        <f t="shared" si="27"/>
        <v>26571</v>
      </c>
      <c r="U29" s="187">
        <f t="shared" si="27"/>
        <v>2625</v>
      </c>
      <c r="V29" s="187">
        <f t="shared" si="27"/>
        <v>6270</v>
      </c>
      <c r="W29" s="187">
        <f t="shared" si="27"/>
        <v>4055</v>
      </c>
      <c r="X29" s="187">
        <f t="shared" si="27"/>
        <v>1877</v>
      </c>
      <c r="Y29" s="187">
        <f t="shared" si="27"/>
        <v>7937</v>
      </c>
      <c r="Z29" s="187">
        <f t="shared" si="27"/>
        <v>0</v>
      </c>
      <c r="AA29" s="187">
        <f t="shared" si="27"/>
        <v>3807</v>
      </c>
      <c r="AB29" s="187">
        <f t="shared" si="27"/>
        <v>360</v>
      </c>
      <c r="AC29" s="187">
        <f t="shared" si="27"/>
        <v>360</v>
      </c>
      <c r="AD29" s="187">
        <f t="shared" si="27"/>
        <v>0</v>
      </c>
      <c r="AE29" s="187">
        <f t="shared" si="27"/>
        <v>0</v>
      </c>
      <c r="AF29" s="187">
        <f t="shared" si="27"/>
        <v>0</v>
      </c>
      <c r="AG29" s="187">
        <f t="shared" si="27"/>
        <v>0</v>
      </c>
      <c r="AH29" s="187">
        <f t="shared" si="27"/>
        <v>0</v>
      </c>
      <c r="AI29" s="187">
        <f t="shared" si="27"/>
        <v>0</v>
      </c>
      <c r="AJ29" s="187">
        <f aca="true" t="shared" si="28" ref="AJ29:BO29">SUM(AJ7:AJ28)</f>
        <v>1143</v>
      </c>
      <c r="AK29" s="187">
        <f t="shared" si="28"/>
        <v>0</v>
      </c>
      <c r="AL29" s="187">
        <f t="shared" si="28"/>
        <v>868</v>
      </c>
      <c r="AM29" s="187">
        <f t="shared" si="28"/>
        <v>0</v>
      </c>
      <c r="AN29" s="187">
        <f t="shared" si="28"/>
        <v>0</v>
      </c>
      <c r="AO29" s="187">
        <f t="shared" si="28"/>
        <v>0</v>
      </c>
      <c r="AP29" s="187">
        <f t="shared" si="28"/>
        <v>0</v>
      </c>
      <c r="AQ29" s="187">
        <f t="shared" si="28"/>
        <v>275</v>
      </c>
      <c r="AR29" s="187">
        <f t="shared" si="28"/>
        <v>22011</v>
      </c>
      <c r="AS29" s="187">
        <f t="shared" si="28"/>
        <v>2138</v>
      </c>
      <c r="AT29" s="187">
        <f t="shared" si="28"/>
        <v>5402</v>
      </c>
      <c r="AU29" s="187">
        <f t="shared" si="28"/>
        <v>4055</v>
      </c>
      <c r="AV29" s="187">
        <f t="shared" si="28"/>
        <v>1877</v>
      </c>
      <c r="AW29" s="187">
        <f t="shared" si="28"/>
        <v>7937</v>
      </c>
      <c r="AX29" s="187">
        <f t="shared" si="28"/>
        <v>0</v>
      </c>
      <c r="AY29" s="187">
        <f t="shared" si="28"/>
        <v>602</v>
      </c>
      <c r="AZ29" s="187">
        <f t="shared" si="28"/>
        <v>0</v>
      </c>
      <c r="BA29" s="187">
        <f t="shared" si="28"/>
        <v>0</v>
      </c>
      <c r="BB29" s="187">
        <f t="shared" si="28"/>
        <v>0</v>
      </c>
      <c r="BC29" s="187">
        <f t="shared" si="28"/>
        <v>0</v>
      </c>
      <c r="BD29" s="187">
        <f t="shared" si="28"/>
        <v>0</v>
      </c>
      <c r="BE29" s="187">
        <f t="shared" si="28"/>
        <v>0</v>
      </c>
      <c r="BF29" s="187">
        <f t="shared" si="28"/>
        <v>0</v>
      </c>
      <c r="BG29" s="187">
        <f t="shared" si="28"/>
        <v>0</v>
      </c>
      <c r="BH29" s="187">
        <f t="shared" si="28"/>
        <v>3057</v>
      </c>
      <c r="BI29" s="187">
        <f t="shared" si="28"/>
        <v>127</v>
      </c>
      <c r="BJ29" s="187">
        <f t="shared" si="28"/>
        <v>0</v>
      </c>
      <c r="BK29" s="187">
        <f t="shared" si="28"/>
        <v>0</v>
      </c>
      <c r="BL29" s="187">
        <f t="shared" si="28"/>
        <v>0</v>
      </c>
      <c r="BM29" s="187">
        <f t="shared" si="28"/>
        <v>0</v>
      </c>
      <c r="BN29" s="187">
        <f t="shared" si="28"/>
        <v>0</v>
      </c>
      <c r="BO29" s="187">
        <f t="shared" si="28"/>
        <v>2930</v>
      </c>
      <c r="BP29" s="187">
        <f aca="true" t="shared" si="29" ref="BP29:BW29">SUM(BP7:BP28)</f>
        <v>18943</v>
      </c>
      <c r="BQ29" s="187">
        <f t="shared" si="29"/>
        <v>18798</v>
      </c>
      <c r="BR29" s="187">
        <f t="shared" si="29"/>
        <v>48</v>
      </c>
      <c r="BS29" s="187">
        <f t="shared" si="29"/>
        <v>82</v>
      </c>
      <c r="BT29" s="187">
        <f t="shared" si="29"/>
        <v>15</v>
      </c>
      <c r="BU29" s="187">
        <f t="shared" si="29"/>
        <v>0</v>
      </c>
      <c r="BV29" s="187">
        <f t="shared" si="29"/>
        <v>0</v>
      </c>
      <c r="BW29" s="187">
        <f t="shared" si="29"/>
        <v>0</v>
      </c>
    </row>
  </sheetData>
  <mergeCells count="85">
    <mergeCell ref="A29:C29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80" t="s">
        <v>153</v>
      </c>
      <c r="B1" s="281"/>
      <c r="C1" s="183" t="s">
        <v>79</v>
      </c>
    </row>
    <row r="2" spans="6:13" s="47" customFormat="1" ht="15" customHeight="1">
      <c r="F2" s="260" t="s">
        <v>80</v>
      </c>
      <c r="G2" s="261"/>
      <c r="H2" s="261"/>
      <c r="I2" s="261"/>
      <c r="J2" s="258" t="s">
        <v>81</v>
      </c>
      <c r="K2" s="255" t="s">
        <v>82</v>
      </c>
      <c r="L2" s="256"/>
      <c r="M2" s="257"/>
    </row>
    <row r="3" spans="1:13" s="47" customFormat="1" ht="15" customHeight="1" thickBot="1">
      <c r="A3" s="286" t="s">
        <v>83</v>
      </c>
      <c r="B3" s="287"/>
      <c r="C3" s="285"/>
      <c r="D3" s="49">
        <f>SUMIF('ごみ処理概要'!$A$7:$C$29,'ごみ集計結果'!$A$1,'ごみ処理概要'!$E$7:$E$29)</f>
        <v>1176888</v>
      </c>
      <c r="F3" s="262"/>
      <c r="G3" s="263"/>
      <c r="H3" s="263"/>
      <c r="I3" s="263"/>
      <c r="J3" s="259"/>
      <c r="K3" s="50" t="s">
        <v>84</v>
      </c>
      <c r="L3" s="51" t="s">
        <v>85</v>
      </c>
      <c r="M3" s="52" t="s">
        <v>86</v>
      </c>
    </row>
    <row r="4" spans="1:13" s="47" customFormat="1" ht="15" customHeight="1" thickBot="1">
      <c r="A4" s="286" t="s">
        <v>87</v>
      </c>
      <c r="B4" s="287"/>
      <c r="C4" s="285"/>
      <c r="D4" s="49">
        <f>D5-D3</f>
        <v>5</v>
      </c>
      <c r="F4" s="252" t="s">
        <v>88</v>
      </c>
      <c r="G4" s="249" t="s">
        <v>91</v>
      </c>
      <c r="H4" s="53" t="s">
        <v>89</v>
      </c>
      <c r="J4" s="162">
        <f>SUMIF('ごみ処理量内訳'!$A$7:$C$29,'ごみ集計結果'!$A$1,'ごみ処理量内訳'!$E$7:$E$29)</f>
        <v>284985</v>
      </c>
      <c r="K4" s="54" t="s">
        <v>197</v>
      </c>
      <c r="L4" s="55" t="s">
        <v>197</v>
      </c>
      <c r="M4" s="56" t="s">
        <v>197</v>
      </c>
    </row>
    <row r="5" spans="1:13" s="47" customFormat="1" ht="15" customHeight="1">
      <c r="A5" s="288" t="s">
        <v>90</v>
      </c>
      <c r="B5" s="289"/>
      <c r="C5" s="290"/>
      <c r="D5" s="49">
        <f>SUMIF('ごみ処理概要'!$A$7:$C$29,'ごみ集計結果'!$A$1,'ごみ処理概要'!$D$7:$D$29)</f>
        <v>1176893</v>
      </c>
      <c r="F5" s="253"/>
      <c r="G5" s="250"/>
      <c r="H5" s="264" t="s">
        <v>92</v>
      </c>
      <c r="I5" s="57" t="s">
        <v>93</v>
      </c>
      <c r="J5" s="58">
        <f>SUMIF('ごみ処理量内訳'!$A$7:$C$29,'ごみ集計結果'!$A$1,'ごみ処理量内訳'!$W$7:$W$29)</f>
        <v>453</v>
      </c>
      <c r="K5" s="59" t="s">
        <v>198</v>
      </c>
      <c r="L5" s="60" t="s">
        <v>198</v>
      </c>
      <c r="M5" s="61" t="s">
        <v>198</v>
      </c>
    </row>
    <row r="6" spans="4:13" s="47" customFormat="1" ht="15" customHeight="1">
      <c r="D6" s="62"/>
      <c r="F6" s="253"/>
      <c r="G6" s="250"/>
      <c r="H6" s="265"/>
      <c r="I6" s="63" t="s">
        <v>94</v>
      </c>
      <c r="J6" s="64">
        <f>SUMIF('ごみ処理量内訳'!$A$7:$C$29,'ごみ集計結果'!$A$1,'ごみ処理量内訳'!$X$7:$X$29)</f>
        <v>8526</v>
      </c>
      <c r="K6" s="48" t="s">
        <v>208</v>
      </c>
      <c r="L6" s="65" t="s">
        <v>208</v>
      </c>
      <c r="M6" s="66" t="s">
        <v>208</v>
      </c>
    </row>
    <row r="7" spans="1:13" s="47" customFormat="1" ht="15" customHeight="1">
      <c r="A7" s="282" t="s">
        <v>95</v>
      </c>
      <c r="B7" s="291" t="s">
        <v>264</v>
      </c>
      <c r="C7" s="67" t="s">
        <v>96</v>
      </c>
      <c r="D7" s="49">
        <f>SUMIF('ごみ搬入量内訳'!$A$7:$C$29,'ごみ集計結果'!$A$1,'ごみ搬入量内訳'!$I$7:$I$29)</f>
        <v>0</v>
      </c>
      <c r="F7" s="253"/>
      <c r="G7" s="250"/>
      <c r="H7" s="265"/>
      <c r="I7" s="63" t="s">
        <v>97</v>
      </c>
      <c r="J7" s="64">
        <f>SUMIF('ごみ処理量内訳'!$A$7:$C$29,'ごみ集計結果'!$A$1,'ごみ処理量内訳'!$Y$7:$Y$29)</f>
        <v>0</v>
      </c>
      <c r="K7" s="48" t="s">
        <v>199</v>
      </c>
      <c r="L7" s="65" t="s">
        <v>199</v>
      </c>
      <c r="M7" s="66" t="s">
        <v>199</v>
      </c>
    </row>
    <row r="8" spans="1:13" s="47" customFormat="1" ht="15" customHeight="1">
      <c r="A8" s="283"/>
      <c r="B8" s="292"/>
      <c r="C8" s="67" t="s">
        <v>98</v>
      </c>
      <c r="D8" s="49">
        <f>SUMIF('ごみ搬入量内訳'!$A$7:$C$29,'ごみ集計結果'!$A$1,'ごみ搬入量内訳'!$M$7:$M$29)</f>
        <v>337162</v>
      </c>
      <c r="F8" s="253"/>
      <c r="G8" s="250"/>
      <c r="H8" s="265"/>
      <c r="I8" s="63" t="s">
        <v>99</v>
      </c>
      <c r="J8" s="64">
        <f>SUMIF('ごみ処理量内訳'!$A$7:$C$29,'ごみ集計結果'!$A$1,'ごみ処理量内訳'!$Z$7:$Z$29)</f>
        <v>35243</v>
      </c>
      <c r="K8" s="48" t="s">
        <v>200</v>
      </c>
      <c r="L8" s="65" t="s">
        <v>200</v>
      </c>
      <c r="M8" s="66" t="s">
        <v>200</v>
      </c>
    </row>
    <row r="9" spans="1:13" s="47" customFormat="1" ht="15" customHeight="1" thickBot="1">
      <c r="A9" s="283"/>
      <c r="B9" s="292"/>
      <c r="C9" s="67" t="s">
        <v>100</v>
      </c>
      <c r="D9" s="49">
        <f>SUMIF('ごみ搬入量内訳'!$A$7:$C$29,'ごみ集計結果'!$A$1,'ごみ搬入量内訳'!$Q$7:$Q$29)</f>
        <v>31368</v>
      </c>
      <c r="F9" s="253"/>
      <c r="G9" s="250"/>
      <c r="H9" s="266"/>
      <c r="I9" s="68" t="s">
        <v>101</v>
      </c>
      <c r="J9" s="69">
        <f>SUMIF('ごみ処理量内訳'!$A$7:$C$29,'ごみ集計結果'!$A$1,'ごみ処理量内訳'!$AA$7:$AA$29)</f>
        <v>9861</v>
      </c>
      <c r="K9" s="70" t="s">
        <v>201</v>
      </c>
      <c r="L9" s="51" t="s">
        <v>201</v>
      </c>
      <c r="M9" s="52" t="s">
        <v>201</v>
      </c>
    </row>
    <row r="10" spans="1:13" s="47" customFormat="1" ht="15" customHeight="1" thickBot="1">
      <c r="A10" s="283"/>
      <c r="B10" s="292"/>
      <c r="C10" s="67" t="s">
        <v>102</v>
      </c>
      <c r="D10" s="49">
        <f>SUMIF('ごみ搬入量内訳'!$A$7:$C$29,'ごみ集計結果'!$A$1,'ごみ搬入量内訳'!$U$7:$U$29)</f>
        <v>47280</v>
      </c>
      <c r="F10" s="253"/>
      <c r="G10" s="251"/>
      <c r="H10" s="71" t="s">
        <v>103</v>
      </c>
      <c r="I10" s="72"/>
      <c r="J10" s="163">
        <f>SUM(J4:J9)</f>
        <v>339068</v>
      </c>
      <c r="K10" s="73" t="s">
        <v>208</v>
      </c>
      <c r="L10" s="164">
        <f>SUMIF('ごみ処理量内訳'!$A$7:$C$29,'ごみ集計結果'!$A$1,'ごみ処理量内訳'!$AD$7:$AD$29)</f>
        <v>39548</v>
      </c>
      <c r="M10" s="165">
        <f>SUMIF('資源化量内訳'!$A$7:$C$29,'ごみ集計結果'!$A$1,'資源化量内訳'!$AB$7:$AB$29)</f>
        <v>360</v>
      </c>
    </row>
    <row r="11" spans="1:13" s="47" customFormat="1" ht="15" customHeight="1">
      <c r="A11" s="283"/>
      <c r="B11" s="292"/>
      <c r="C11" s="67" t="s">
        <v>104</v>
      </c>
      <c r="D11" s="49">
        <f>SUMIF('ごみ搬入量内訳'!$A$7:$C$29,'ごみ集計結果'!$A$1,'ごみ搬入量内訳'!$Y$7:$Y$29)</f>
        <v>2177</v>
      </c>
      <c r="F11" s="253"/>
      <c r="G11" s="267" t="s">
        <v>105</v>
      </c>
      <c r="H11" s="151" t="s">
        <v>93</v>
      </c>
      <c r="I11" s="148"/>
      <c r="J11" s="74">
        <f>SUMIF('ごみ処理量内訳'!$A$7:$C$29,'ごみ集計結果'!$A$1,'ごみ処理量内訳'!$G$7:$G$29)</f>
        <v>11646</v>
      </c>
      <c r="K11" s="58">
        <f>SUMIF('ごみ処理量内訳'!$A$7:$C$29,'ごみ集計結果'!$A$1,'ごみ処理量内訳'!$W$7:$W$29)</f>
        <v>453</v>
      </c>
      <c r="L11" s="75">
        <f>SUMIF('ごみ処理量内訳'!$A$7:$C$29,'ごみ集計結果'!$A$1,'ごみ処理量内訳'!$AF$7:$AF$29)</f>
        <v>10050</v>
      </c>
      <c r="M11" s="76">
        <f>SUMIF('資源化量内訳'!$A$7:$C$29,'ごみ集計結果'!$A$1,'資源化量内訳'!$AJ$7:$AJ$29)</f>
        <v>1143</v>
      </c>
    </row>
    <row r="12" spans="1:13" s="47" customFormat="1" ht="15" customHeight="1">
      <c r="A12" s="283"/>
      <c r="B12" s="292"/>
      <c r="C12" s="67" t="s">
        <v>106</v>
      </c>
      <c r="D12" s="49">
        <f>SUMIF('ごみ搬入量内訳'!$A$7:$C$29,'ごみ集計結果'!$A$1,'ごみ搬入量内訳'!$AC$7:$AC$29)</f>
        <v>5626</v>
      </c>
      <c r="F12" s="253"/>
      <c r="G12" s="268"/>
      <c r="H12" s="149" t="s">
        <v>94</v>
      </c>
      <c r="I12" s="149"/>
      <c r="J12" s="64">
        <f>SUMIF('ごみ処理量内訳'!$A$7:$C$29,'ごみ集計結果'!$A$1,'ごみ処理量内訳'!$H$7:$H$29)</f>
        <v>34681</v>
      </c>
      <c r="K12" s="64">
        <f>SUMIF('ごみ処理量内訳'!$A$7:$C$29,'ごみ集計結果'!$A$1,'ごみ処理量内訳'!$X$7:$X$29)</f>
        <v>8526</v>
      </c>
      <c r="L12" s="49">
        <f>SUMIF('ごみ処理量内訳'!$A$7:$C$29,'ごみ集計結果'!$A$1,'ごみ処理量内訳'!$AG$7:$AG$29)</f>
        <v>3004</v>
      </c>
      <c r="M12" s="77">
        <f>SUMIF('資源化量内訳'!$A$7:$C$29,'ごみ集計結果'!$A$1,'資源化量内訳'!$AR$7:$AR$29)</f>
        <v>22011</v>
      </c>
    </row>
    <row r="13" spans="1:13" s="47" customFormat="1" ht="15" customHeight="1">
      <c r="A13" s="283"/>
      <c r="B13" s="293"/>
      <c r="C13" s="78" t="s">
        <v>103</v>
      </c>
      <c r="D13" s="49">
        <f>SUM(D7:D12)</f>
        <v>423613</v>
      </c>
      <c r="F13" s="253"/>
      <c r="G13" s="268"/>
      <c r="H13" s="149" t="s">
        <v>97</v>
      </c>
      <c r="I13" s="149"/>
      <c r="J13" s="64">
        <f>SUMIF('ごみ処理量内訳'!$A$7:$C$29,'ごみ集計結果'!$A$1,'ごみ処理量内訳'!$I$7:$I$29)</f>
        <v>0</v>
      </c>
      <c r="K13" s="64">
        <f>SUMIF('ごみ処理量内訳'!$A$7:$C$29,'ごみ集計結果'!$A$1,'ごみ処理量内訳'!$Y$7:$Y$29)</f>
        <v>0</v>
      </c>
      <c r="L13" s="49">
        <f>SUMIF('ごみ処理量内訳'!$A$7:$C$29,'ごみ集計結果'!$A$1,'ごみ処理量内訳'!$AH$7:$AH$29)</f>
        <v>0</v>
      </c>
      <c r="M13" s="77">
        <f>SUMIF('資源化量内訳'!$A$7:$C$29,'ごみ集計結果'!$A$1,'資源化量内訳'!$AZ$7:$AZ$29)</f>
        <v>0</v>
      </c>
    </row>
    <row r="14" spans="1:13" s="47" customFormat="1" ht="15" customHeight="1">
      <c r="A14" s="283"/>
      <c r="B14" s="247" t="s">
        <v>107</v>
      </c>
      <c r="C14" s="247"/>
      <c r="D14" s="49">
        <f>SUMIF('ごみ搬入量内訳'!$A$7:$C$29,'ごみ集計結果'!$A$1,'ごみ搬入量内訳'!$AG$7:$AG$29)</f>
        <v>53358</v>
      </c>
      <c r="F14" s="253"/>
      <c r="G14" s="268"/>
      <c r="H14" s="149" t="s">
        <v>99</v>
      </c>
      <c r="I14" s="149"/>
      <c r="J14" s="64">
        <f>SUMIF('ごみ処理量内訳'!$A$7:$C$29,'ごみ集計結果'!$A$1,'ごみ処理量内訳'!$J$7:$J$29)</f>
        <v>74803</v>
      </c>
      <c r="K14" s="64">
        <f>SUMIF('ごみ処理量内訳'!$A$7:$C$29,'ごみ集計結果'!$A$1,'ごみ処理量内訳'!$Z$7:$Z$29)</f>
        <v>35243</v>
      </c>
      <c r="L14" s="49">
        <f>SUMIF('ごみ処理量内訳'!$A$7:$C$29,'ごみ集計結果'!$A$1,'ごみ処理量内訳'!$AI$7:$AI$29)</f>
        <v>501</v>
      </c>
      <c r="M14" s="77">
        <f>SUMIF('資源化量内訳'!$A$7:$C$29,'ごみ集計結果'!$A$1,'資源化量内訳'!$BH$7:$BH$29)</f>
        <v>3057</v>
      </c>
    </row>
    <row r="15" spans="1:13" s="47" customFormat="1" ht="15" customHeight="1" thickBot="1">
      <c r="A15" s="283"/>
      <c r="B15" s="247" t="s">
        <v>108</v>
      </c>
      <c r="C15" s="247"/>
      <c r="D15" s="49">
        <f>SUMIF('ごみ搬入量内訳'!$A$7:$C$29,'ごみ集計結果'!$A$1,'ごみ搬入量内訳'!$AH$7:$AH$29)</f>
        <v>1</v>
      </c>
      <c r="F15" s="253"/>
      <c r="G15" s="268"/>
      <c r="H15" s="150" t="s">
        <v>101</v>
      </c>
      <c r="I15" s="150"/>
      <c r="J15" s="69">
        <f>SUMIF('ごみ処理量内訳'!$A$7:$C$29,'ごみ集計結果'!$A$1,'ごみ処理量内訳'!$K$7:$K$29)</f>
        <v>19158</v>
      </c>
      <c r="K15" s="69">
        <f>SUMIF('ごみ処理量内訳'!$A$7:$C$29,'ごみ集計結果'!$A$1,'ごみ処理量内訳'!$AA$7:$AA$29)</f>
        <v>9861</v>
      </c>
      <c r="L15" s="79">
        <f>SUMIF('ごみ処理量内訳'!$A$7:$C$29,'ごみ集計結果'!$A$1,'ごみ処理量内訳'!$AJ$7:$AJ$29)</f>
        <v>8920</v>
      </c>
      <c r="M15" s="52" t="s">
        <v>201</v>
      </c>
    </row>
    <row r="16" spans="1:13" s="47" customFormat="1" ht="15" customHeight="1" thickBot="1">
      <c r="A16" s="284"/>
      <c r="B16" s="285" t="s">
        <v>138</v>
      </c>
      <c r="C16" s="247"/>
      <c r="D16" s="49">
        <f>SUM(D13:D15)</f>
        <v>476972</v>
      </c>
      <c r="F16" s="253"/>
      <c r="G16" s="251"/>
      <c r="H16" s="81" t="s">
        <v>103</v>
      </c>
      <c r="I16" s="80"/>
      <c r="J16" s="166">
        <f>SUM(J11:J15)</f>
        <v>140288</v>
      </c>
      <c r="K16" s="167">
        <f>SUM(K11:K15)</f>
        <v>54083</v>
      </c>
      <c r="L16" s="168">
        <f>SUM(L11:L15)</f>
        <v>22475</v>
      </c>
      <c r="M16" s="169">
        <f>SUM(M11:M15)</f>
        <v>26211</v>
      </c>
    </row>
    <row r="17" spans="4:13" s="47" customFormat="1" ht="15" customHeight="1" thickBot="1">
      <c r="D17" s="62"/>
      <c r="F17" s="254"/>
      <c r="G17" s="269" t="s">
        <v>269</v>
      </c>
      <c r="H17" s="270"/>
      <c r="I17" s="270"/>
      <c r="J17" s="162">
        <f>J4+J16</f>
        <v>425273</v>
      </c>
      <c r="K17" s="170">
        <f>K16</f>
        <v>54083</v>
      </c>
      <c r="L17" s="171">
        <f>L10+L16</f>
        <v>62023</v>
      </c>
      <c r="M17" s="172">
        <f>M10+M16</f>
        <v>26571</v>
      </c>
    </row>
    <row r="18" spans="1:13" s="47" customFormat="1" ht="15" customHeight="1">
      <c r="A18" s="247" t="s">
        <v>109</v>
      </c>
      <c r="B18" s="247"/>
      <c r="C18" s="247"/>
      <c r="D18" s="49">
        <f>SUMIF('ごみ搬入量内訳'!$A$7:$C$29,'ごみ集計結果'!$A$1,'ごみ搬入量内訳'!$E$7:$E$29)</f>
        <v>306245</v>
      </c>
      <c r="F18" s="277" t="s">
        <v>110</v>
      </c>
      <c r="G18" s="278"/>
      <c r="H18" s="278"/>
      <c r="I18" s="279"/>
      <c r="J18" s="74">
        <f>SUMIF('資源化量内訳'!$A$7:$C$29,'ごみ集計結果'!$A$1,'資源化量内訳'!$L$7:$L$29)</f>
        <v>29840</v>
      </c>
      <c r="K18" s="82" t="s">
        <v>197</v>
      </c>
      <c r="L18" s="83" t="s">
        <v>197</v>
      </c>
      <c r="M18" s="76">
        <f>J18</f>
        <v>29840</v>
      </c>
    </row>
    <row r="19" spans="1:13" s="47" customFormat="1" ht="15" customHeight="1" thickBot="1">
      <c r="A19" s="248" t="s">
        <v>111</v>
      </c>
      <c r="B19" s="247"/>
      <c r="C19" s="247"/>
      <c r="D19" s="49">
        <f>SUMIF('ごみ搬入量内訳'!$A$7:$C$29,'ごみ集計結果'!$A$1,'ごみ搬入量内訳'!$F$7:$F$29)</f>
        <v>170726</v>
      </c>
      <c r="F19" s="274" t="s">
        <v>112</v>
      </c>
      <c r="G19" s="275"/>
      <c r="H19" s="275"/>
      <c r="I19" s="276"/>
      <c r="J19" s="173">
        <f>SUMIF('ごみ処理量内訳'!$A$7:$C$29,'ごみ集計結果'!$A$1,'ごみ処理量内訳'!$AC$7:$AC$29)</f>
        <v>21858</v>
      </c>
      <c r="K19" s="84" t="s">
        <v>197</v>
      </c>
      <c r="L19" s="85">
        <f>J19</f>
        <v>21858</v>
      </c>
      <c r="M19" s="86" t="s">
        <v>197</v>
      </c>
    </row>
    <row r="20" spans="1:13" s="47" customFormat="1" ht="15" customHeight="1" thickBot="1">
      <c r="A20" s="248" t="s">
        <v>113</v>
      </c>
      <c r="B20" s="247"/>
      <c r="C20" s="247"/>
      <c r="D20" s="49">
        <f>D15</f>
        <v>1</v>
      </c>
      <c r="F20" s="271" t="s">
        <v>138</v>
      </c>
      <c r="G20" s="272"/>
      <c r="H20" s="272"/>
      <c r="I20" s="273"/>
      <c r="J20" s="174">
        <f>J4+J11+J12+J13+J14+J15+J18+J19</f>
        <v>476971</v>
      </c>
      <c r="K20" s="175">
        <f>SUM(K17:K19)</f>
        <v>54083</v>
      </c>
      <c r="L20" s="176">
        <f>SUM(L17:L19)</f>
        <v>83881</v>
      </c>
      <c r="M20" s="177">
        <f>SUM(M17:M19)</f>
        <v>56411</v>
      </c>
    </row>
    <row r="21" spans="1:9" s="47" customFormat="1" ht="15" customHeight="1">
      <c r="A21" s="248" t="s">
        <v>122</v>
      </c>
      <c r="B21" s="247"/>
      <c r="C21" s="247"/>
      <c r="D21" s="49">
        <f>SUM(D18:D20)</f>
        <v>476972</v>
      </c>
      <c r="F21" s="181" t="s">
        <v>265</v>
      </c>
      <c r="G21" s="180"/>
      <c r="H21" s="180"/>
      <c r="I21" s="180"/>
    </row>
    <row r="22" spans="11:13" s="47" customFormat="1" ht="15" customHeight="1">
      <c r="K22" s="87"/>
      <c r="L22" s="88" t="s">
        <v>114</v>
      </c>
      <c r="M22" s="89" t="s">
        <v>115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収集ごみ（混合ごみ＋可燃ごみ＋不燃ごみ＋資源ごみ＋粗大ごみ＋その他）＝423,613t/年</v>
      </c>
      <c r="K23" s="89" t="s">
        <v>116</v>
      </c>
      <c r="L23" s="92">
        <f>SUMIF('資源化量内訳'!$A$7:$C$29,'ごみ集計結果'!$A$1,'資源化量内訳'!$M$7:M$29)+SUMIF('資源化量内訳'!$A$7:$C$29,'ごみ集計結果'!$A$1,'資源化量内訳'!$U$7:U$29)</f>
        <v>16899</v>
      </c>
      <c r="M23" s="49">
        <f>SUMIF('資源化量内訳'!$A$7:$C$29,'ごみ集計結果'!$A$1,'資源化量内訳'!BQ$7:BQ$29)</f>
        <v>18798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計画収集量（収集ごみ＋直接搬入ごみ）＝476,971t/年</v>
      </c>
      <c r="K24" s="89" t="s">
        <v>117</v>
      </c>
      <c r="L24" s="92">
        <f>SUMIF('資源化量内訳'!$A$7:$C$29,'ごみ集計結果'!$A$1,'資源化量内訳'!$N$7:N$29)+SUMIF('資源化量内訳'!$A$7:$C$29,'ごみ集計結果'!$A$1,'資源化量内訳'!V$7:V$29)</f>
        <v>16781</v>
      </c>
      <c r="M24" s="49">
        <f>SUMIF('資源化量内訳'!$A$7:$C$29,'ごみ集計結果'!$A$1,'資源化量内訳'!BR$7:BR$29)</f>
        <v>48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ごみ総排出量（計画収集量＋自家処理量）＝476,972t/年</v>
      </c>
      <c r="K25" s="89" t="s">
        <v>202</v>
      </c>
      <c r="L25" s="92">
        <f>SUMIF('資源化量内訳'!$A$7:$C$29,'ごみ集計結果'!$A$1,'資源化量内訳'!O$7:O$29)+SUMIF('資源化量内訳'!$A$7:$C$29,'ごみ集計結果'!$A$1,'資源化量内訳'!W$7:W$29)</f>
        <v>8277</v>
      </c>
      <c r="M25" s="49">
        <f>SUMIF('資源化量内訳'!$A$7:$C$29,'ごみ集計結果'!$A$1,'資源化量内訳'!BS$7:BS$29)</f>
        <v>82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ごみ処理量（直接最終処分量＋直接焼却量＋焼却以外の中間処理量＋直接資源化量）＝476,971t/年</v>
      </c>
      <c r="K26" s="89" t="s">
        <v>203</v>
      </c>
      <c r="L26" s="92">
        <f>SUMIF('資源化量内訳'!$A$7:$C$29,'ごみ集計結果'!$A$1,'資源化量内訳'!P$7:P$29)+SUMIF('資源化量内訳'!$A$7:$C$29,'ごみ集計結果'!$A$1,'資源化量内訳'!X$7:X$29)</f>
        <v>2193</v>
      </c>
      <c r="M26" s="49">
        <f>SUMIF('資源化量内訳'!$A$7:$C$29,'ごみ集計結果'!$A$1,'資源化量内訳'!BT$7:BT$29)</f>
        <v>15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１人１日あたりごみ排出量（ごみ総排出量/総人口）＝1,110g/人日</v>
      </c>
      <c r="K27" s="89" t="s">
        <v>204</v>
      </c>
      <c r="L27" s="92">
        <f>SUMIF('資源化量内訳'!$A$7:$C$29,'ごみ集計結果'!$A$1,'資源化量内訳'!Q$7:Q$29)+SUMIF('資源化量内訳'!$A$7:$C$29,'ごみ集計結果'!$A$1,'資源化量内訳'!Y$7:Y$29)</f>
        <v>7937</v>
      </c>
      <c r="M27" s="49">
        <f>SUMIF('資源化量内訳'!$A$7:$C$29,'ごみ集計結果'!$A$1,'資源化量内訳'!BU$7:BU$29)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リサイクル率（[資源化量合計＋集団回収量]/[ごみ処理量＋集団回収量]）＝15.19％</v>
      </c>
      <c r="K28" s="89" t="s">
        <v>42</v>
      </c>
      <c r="L28" s="92">
        <f>SUMIF('資源化量内訳'!$A$7:$C$29,'ごみ集計結果'!$A$1,'資源化量内訳'!R$7:R$29)+SUMIF('資源化量内訳'!$A$7:$C$29,'ごみ集計結果'!$A$1,'資源化量内訳'!Z$7:Z$29)</f>
        <v>66</v>
      </c>
      <c r="M28" s="49">
        <f>SUMIF('資源化量内訳'!$A$7:$C$29,'ごみ集計結果'!$A$1,'資源化量内訳'!BV$7:BV$29)</f>
        <v>0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中間処理による減量化量（施設処理量-施設処理後資源化量-施設処理後残渣処分量）＝336,679t/年</v>
      </c>
      <c r="K29" s="89" t="s">
        <v>104</v>
      </c>
      <c r="L29" s="92">
        <f>SUMIF('資源化量内訳'!$A$7:$C$29,'ごみ集計結果'!$A$1,'資源化量内訳'!S$7:S$29)+SUMIF('資源化量内訳'!$A$7:$C$29,'ごみ集計結果'!$A$1,'資源化量内訳'!AA$7:AA$29)</f>
        <v>4258</v>
      </c>
      <c r="M29" s="49">
        <f>SUMIF('資源化量内訳'!$A$7:$C$29,'ごみ集計結果'!$A$1,'資源化量内訳'!BW$7:BW$29)</f>
        <v>0</v>
      </c>
    </row>
    <row r="30" spans="11:13" ht="15" customHeight="1">
      <c r="K30" s="89" t="s">
        <v>138</v>
      </c>
      <c r="L30" s="178">
        <f>SUM(L23:L29)</f>
        <v>56411</v>
      </c>
      <c r="M30" s="179">
        <f>SUM(M23:M29)</f>
        <v>18943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4" t="str">
        <f>'ごみ集計結果'!A1&amp;"のごみ処理フローシート"</f>
        <v>石川県のごみ処理フローシート</v>
      </c>
      <c r="B1" s="294"/>
      <c r="C1" s="294"/>
      <c r="D1" s="294"/>
      <c r="E1" s="294"/>
    </row>
    <row r="2" spans="1:17" s="108" customFormat="1" ht="21.75" customHeight="1">
      <c r="A2" s="298" t="s">
        <v>154</v>
      </c>
      <c r="B2" s="298"/>
      <c r="C2" s="298"/>
      <c r="D2" s="298"/>
      <c r="E2" s="101"/>
      <c r="F2" s="102" t="s">
        <v>209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210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52</v>
      </c>
      <c r="G3" s="112">
        <f>'ごみ集計結果'!J19</f>
        <v>21858</v>
      </c>
      <c r="H3" s="101"/>
      <c r="I3" s="104"/>
      <c r="J3" s="105"/>
      <c r="K3" s="101"/>
      <c r="L3" s="101"/>
      <c r="M3" s="105"/>
      <c r="N3" s="105"/>
      <c r="O3" s="101"/>
      <c r="P3" s="111" t="s">
        <v>62</v>
      </c>
      <c r="Q3" s="112">
        <f>G3+N5+Q9</f>
        <v>83881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211</v>
      </c>
      <c r="G5" s="107"/>
      <c r="H5" s="101"/>
      <c r="I5" s="115" t="s">
        <v>212</v>
      </c>
      <c r="J5" s="107"/>
      <c r="K5" s="101"/>
      <c r="L5" s="116" t="s">
        <v>213</v>
      </c>
      <c r="M5" s="153" t="s">
        <v>64</v>
      </c>
      <c r="N5" s="117">
        <f>'ごみ集計結果'!L10</f>
        <v>39548</v>
      </c>
      <c r="O5" s="101"/>
      <c r="P5" s="101"/>
      <c r="Q5" s="101"/>
    </row>
    <row r="6" spans="1:17" s="108" customFormat="1" ht="21.75" customHeight="1" thickBot="1">
      <c r="A6" s="114"/>
      <c r="B6" s="295" t="s">
        <v>214</v>
      </c>
      <c r="C6" s="295"/>
      <c r="D6" s="295"/>
      <c r="E6" s="101"/>
      <c r="F6" s="111" t="s">
        <v>53</v>
      </c>
      <c r="G6" s="112">
        <f>'ごみ集計結果'!J4</f>
        <v>284985</v>
      </c>
      <c r="H6" s="101"/>
      <c r="I6" s="111" t="s">
        <v>56</v>
      </c>
      <c r="J6" s="112">
        <f>G6+N8</f>
        <v>339068</v>
      </c>
      <c r="K6" s="101"/>
      <c r="L6" s="118" t="s">
        <v>215</v>
      </c>
      <c r="M6" s="155" t="s">
        <v>65</v>
      </c>
      <c r="N6" s="119">
        <f>'ごみ集計結果'!M10</f>
        <v>360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216</v>
      </c>
      <c r="C8" s="121" t="s">
        <v>48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217</v>
      </c>
      <c r="M8" s="127" t="s">
        <v>55</v>
      </c>
      <c r="N8" s="122">
        <f>N10+N14+N18+N22+N26</f>
        <v>54083</v>
      </c>
      <c r="O8" s="101"/>
      <c r="P8" s="106" t="s">
        <v>218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63</v>
      </c>
      <c r="Q9" s="112">
        <f>N11+N15+N19+N23+N27</f>
        <v>22475</v>
      </c>
    </row>
    <row r="10" spans="1:17" s="108" customFormat="1" ht="21.75" customHeight="1" thickBot="1">
      <c r="A10" s="114"/>
      <c r="B10" s="120" t="s">
        <v>219</v>
      </c>
      <c r="C10" s="152" t="s">
        <v>43</v>
      </c>
      <c r="D10" s="122">
        <f>'ごみ集計結果'!D8</f>
        <v>337162</v>
      </c>
      <c r="E10" s="101"/>
      <c r="F10" s="101"/>
      <c r="G10" s="114"/>
      <c r="H10" s="101"/>
      <c r="I10" s="115" t="s">
        <v>220</v>
      </c>
      <c r="J10" s="107"/>
      <c r="K10" s="101"/>
      <c r="L10" s="116" t="s">
        <v>217</v>
      </c>
      <c r="M10" s="153" t="s">
        <v>66</v>
      </c>
      <c r="N10" s="117">
        <f>'ごみ集計結果'!K11</f>
        <v>453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57</v>
      </c>
      <c r="J11" s="112">
        <f>'ごみ集計結果'!J11</f>
        <v>11646</v>
      </c>
      <c r="K11" s="101"/>
      <c r="L11" s="128" t="s">
        <v>218</v>
      </c>
      <c r="M11" s="157" t="s">
        <v>67</v>
      </c>
      <c r="N11" s="129">
        <f>'ごみ集計結果'!L11</f>
        <v>10050</v>
      </c>
      <c r="O11" s="101"/>
      <c r="P11" s="101"/>
      <c r="Q11" s="101"/>
    </row>
    <row r="12" spans="1:17" s="108" customFormat="1" ht="21.75" customHeight="1" thickBot="1">
      <c r="A12" s="114"/>
      <c r="B12" s="120" t="s">
        <v>221</v>
      </c>
      <c r="C12" s="152" t="s">
        <v>44</v>
      </c>
      <c r="D12" s="122">
        <f>'ごみ集計結果'!D9</f>
        <v>31368</v>
      </c>
      <c r="E12" s="101"/>
      <c r="F12" s="101"/>
      <c r="G12" s="114"/>
      <c r="H12" s="101"/>
      <c r="I12" s="104"/>
      <c r="J12" s="114"/>
      <c r="K12" s="101"/>
      <c r="L12" s="130" t="s">
        <v>215</v>
      </c>
      <c r="M12" s="156" t="s">
        <v>68</v>
      </c>
      <c r="N12" s="112">
        <f>'ごみ集計結果'!M11</f>
        <v>1143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222</v>
      </c>
      <c r="C14" s="152" t="s">
        <v>45</v>
      </c>
      <c r="D14" s="122">
        <f>'ごみ集計結果'!D10</f>
        <v>47280</v>
      </c>
      <c r="E14" s="101"/>
      <c r="F14" s="101"/>
      <c r="G14" s="114"/>
      <c r="H14" s="101"/>
      <c r="I14" s="102" t="s">
        <v>223</v>
      </c>
      <c r="J14" s="107"/>
      <c r="K14" s="101"/>
      <c r="L14" s="116" t="s">
        <v>217</v>
      </c>
      <c r="M14" s="153" t="s">
        <v>69</v>
      </c>
      <c r="N14" s="117">
        <f>'ごみ集計結果'!K12</f>
        <v>8526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58</v>
      </c>
      <c r="J15" s="112">
        <f>'ごみ集計結果'!J12</f>
        <v>34681</v>
      </c>
      <c r="K15" s="101"/>
      <c r="L15" s="128" t="s">
        <v>218</v>
      </c>
      <c r="M15" s="157" t="s">
        <v>70</v>
      </c>
      <c r="N15" s="129">
        <f>'ごみ集計結果'!L12</f>
        <v>3004</v>
      </c>
      <c r="O15" s="101"/>
    </row>
    <row r="16" spans="1:15" s="108" customFormat="1" ht="21.75" customHeight="1" thickBot="1">
      <c r="A16" s="114"/>
      <c r="B16" s="136" t="s">
        <v>224</v>
      </c>
      <c r="C16" s="152" t="s">
        <v>46</v>
      </c>
      <c r="D16" s="122">
        <f>'ごみ集計結果'!D11</f>
        <v>2177</v>
      </c>
      <c r="E16" s="101"/>
      <c r="H16" s="101"/>
      <c r="I16" s="104"/>
      <c r="J16" s="114"/>
      <c r="K16" s="101"/>
      <c r="L16" s="130" t="s">
        <v>215</v>
      </c>
      <c r="M16" s="156" t="s">
        <v>71</v>
      </c>
      <c r="N16" s="112">
        <f>'ごみ集計結果'!M12</f>
        <v>22011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225</v>
      </c>
      <c r="C18" s="152" t="s">
        <v>47</v>
      </c>
      <c r="D18" s="122">
        <f>'ごみ集計結果'!D12</f>
        <v>5626</v>
      </c>
      <c r="E18" s="101"/>
      <c r="F18" s="115" t="s">
        <v>226</v>
      </c>
      <c r="G18" s="103"/>
      <c r="H18" s="101"/>
      <c r="I18" s="115" t="s">
        <v>227</v>
      </c>
      <c r="J18" s="107"/>
      <c r="K18" s="101"/>
      <c r="L18" s="116" t="s">
        <v>217</v>
      </c>
      <c r="M18" s="153" t="s">
        <v>72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140288</v>
      </c>
      <c r="H19" s="101"/>
      <c r="I19" s="111" t="s">
        <v>59</v>
      </c>
      <c r="J19" s="112">
        <f>'ごみ集計結果'!J13</f>
        <v>0</v>
      </c>
      <c r="K19" s="101"/>
      <c r="L19" s="128" t="s">
        <v>218</v>
      </c>
      <c r="M19" s="157" t="s">
        <v>73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228</v>
      </c>
      <c r="C20" s="152" t="s">
        <v>49</v>
      </c>
      <c r="D20" s="122">
        <f>'ごみ集計結果'!D14</f>
        <v>53358</v>
      </c>
      <c r="E20" s="101"/>
      <c r="F20" s="101"/>
      <c r="G20" s="114"/>
      <c r="H20" s="101"/>
      <c r="I20" s="104"/>
      <c r="J20" s="114"/>
      <c r="K20" s="101"/>
      <c r="L20" s="130" t="s">
        <v>215</v>
      </c>
      <c r="M20" s="156" t="s">
        <v>74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229</v>
      </c>
      <c r="C22" s="127" t="s">
        <v>50</v>
      </c>
      <c r="D22" s="122">
        <f>'ごみ集計結果'!D15</f>
        <v>1</v>
      </c>
      <c r="E22" s="101"/>
      <c r="F22" s="101"/>
      <c r="G22" s="114"/>
      <c r="H22" s="101"/>
      <c r="I22" s="115" t="s">
        <v>230</v>
      </c>
      <c r="J22" s="107"/>
      <c r="K22" s="101"/>
      <c r="L22" s="116" t="s">
        <v>217</v>
      </c>
      <c r="M22" s="153" t="s">
        <v>75</v>
      </c>
      <c r="N22" s="117">
        <f>'ごみ集計結果'!K14</f>
        <v>35243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60</v>
      </c>
      <c r="J23" s="112">
        <f>'ごみ集計結果'!J14</f>
        <v>74803</v>
      </c>
      <c r="K23" s="101"/>
      <c r="L23" s="128" t="s">
        <v>218</v>
      </c>
      <c r="M23" s="157" t="s">
        <v>76</v>
      </c>
      <c r="N23" s="129">
        <f>'ごみ集計結果'!L14</f>
        <v>501</v>
      </c>
      <c r="O23" s="101"/>
      <c r="Q23" s="101"/>
    </row>
    <row r="24" spans="1:16" s="108" customFormat="1" ht="21.75" customHeight="1" thickBot="1">
      <c r="A24" s="114"/>
      <c r="B24" s="140" t="s">
        <v>231</v>
      </c>
      <c r="C24" s="127" t="s">
        <v>51</v>
      </c>
      <c r="D24" s="122">
        <f>'ごみ集計結果'!M30</f>
        <v>18943</v>
      </c>
      <c r="E24" s="101"/>
      <c r="F24" s="101"/>
      <c r="G24" s="114"/>
      <c r="H24" s="101"/>
      <c r="I24" s="104"/>
      <c r="J24" s="105"/>
      <c r="K24" s="101"/>
      <c r="L24" s="130" t="s">
        <v>215</v>
      </c>
      <c r="M24" s="156" t="s">
        <v>258</v>
      </c>
      <c r="N24" s="112">
        <f>'ごみ集計結果'!M14</f>
        <v>3057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232</v>
      </c>
      <c r="J26" s="107"/>
      <c r="K26" s="101"/>
      <c r="L26" s="142" t="s">
        <v>217</v>
      </c>
      <c r="M26" s="154" t="s">
        <v>259</v>
      </c>
      <c r="N26" s="117">
        <f>'ごみ集計結果'!K15</f>
        <v>9861</v>
      </c>
      <c r="O26" s="141"/>
      <c r="P26" s="101" t="s">
        <v>36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61</v>
      </c>
      <c r="J27" s="112">
        <f>'ごみ集計結果'!J15</f>
        <v>19158</v>
      </c>
      <c r="K27" s="101"/>
      <c r="L27" s="130" t="s">
        <v>218</v>
      </c>
      <c r="M27" s="156" t="s">
        <v>260</v>
      </c>
      <c r="N27" s="119">
        <f>'ごみ集計結果'!L15</f>
        <v>8920</v>
      </c>
      <c r="O27" s="101"/>
      <c r="P27" s="296">
        <f>N12+N16+N20+N24+N6</f>
        <v>26571</v>
      </c>
      <c r="Q27" s="296"/>
    </row>
    <row r="28" spans="1:17" s="108" customFormat="1" ht="21.75" customHeight="1" thickBot="1">
      <c r="A28" s="101"/>
      <c r="B28" s="158" t="s">
        <v>38</v>
      </c>
      <c r="C28" s="143" t="s">
        <v>261</v>
      </c>
      <c r="D28" s="144">
        <f>'ごみ集計結果'!D3</f>
        <v>1176888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7"/>
      <c r="Q28" s="297"/>
    </row>
    <row r="29" spans="1:17" s="108" customFormat="1" ht="21.75" customHeight="1">
      <c r="A29" s="101"/>
      <c r="B29" s="145" t="s">
        <v>39</v>
      </c>
      <c r="C29" s="160" t="s">
        <v>262</v>
      </c>
      <c r="D29" s="146">
        <f>'ごみ集計結果'!D4</f>
        <v>5</v>
      </c>
      <c r="E29" s="101"/>
      <c r="F29" s="115" t="s">
        <v>40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41</v>
      </c>
      <c r="Q29" s="125"/>
    </row>
    <row r="30" spans="1:17" s="108" customFormat="1" ht="21.75" customHeight="1" thickBot="1">
      <c r="A30" s="101"/>
      <c r="B30" s="159" t="s">
        <v>37</v>
      </c>
      <c r="C30" s="161" t="s">
        <v>263</v>
      </c>
      <c r="D30" s="147">
        <f>'ごみ集計結果'!D5</f>
        <v>1176893</v>
      </c>
      <c r="E30" s="101"/>
      <c r="F30" s="111" t="s">
        <v>54</v>
      </c>
      <c r="G30" s="112">
        <f>'ごみ集計結果'!J18</f>
        <v>29840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56411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shoji kaneko</cp:lastModifiedBy>
  <cp:lastPrinted>2006-06-16T09:25:44Z</cp:lastPrinted>
  <dcterms:created xsi:type="dcterms:W3CDTF">2002-10-23T09:25:58Z</dcterms:created>
  <dcterms:modified xsi:type="dcterms:W3CDTF">2006-11-08T08:22:48Z</dcterms:modified>
  <cp:category/>
  <cp:version/>
  <cp:contentType/>
  <cp:contentStatus/>
</cp:coreProperties>
</file>