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'ごみ処理概要'!$A$2:$AQ$34</definedName>
    <definedName name="_xlnm.Print_Area" localSheetId="2">'ごみ処理量内訳'!$A$2:$AJ$34</definedName>
    <definedName name="_xlnm.Print_Area" localSheetId="1">'ごみ搬入量内訳'!$A$2:$AH$34</definedName>
    <definedName name="_xlnm.Print_Area" localSheetId="3">'資源化量内訳'!$A$2:$BW$34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<sst xmlns="http://schemas.openxmlformats.org/spreadsheetml/2006/main" count="925" uniqueCount="284">
  <si>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</si>
  <si>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</si>
  <si>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</si>
  <si>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</si>
  <si>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</si>
  <si>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</si>
  <si>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</si>
  <si>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</si>
  <si>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</si>
  <si>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</si>
  <si>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</si>
  <si>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</si>
  <si>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</si>
  <si>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</si>
  <si>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</si>
  <si>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</si>
  <si>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</si>
  <si>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</si>
  <si>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16210</t>
  </si>
  <si>
    <t>南砺市</t>
  </si>
  <si>
    <t>富山県合計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</si>
  <si>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</si>
  <si>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</si>
  <si>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</si>
  <si>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</si>
  <si>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</si>
  <si>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</si>
  <si>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</si>
  <si>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</si>
  <si>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</si>
  <si>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</si>
  <si>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</si>
  <si>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</si>
  <si>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</si>
  <si>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</si>
  <si>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</si>
  <si>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</si>
  <si>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</si>
  <si>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</si>
  <si>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</si>
  <si>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</si>
  <si>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</si>
  <si>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</si>
  <si>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</si>
  <si>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</si>
  <si>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</si>
  <si>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</si>
  <si>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</si>
  <si>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</si>
  <si>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</si>
  <si>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</si>
  <si>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</si>
  <si>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</si>
  <si>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</si>
  <si>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</si>
  <si>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</si>
  <si>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</si>
  <si>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</si>
  <si>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</si>
  <si>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</si>
  <si>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</si>
  <si>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</si>
  <si>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</si>
  <si>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</si>
  <si>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</si>
  <si>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</si>
  <si>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</si>
  <si>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</si>
  <si>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</si>
  <si>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</si>
  <si>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</si>
  <si>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</si>
  <si>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</si>
  <si>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</si>
  <si>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</si>
  <si>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</si>
  <si>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</si>
  <si>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</si>
  <si>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</si>
  <si>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</si>
  <si>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</si>
  <si>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</si>
  <si>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</si>
  <si>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</si>
  <si>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</si>
  <si>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</si>
  <si>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</si>
  <si>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</si>
  <si>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</si>
  <si>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</si>
  <si>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</si>
  <si>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</si>
  <si>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</si>
  <si>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</si>
  <si>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</si>
  <si>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</si>
  <si>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</si>
  <si>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</si>
  <si>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</si>
  <si>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</si>
  <si>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</si>
  <si>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</si>
  <si>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</si>
  <si>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</si>
  <si>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</si>
  <si>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</si>
  <si>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</si>
  <si>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</si>
  <si>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</si>
  <si>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</si>
  <si>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</si>
  <si>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</si>
  <si>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</si>
  <si>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</si>
  <si>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</si>
  <si>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</si>
  <si>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</si>
  <si>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</si>
  <si>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</si>
  <si>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</si>
  <si>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</si>
  <si>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</si>
  <si>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</si>
  <si>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</si>
  <si>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</si>
  <si>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</si>
  <si>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</si>
  <si>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</si>
  <si>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</si>
  <si>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</si>
  <si>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</si>
  <si>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砺波市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</si>
  <si>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</si>
  <si>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</si>
  <si>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</si>
  <si>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</si>
  <si>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</si>
  <si>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</si>
  <si>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富山県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</si>
  <si>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</si>
  <si>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</si>
  <si>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</si>
  <si>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</si>
  <si>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</si>
  <si>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</si>
  <si>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</si>
  <si>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</si>
  <si>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</si>
  <si>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</si>
  <si>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</si>
  <si>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</si>
  <si>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</si>
  <si>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</si>
  <si>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</si>
  <si>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</si>
  <si>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</si>
  <si>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</si>
  <si>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</si>
  <si>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</si>
  <si>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</si>
  <si>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</si>
  <si>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</si>
  <si>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</si>
  <si>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</si>
  <si>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</si>
  <si>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</si>
  <si>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</si>
  <si>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</si>
  <si>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</si>
  <si>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</si>
  <si>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</si>
  <si>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</si>
  <si>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</si>
  <si>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</si>
  <si>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</si>
  <si>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</si>
  <si>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</si>
  <si>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</si>
  <si>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</si>
  <si>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</si>
  <si>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</si>
  <si>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</si>
  <si>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</si>
  <si>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</si>
  <si>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</si>
  <si>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</si>
  <si>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</si>
  <si>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</si>
  <si>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</si>
  <si>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</si>
  <si>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</si>
  <si>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大島町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</si>
  <si>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</si>
  <si>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</si>
  <si>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</si>
  <si>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</si>
  <si>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</si>
  <si>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</si>
  <si>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</si>
  <si>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</si>
  <si>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</si>
  <si>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</si>
  <si>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</si>
  <si>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</si>
  <si>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</si>
  <si>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</si>
  <si>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</si>
  <si>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</si>
  <si>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</si>
  <si>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</si>
  <si>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</si>
  <si>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</si>
  <si>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</si>
  <si>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</si>
  <si>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</si>
  <si>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</si>
  <si>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</si>
  <si>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</si>
  <si>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</si>
  <si>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</si>
  <si>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</si>
  <si>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</si>
  <si>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</si>
  <si>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</si>
  <si>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</si>
  <si>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</si>
  <si>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</si>
  <si>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</si>
  <si>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</si>
  <si>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</si>
  <si>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</si>
  <si>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</si>
  <si>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</si>
  <si>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</si>
  <si>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</si>
  <si>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</si>
  <si>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</si>
  <si>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</si>
  <si>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</si>
  <si>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</si>
  <si>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</si>
  <si>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</si>
  <si>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</si>
  <si>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</si>
  <si>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</si>
  <si>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</si>
  <si>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</si>
  <si>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</si>
  <si>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</si>
  <si>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</si>
  <si>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</si>
  <si>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</si>
  <si>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</si>
  <si>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</si>
  <si>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</si>
  <si>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</si>
  <si>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</si>
  <si>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</si>
  <si>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</si>
  <si>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</si>
  <si>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</si>
  <si>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</si>
  <si>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</si>
  <si>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</si>
  <si>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</si>
  <si>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16422</t>
  </si>
  <si>
    <t>福岡町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</si>
  <si>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</si>
  <si>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</si>
  <si>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</si>
  <si>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</si>
  <si>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</si>
  <si>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</si>
  <si>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</si>
  <si>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</si>
  <si>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</si>
  <si>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</si>
  <si>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朝日町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</si>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</sst>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169</v>
      </c>
      <c r="B2" s="200" t="s">
        <v>170</v>
      </c>
      <c r="C2" s="203" t="s">
        <v>171</v>
      </c>
      <c r="D2" s="208" t="s">
        <v>280</v>
      </c>
      <c r="E2" s="198"/>
      <c r="F2" s="208" t="s">
        <v>281</v>
      </c>
      <c r="G2" s="198"/>
      <c r="H2" s="198"/>
      <c r="I2" s="199"/>
      <c r="J2" s="215" t="s">
        <v>120</v>
      </c>
      <c r="K2" s="216"/>
      <c r="L2" s="217"/>
      <c r="M2" s="203" t="s">
        <v>121</v>
      </c>
      <c r="N2" s="7" t="s">
        <v>282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122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157</v>
      </c>
      <c r="P3" s="205" t="s">
        <v>123</v>
      </c>
      <c r="Q3" s="206"/>
      <c r="R3" s="206"/>
      <c r="S3" s="206"/>
      <c r="T3" s="206"/>
      <c r="U3" s="207"/>
      <c r="V3" s="14" t="s">
        <v>124</v>
      </c>
      <c r="W3" s="8"/>
      <c r="X3" s="8"/>
      <c r="Y3" s="8"/>
      <c r="Z3" s="8"/>
      <c r="AA3" s="8"/>
      <c r="AB3" s="8"/>
      <c r="AC3" s="15"/>
      <c r="AD3" s="12" t="s">
        <v>122</v>
      </c>
      <c r="AE3" s="212"/>
      <c r="AF3" s="203" t="s">
        <v>172</v>
      </c>
      <c r="AG3" s="203" t="s">
        <v>132</v>
      </c>
      <c r="AH3" s="203" t="s">
        <v>173</v>
      </c>
      <c r="AI3" s="203" t="s">
        <v>174</v>
      </c>
      <c r="AJ3" s="203" t="s">
        <v>175</v>
      </c>
      <c r="AK3" s="203" t="s">
        <v>176</v>
      </c>
      <c r="AL3" s="12" t="s">
        <v>125</v>
      </c>
      <c r="AM3" s="212"/>
      <c r="AN3" s="203" t="s">
        <v>177</v>
      </c>
      <c r="AO3" s="203" t="s">
        <v>178</v>
      </c>
      <c r="AP3" s="203" t="s">
        <v>179</v>
      </c>
      <c r="AQ3" s="12" t="s">
        <v>122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122</v>
      </c>
      <c r="Q4" s="6" t="s">
        <v>180</v>
      </c>
      <c r="R4" s="6" t="s">
        <v>181</v>
      </c>
      <c r="S4" s="6" t="s">
        <v>21</v>
      </c>
      <c r="T4" s="6" t="s">
        <v>22</v>
      </c>
      <c r="U4" s="6" t="s">
        <v>23</v>
      </c>
      <c r="V4" s="12" t="s">
        <v>122</v>
      </c>
      <c r="W4" s="6" t="s">
        <v>126</v>
      </c>
      <c r="X4" s="6" t="s">
        <v>152</v>
      </c>
      <c r="Y4" s="6" t="s">
        <v>127</v>
      </c>
      <c r="Z4" s="18" t="s">
        <v>159</v>
      </c>
      <c r="AA4" s="6" t="s">
        <v>128</v>
      </c>
      <c r="AB4" s="18" t="s">
        <v>190</v>
      </c>
      <c r="AC4" s="6" t="s">
        <v>153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129</v>
      </c>
      <c r="E6" s="21" t="s">
        <v>129</v>
      </c>
      <c r="F6" s="22" t="s">
        <v>24</v>
      </c>
      <c r="G6" s="22" t="s">
        <v>24</v>
      </c>
      <c r="H6" s="22" t="s">
        <v>24</v>
      </c>
      <c r="I6" s="22" t="s">
        <v>24</v>
      </c>
      <c r="J6" s="23" t="s">
        <v>130</v>
      </c>
      <c r="K6" s="23" t="s">
        <v>130</v>
      </c>
      <c r="L6" s="23" t="s">
        <v>130</v>
      </c>
      <c r="M6" s="22" t="s">
        <v>24</v>
      </c>
      <c r="N6" s="22" t="s">
        <v>24</v>
      </c>
      <c r="O6" s="22" t="s">
        <v>24</v>
      </c>
      <c r="P6" s="22" t="s">
        <v>24</v>
      </c>
      <c r="Q6" s="22" t="s">
        <v>24</v>
      </c>
      <c r="R6" s="22" t="s">
        <v>24</v>
      </c>
      <c r="S6" s="22" t="s">
        <v>24</v>
      </c>
      <c r="T6" s="22" t="s">
        <v>24</v>
      </c>
      <c r="U6" s="22" t="s">
        <v>24</v>
      </c>
      <c r="V6" s="22" t="s">
        <v>24</v>
      </c>
      <c r="W6" s="22" t="s">
        <v>24</v>
      </c>
      <c r="X6" s="22" t="s">
        <v>24</v>
      </c>
      <c r="Y6" s="22" t="s">
        <v>24</v>
      </c>
      <c r="Z6" s="22" t="s">
        <v>24</v>
      </c>
      <c r="AA6" s="22" t="s">
        <v>24</v>
      </c>
      <c r="AB6" s="22" t="s">
        <v>24</v>
      </c>
      <c r="AC6" s="22" t="s">
        <v>24</v>
      </c>
      <c r="AD6" s="22" t="s">
        <v>24</v>
      </c>
      <c r="AE6" s="22" t="s">
        <v>25</v>
      </c>
      <c r="AF6" s="22" t="s">
        <v>24</v>
      </c>
      <c r="AG6" s="22" t="s">
        <v>24</v>
      </c>
      <c r="AH6" s="22" t="s">
        <v>24</v>
      </c>
      <c r="AI6" s="22" t="s">
        <v>24</v>
      </c>
      <c r="AJ6" s="22" t="s">
        <v>24</v>
      </c>
      <c r="AK6" s="22" t="s">
        <v>24</v>
      </c>
      <c r="AL6" s="22" t="s">
        <v>24</v>
      </c>
      <c r="AM6" s="22" t="s">
        <v>25</v>
      </c>
      <c r="AN6" s="22" t="s">
        <v>24</v>
      </c>
      <c r="AO6" s="22" t="s">
        <v>24</v>
      </c>
      <c r="AP6" s="22" t="s">
        <v>24</v>
      </c>
      <c r="AQ6" s="22" t="s">
        <v>24</v>
      </c>
    </row>
    <row r="7" spans="1:43" ht="13.5" customHeight="1">
      <c r="A7" s="182" t="s">
        <v>217</v>
      </c>
      <c r="B7" s="182" t="s">
        <v>218</v>
      </c>
      <c r="C7" s="184" t="s">
        <v>219</v>
      </c>
      <c r="D7" s="188">
        <v>322192</v>
      </c>
      <c r="E7" s="188">
        <v>322192</v>
      </c>
      <c r="F7" s="188">
        <f>'ごみ搬入量内訳'!H7</f>
        <v>129851</v>
      </c>
      <c r="G7" s="188">
        <f>'ごみ搬入量内訳'!AG7</f>
        <v>4534</v>
      </c>
      <c r="H7" s="188">
        <f>'ごみ搬入量内訳'!AH7</f>
        <v>0</v>
      </c>
      <c r="I7" s="188">
        <f aca="true" t="shared" si="0" ref="I7:I13">SUM(F7:H7)</f>
        <v>134385</v>
      </c>
      <c r="J7" s="188">
        <f aca="true" t="shared" si="1" ref="J7:J34">I7/D7/365*1000000</f>
        <v>1142.7288144701943</v>
      </c>
      <c r="K7" s="188">
        <f>('ごみ搬入量内訳'!E7+'ごみ搬入量内訳'!AH7)/'ごみ処理概要'!D7/365*1000000</f>
        <v>830.7902511630945</v>
      </c>
      <c r="L7" s="188">
        <f>'ごみ搬入量内訳'!F7/'ごみ処理概要'!D7/365*1000000</f>
        <v>311.9385633070998</v>
      </c>
      <c r="M7" s="188">
        <f>'資源化量内訳'!BP7</f>
        <v>8031</v>
      </c>
      <c r="N7" s="188">
        <f>'ごみ処理量内訳'!E7</f>
        <v>113280</v>
      </c>
      <c r="O7" s="188">
        <f>'ごみ処理量内訳'!L7</f>
        <v>0</v>
      </c>
      <c r="P7" s="188">
        <f aca="true" t="shared" si="2" ref="P7:P13">SUM(Q7:U7)</f>
        <v>10474</v>
      </c>
      <c r="Q7" s="188">
        <f>'ごみ処理量内訳'!G7</f>
        <v>7419</v>
      </c>
      <c r="R7" s="188">
        <f>'ごみ処理量内訳'!H7</f>
        <v>3055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13">SUM(W7:AC7)</f>
        <v>10361</v>
      </c>
      <c r="W7" s="188">
        <f>'資源化量内訳'!M7</f>
        <v>7368</v>
      </c>
      <c r="X7" s="188">
        <f>'資源化量内訳'!N7</f>
        <v>0</v>
      </c>
      <c r="Y7" s="188">
        <f>'資源化量内訳'!O7</f>
        <v>0</v>
      </c>
      <c r="Z7" s="188">
        <f>'資源化量内訳'!P7</f>
        <v>530</v>
      </c>
      <c r="AA7" s="188">
        <f>'資源化量内訳'!Q7</f>
        <v>2463</v>
      </c>
      <c r="AB7" s="188">
        <f>'資源化量内訳'!R7</f>
        <v>0</v>
      </c>
      <c r="AC7" s="188">
        <f>'資源化量内訳'!S7</f>
        <v>0</v>
      </c>
      <c r="AD7" s="188">
        <f aca="true" t="shared" si="4" ref="AD7:AD13">N7+O7+P7+V7</f>
        <v>134115</v>
      </c>
      <c r="AE7" s="189">
        <f aca="true" t="shared" si="5" ref="AE7:AE13">(N7+P7+V7)/AD7*100</f>
        <v>100</v>
      </c>
      <c r="AF7" s="188">
        <f>'資源化量内訳'!AB7</f>
        <v>347</v>
      </c>
      <c r="AG7" s="188">
        <f>'資源化量内訳'!AJ7</f>
        <v>2639</v>
      </c>
      <c r="AH7" s="188">
        <f>'資源化量内訳'!AR7</f>
        <v>3055</v>
      </c>
      <c r="AI7" s="188">
        <f>'資源化量内訳'!AZ7</f>
        <v>0</v>
      </c>
      <c r="AJ7" s="188">
        <f>'資源化量内訳'!BH7</f>
        <v>0</v>
      </c>
      <c r="AK7" s="188" t="s">
        <v>278</v>
      </c>
      <c r="AL7" s="188">
        <f aca="true" t="shared" si="6" ref="AL7:AL13">SUM(AF7:AJ7)</f>
        <v>6041</v>
      </c>
      <c r="AM7" s="189">
        <f aca="true" t="shared" si="7" ref="AM7:AM13">(V7+AL7+M7)/(M7+AD7)*100</f>
        <v>17.188665175242356</v>
      </c>
      <c r="AN7" s="188">
        <f>'ごみ処理量内訳'!AC7</f>
        <v>0</v>
      </c>
      <c r="AO7" s="188">
        <f>'ごみ処理量内訳'!AD7</f>
        <v>12991</v>
      </c>
      <c r="AP7" s="188">
        <f>'ごみ処理量内訳'!AE7</f>
        <v>2684</v>
      </c>
      <c r="AQ7" s="188">
        <f aca="true" t="shared" si="8" ref="AQ7:AQ13">SUM(AN7:AP7)</f>
        <v>15675</v>
      </c>
    </row>
    <row r="8" spans="1:43" ht="13.5" customHeight="1">
      <c r="A8" s="182" t="s">
        <v>217</v>
      </c>
      <c r="B8" s="182" t="s">
        <v>220</v>
      </c>
      <c r="C8" s="184" t="s">
        <v>221</v>
      </c>
      <c r="D8" s="188">
        <v>170289</v>
      </c>
      <c r="E8" s="188">
        <v>170289</v>
      </c>
      <c r="F8" s="188">
        <f>'ごみ搬入量内訳'!H8</f>
        <v>62342</v>
      </c>
      <c r="G8" s="188">
        <f>'ごみ搬入量内訳'!AG8</f>
        <v>9483</v>
      </c>
      <c r="H8" s="188">
        <f>'ごみ搬入量内訳'!AH8</f>
        <v>0</v>
      </c>
      <c r="I8" s="188">
        <f t="shared" si="0"/>
        <v>71825</v>
      </c>
      <c r="J8" s="188">
        <f t="shared" si="1"/>
        <v>1155.5697779528227</v>
      </c>
      <c r="K8" s="188">
        <f>('ごみ搬入量内訳'!E8+'ごみ搬入量内訳'!AH8)/'ごみ処理概要'!D8/365*1000000</f>
        <v>627.2334613751304</v>
      </c>
      <c r="L8" s="188">
        <f>'ごみ搬入量内訳'!F8/'ごみ処理概要'!D8/365*1000000</f>
        <v>528.3363165776923</v>
      </c>
      <c r="M8" s="188">
        <f>'資源化量内訳'!BP8</f>
        <v>6199</v>
      </c>
      <c r="N8" s="188">
        <f>'ごみ処理量内訳'!E8</f>
        <v>58538</v>
      </c>
      <c r="O8" s="188">
        <f>'ごみ処理量内訳'!L8</f>
        <v>5728</v>
      </c>
      <c r="P8" s="188">
        <f t="shared" si="2"/>
        <v>5434</v>
      </c>
      <c r="Q8" s="188">
        <f>'ごみ処理量内訳'!G8</f>
        <v>0</v>
      </c>
      <c r="R8" s="188">
        <f>'ごみ処理量内訳'!H8</f>
        <v>5434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2125</v>
      </c>
      <c r="W8" s="188">
        <f>'資源化量内訳'!M8</f>
        <v>2002</v>
      </c>
      <c r="X8" s="188">
        <f>'資源化量内訳'!N8</f>
        <v>0</v>
      </c>
      <c r="Y8" s="188">
        <f>'資源化量内訳'!O8</f>
        <v>123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71825</v>
      </c>
      <c r="AE8" s="189">
        <f t="shared" si="5"/>
        <v>92.02506091193874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3204</v>
      </c>
      <c r="AI8" s="188">
        <f>'資源化量内訳'!AZ8</f>
        <v>0</v>
      </c>
      <c r="AJ8" s="188">
        <f>'資源化量内訳'!BH8</f>
        <v>0</v>
      </c>
      <c r="AK8" s="188" t="s">
        <v>278</v>
      </c>
      <c r="AL8" s="188">
        <f t="shared" si="6"/>
        <v>3204</v>
      </c>
      <c r="AM8" s="189">
        <f t="shared" si="7"/>
        <v>14.7749410437814</v>
      </c>
      <c r="AN8" s="188">
        <f>'ごみ処理量内訳'!AC8</f>
        <v>5728</v>
      </c>
      <c r="AO8" s="188">
        <f>'ごみ処理量内訳'!AD8</f>
        <v>6307</v>
      </c>
      <c r="AP8" s="188">
        <f>'ごみ処理量内訳'!AE8</f>
        <v>1092</v>
      </c>
      <c r="AQ8" s="188">
        <f t="shared" si="8"/>
        <v>13127</v>
      </c>
    </row>
    <row r="9" spans="1:43" ht="13.5" customHeight="1">
      <c r="A9" s="182" t="s">
        <v>217</v>
      </c>
      <c r="B9" s="182" t="s">
        <v>222</v>
      </c>
      <c r="C9" s="184" t="s">
        <v>223</v>
      </c>
      <c r="D9" s="188">
        <v>37025</v>
      </c>
      <c r="E9" s="188">
        <v>37025</v>
      </c>
      <c r="F9" s="188">
        <f>'ごみ搬入量内訳'!H9</f>
        <v>12620</v>
      </c>
      <c r="G9" s="188">
        <f>'ごみ搬入量内訳'!AG9</f>
        <v>637</v>
      </c>
      <c r="H9" s="188">
        <f>'ごみ搬入量内訳'!AH9</f>
        <v>0</v>
      </c>
      <c r="I9" s="188">
        <f t="shared" si="0"/>
        <v>13257</v>
      </c>
      <c r="J9" s="188">
        <f t="shared" si="1"/>
        <v>980.9736109441047</v>
      </c>
      <c r="K9" s="188">
        <f>('ごみ搬入量内訳'!E9+'ごみ搬入量内訳'!AH9)/'ごみ処理概要'!D9/365*1000000</f>
        <v>605.810587070935</v>
      </c>
      <c r="L9" s="188">
        <f>'ごみ搬入量内訳'!F9/'ごみ処理概要'!D9/365*1000000</f>
        <v>375.1630238731698</v>
      </c>
      <c r="M9" s="188">
        <f>'資源化量内訳'!BP9</f>
        <v>1823</v>
      </c>
      <c r="N9" s="188">
        <f>'ごみ処理量内訳'!E9</f>
        <v>11382</v>
      </c>
      <c r="O9" s="188">
        <f>'ごみ処理量内訳'!L9</f>
        <v>355</v>
      </c>
      <c r="P9" s="188">
        <f t="shared" si="2"/>
        <v>925</v>
      </c>
      <c r="Q9" s="188">
        <f>'ごみ処理量内訳'!G9</f>
        <v>925</v>
      </c>
      <c r="R9" s="188">
        <f>'ごみ処理量内訳'!H9</f>
        <v>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596</v>
      </c>
      <c r="W9" s="188">
        <f>'資源化量内訳'!M9</f>
        <v>94</v>
      </c>
      <c r="X9" s="188">
        <f>'資源化量内訳'!N9</f>
        <v>69</v>
      </c>
      <c r="Y9" s="188">
        <f>'資源化量内訳'!O9</f>
        <v>238</v>
      </c>
      <c r="Z9" s="188">
        <f>'資源化量内訳'!P9</f>
        <v>57</v>
      </c>
      <c r="AA9" s="188">
        <f>'資源化量内訳'!Q9</f>
        <v>138</v>
      </c>
      <c r="AB9" s="188">
        <f>'資源化量内訳'!R9</f>
        <v>0</v>
      </c>
      <c r="AC9" s="188">
        <f>'資源化量内訳'!S9</f>
        <v>0</v>
      </c>
      <c r="AD9" s="188">
        <f t="shared" si="4"/>
        <v>13258</v>
      </c>
      <c r="AE9" s="189">
        <f t="shared" si="5"/>
        <v>97.32237139840096</v>
      </c>
      <c r="AF9" s="188">
        <f>'資源化量内訳'!AB9</f>
        <v>162</v>
      </c>
      <c r="AG9" s="188">
        <f>'資源化量内訳'!AJ9</f>
        <v>290</v>
      </c>
      <c r="AH9" s="188">
        <f>'資源化量内訳'!AR9</f>
        <v>0</v>
      </c>
      <c r="AI9" s="188">
        <f>'資源化量内訳'!AZ9</f>
        <v>0</v>
      </c>
      <c r="AJ9" s="188">
        <f>'資源化量内訳'!BH9</f>
        <v>0</v>
      </c>
      <c r="AK9" s="188" t="s">
        <v>278</v>
      </c>
      <c r="AL9" s="188">
        <f t="shared" si="6"/>
        <v>452</v>
      </c>
      <c r="AM9" s="189">
        <f t="shared" si="7"/>
        <v>19.037199124726477</v>
      </c>
      <c r="AN9" s="188">
        <f>'ごみ処理量内訳'!AC9</f>
        <v>355</v>
      </c>
      <c r="AO9" s="188">
        <f>'ごみ処理量内訳'!AD9</f>
        <v>1181</v>
      </c>
      <c r="AP9" s="188">
        <f>'ごみ処理量内訳'!AE9</f>
        <v>315</v>
      </c>
      <c r="AQ9" s="188">
        <f t="shared" si="8"/>
        <v>1851</v>
      </c>
    </row>
    <row r="10" spans="1:43" ht="13.5" customHeight="1">
      <c r="A10" s="182" t="s">
        <v>217</v>
      </c>
      <c r="B10" s="182" t="s">
        <v>224</v>
      </c>
      <c r="C10" s="184" t="s">
        <v>225</v>
      </c>
      <c r="D10" s="188">
        <v>46588</v>
      </c>
      <c r="E10" s="188">
        <v>46588</v>
      </c>
      <c r="F10" s="188">
        <f>'ごみ搬入量内訳'!H10</f>
        <v>15742</v>
      </c>
      <c r="G10" s="188">
        <f>'ごみ搬入量内訳'!AG10</f>
        <v>1203</v>
      </c>
      <c r="H10" s="188">
        <f>'ごみ搬入量内訳'!AH10</f>
        <v>0</v>
      </c>
      <c r="I10" s="188">
        <f t="shared" si="0"/>
        <v>16945</v>
      </c>
      <c r="J10" s="188">
        <f t="shared" si="1"/>
        <v>996.4938940123332</v>
      </c>
      <c r="K10" s="188">
        <f>('ごみ搬入量内訳'!E10+'ごみ搬入量内訳'!AH10)/'ごみ処理概要'!D10/365*1000000</f>
        <v>672.817152044562</v>
      </c>
      <c r="L10" s="188">
        <f>'ごみ搬入量内訳'!F10/'ごみ処理概要'!D10/365*1000000</f>
        <v>323.67674196777114</v>
      </c>
      <c r="M10" s="188">
        <f>'資源化量内訳'!BP10</f>
        <v>1246</v>
      </c>
      <c r="N10" s="188">
        <f>'ごみ処理量内訳'!E10</f>
        <v>13451</v>
      </c>
      <c r="O10" s="188">
        <f>'ごみ処理量内訳'!L10</f>
        <v>3</v>
      </c>
      <c r="P10" s="188">
        <f t="shared" si="2"/>
        <v>2872</v>
      </c>
      <c r="Q10" s="188">
        <f>'ごみ処理量内訳'!G10</f>
        <v>2872</v>
      </c>
      <c r="R10" s="188">
        <f>'ごみ処理量内訳'!H10</f>
        <v>0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622</v>
      </c>
      <c r="W10" s="188">
        <f>'資源化量内訳'!M10</f>
        <v>197</v>
      </c>
      <c r="X10" s="188">
        <f>'資源化量内訳'!N10</f>
        <v>81</v>
      </c>
      <c r="Y10" s="188">
        <f>'資源化量内訳'!O10</f>
        <v>188</v>
      </c>
      <c r="Z10" s="188">
        <f>'資源化量内訳'!P10</f>
        <v>58</v>
      </c>
      <c r="AA10" s="188">
        <f>'資源化量内訳'!Q10</f>
        <v>98</v>
      </c>
      <c r="AB10" s="188">
        <f>'資源化量内訳'!R10</f>
        <v>0</v>
      </c>
      <c r="AC10" s="188">
        <f>'資源化量内訳'!S10</f>
        <v>0</v>
      </c>
      <c r="AD10" s="188">
        <f t="shared" si="4"/>
        <v>16948</v>
      </c>
      <c r="AE10" s="189">
        <f t="shared" si="5"/>
        <v>99.98229879631815</v>
      </c>
      <c r="AF10" s="188">
        <f>'資源化量内訳'!AB10</f>
        <v>0</v>
      </c>
      <c r="AG10" s="188">
        <f>'資源化量内訳'!AJ10</f>
        <v>453</v>
      </c>
      <c r="AH10" s="188">
        <f>'資源化量内訳'!AR10</f>
        <v>0</v>
      </c>
      <c r="AI10" s="188">
        <f>'資源化量内訳'!AZ10</f>
        <v>0</v>
      </c>
      <c r="AJ10" s="188">
        <f>'資源化量内訳'!BH10</f>
        <v>0</v>
      </c>
      <c r="AK10" s="188" t="s">
        <v>278</v>
      </c>
      <c r="AL10" s="188">
        <f t="shared" si="6"/>
        <v>453</v>
      </c>
      <c r="AM10" s="189">
        <f t="shared" si="7"/>
        <v>12.756952841596132</v>
      </c>
      <c r="AN10" s="188">
        <f>'ごみ処理量内訳'!AC10</f>
        <v>3</v>
      </c>
      <c r="AO10" s="188">
        <f>'ごみ処理量内訳'!AD10</f>
        <v>1219</v>
      </c>
      <c r="AP10" s="188">
        <f>'ごみ処理量内訳'!AE10</f>
        <v>2277</v>
      </c>
      <c r="AQ10" s="188">
        <f t="shared" si="8"/>
        <v>3499</v>
      </c>
    </row>
    <row r="11" spans="1:43" ht="13.5" customHeight="1">
      <c r="A11" s="182" t="s">
        <v>217</v>
      </c>
      <c r="B11" s="182" t="s">
        <v>226</v>
      </c>
      <c r="C11" s="184" t="s">
        <v>227</v>
      </c>
      <c r="D11" s="188">
        <v>56765</v>
      </c>
      <c r="E11" s="188">
        <v>56765</v>
      </c>
      <c r="F11" s="188">
        <f>'ごみ搬入量内訳'!H11</f>
        <v>17645</v>
      </c>
      <c r="G11" s="188">
        <f>'ごみ搬入量内訳'!AG11</f>
        <v>2097</v>
      </c>
      <c r="H11" s="188">
        <f>'ごみ搬入量内訳'!AH11</f>
        <v>0</v>
      </c>
      <c r="I11" s="188">
        <f t="shared" si="0"/>
        <v>19742</v>
      </c>
      <c r="J11" s="188">
        <f t="shared" si="1"/>
        <v>952.8348671342678</v>
      </c>
      <c r="K11" s="188">
        <f>('ごみ搬入量内訳'!E11+'ごみ搬入量内訳'!AH11)/'ごみ処理概要'!D11/365*1000000</f>
        <v>586.2188378184994</v>
      </c>
      <c r="L11" s="188">
        <f>'ごみ搬入量内訳'!F11/'ごみ処理概要'!D11/365*1000000</f>
        <v>366.61602931576834</v>
      </c>
      <c r="M11" s="188">
        <f>'資源化量内訳'!BP11</f>
        <v>1444</v>
      </c>
      <c r="N11" s="188">
        <f>'ごみ処理量内訳'!E11</f>
        <v>14871</v>
      </c>
      <c r="O11" s="188">
        <f>'ごみ処理量内訳'!L11</f>
        <v>1306</v>
      </c>
      <c r="P11" s="188">
        <f t="shared" si="2"/>
        <v>2684</v>
      </c>
      <c r="Q11" s="188">
        <f>'ごみ処理量内訳'!G11</f>
        <v>1423</v>
      </c>
      <c r="R11" s="188">
        <f>'ごみ処理量内訳'!H11</f>
        <v>1261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847</v>
      </c>
      <c r="W11" s="188">
        <f>'資源化量内訳'!M11</f>
        <v>497</v>
      </c>
      <c r="X11" s="188">
        <f>'資源化量内訳'!N11</f>
        <v>350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19708</v>
      </c>
      <c r="AE11" s="189">
        <f t="shared" si="5"/>
        <v>93.37324944185103</v>
      </c>
      <c r="AF11" s="188">
        <f>'資源化量内訳'!AB11</f>
        <v>0</v>
      </c>
      <c r="AG11" s="188">
        <f>'資源化量内訳'!AJ11</f>
        <v>323</v>
      </c>
      <c r="AH11" s="188">
        <f>'資源化量内訳'!AR11</f>
        <v>1243</v>
      </c>
      <c r="AI11" s="188">
        <f>'資源化量内訳'!AZ11</f>
        <v>0</v>
      </c>
      <c r="AJ11" s="188">
        <f>'資源化量内訳'!BH11</f>
        <v>0</v>
      </c>
      <c r="AK11" s="188" t="s">
        <v>278</v>
      </c>
      <c r="AL11" s="188">
        <f t="shared" si="6"/>
        <v>1566</v>
      </c>
      <c r="AM11" s="189">
        <f t="shared" si="7"/>
        <v>18.234682299546144</v>
      </c>
      <c r="AN11" s="188">
        <f>'ごみ処理量内訳'!AC11</f>
        <v>1306</v>
      </c>
      <c r="AO11" s="188">
        <f>'ごみ処理量内訳'!AD11</f>
        <v>2017</v>
      </c>
      <c r="AP11" s="188">
        <f>'ごみ処理量内訳'!AE11</f>
        <v>1073</v>
      </c>
      <c r="AQ11" s="188">
        <f t="shared" si="8"/>
        <v>4396</v>
      </c>
    </row>
    <row r="12" spans="1:43" ht="13.5" customHeight="1">
      <c r="A12" s="182" t="s">
        <v>217</v>
      </c>
      <c r="B12" s="182" t="s">
        <v>228</v>
      </c>
      <c r="C12" s="184" t="s">
        <v>229</v>
      </c>
      <c r="D12" s="188">
        <v>34321</v>
      </c>
      <c r="E12" s="188">
        <v>34321</v>
      </c>
      <c r="F12" s="188">
        <f>'ごみ搬入量内訳'!H12</f>
        <v>11346</v>
      </c>
      <c r="G12" s="188">
        <f>'ごみ搬入量内訳'!AG12</f>
        <v>0</v>
      </c>
      <c r="H12" s="188">
        <f>'ごみ搬入量内訳'!AH12</f>
        <v>0</v>
      </c>
      <c r="I12" s="188">
        <f t="shared" si="0"/>
        <v>11346</v>
      </c>
      <c r="J12" s="188">
        <f t="shared" si="1"/>
        <v>905.7117073176573</v>
      </c>
      <c r="K12" s="188">
        <f>('ごみ搬入量内訳'!E12+'ごみ搬入量内訳'!AH12)/'ごみ処理概要'!D12/365*1000000</f>
        <v>694.0916001345876</v>
      </c>
      <c r="L12" s="188">
        <f>'ごみ搬入量内訳'!F12/'ごみ処理概要'!D12/365*1000000</f>
        <v>211.62010718306973</v>
      </c>
      <c r="M12" s="188">
        <f>'資源化量内訳'!BP12</f>
        <v>992</v>
      </c>
      <c r="N12" s="188">
        <f>'ごみ処理量内訳'!E12</f>
        <v>8854</v>
      </c>
      <c r="O12" s="188">
        <f>'ごみ処理量内訳'!L12</f>
        <v>0</v>
      </c>
      <c r="P12" s="188">
        <f t="shared" si="2"/>
        <v>2492</v>
      </c>
      <c r="Q12" s="188">
        <f>'ごみ処理量内訳'!G12</f>
        <v>1006</v>
      </c>
      <c r="R12" s="188">
        <f>'ごみ処理量内訳'!H12</f>
        <v>1486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11346</v>
      </c>
      <c r="AE12" s="189">
        <f t="shared" si="5"/>
        <v>100</v>
      </c>
      <c r="AF12" s="188">
        <f>'資源化量内訳'!AB12</f>
        <v>0</v>
      </c>
      <c r="AG12" s="188">
        <f>'資源化量内訳'!AJ12</f>
        <v>358</v>
      </c>
      <c r="AH12" s="188">
        <f>'資源化量内訳'!AR12</f>
        <v>1486</v>
      </c>
      <c r="AI12" s="188">
        <f>'資源化量内訳'!AZ12</f>
        <v>0</v>
      </c>
      <c r="AJ12" s="188">
        <f>'資源化量内訳'!BH12</f>
        <v>0</v>
      </c>
      <c r="AK12" s="188" t="s">
        <v>278</v>
      </c>
      <c r="AL12" s="188">
        <f t="shared" si="6"/>
        <v>1844</v>
      </c>
      <c r="AM12" s="189">
        <f t="shared" si="7"/>
        <v>22.985897228075864</v>
      </c>
      <c r="AN12" s="188">
        <f>'ごみ処理量内訳'!AC12</f>
        <v>0</v>
      </c>
      <c r="AO12" s="188">
        <f>'ごみ処理量内訳'!AD12</f>
        <v>301</v>
      </c>
      <c r="AP12" s="188">
        <f>'ごみ処理量内訳'!AE12</f>
        <v>364</v>
      </c>
      <c r="AQ12" s="188">
        <f t="shared" si="8"/>
        <v>665</v>
      </c>
    </row>
    <row r="13" spans="1:43" ht="13.5" customHeight="1">
      <c r="A13" s="182" t="s">
        <v>217</v>
      </c>
      <c r="B13" s="182" t="s">
        <v>230</v>
      </c>
      <c r="C13" s="184" t="s">
        <v>231</v>
      </c>
      <c r="D13" s="188">
        <v>37045</v>
      </c>
      <c r="E13" s="188">
        <v>37045</v>
      </c>
      <c r="F13" s="188">
        <f>'ごみ搬入量内訳'!H13</f>
        <v>11693</v>
      </c>
      <c r="G13" s="188">
        <f>'ごみ搬入量内訳'!AG13</f>
        <v>449</v>
      </c>
      <c r="H13" s="188">
        <f>'ごみ搬入量内訳'!AH13</f>
        <v>0</v>
      </c>
      <c r="I13" s="188">
        <f t="shared" si="0"/>
        <v>12142</v>
      </c>
      <c r="J13" s="188">
        <f t="shared" si="1"/>
        <v>897.9822762763541</v>
      </c>
      <c r="K13" s="188">
        <f>('ごみ搬入量内訳'!E13+'ごみ搬入量内訳'!AH13)/'ごみ処理概要'!D13/365*1000000</f>
        <v>717.6018799793661</v>
      </c>
      <c r="L13" s="188">
        <f>'ごみ搬入量内訳'!F13/'ごみ処理概要'!D13/365*1000000</f>
        <v>180.38039629698793</v>
      </c>
      <c r="M13" s="188">
        <f>'資源化量内訳'!BP13</f>
        <v>516</v>
      </c>
      <c r="N13" s="188">
        <f>'ごみ処理量内訳'!E13</f>
        <v>8985</v>
      </c>
      <c r="O13" s="188">
        <f>'ごみ処理量内訳'!L13</f>
        <v>45</v>
      </c>
      <c r="P13" s="188">
        <f t="shared" si="2"/>
        <v>2697</v>
      </c>
      <c r="Q13" s="188">
        <f>'ごみ処理量内訳'!G13</f>
        <v>1734</v>
      </c>
      <c r="R13" s="188">
        <f>'ごみ処理量内訳'!H13</f>
        <v>963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963</v>
      </c>
      <c r="W13" s="188">
        <f>'資源化量内訳'!M13</f>
        <v>710</v>
      </c>
      <c r="X13" s="188">
        <f>'資源化量内訳'!N13</f>
        <v>55</v>
      </c>
      <c r="Y13" s="188">
        <f>'資源化量内訳'!O13</f>
        <v>140</v>
      </c>
      <c r="Z13" s="188">
        <f>'資源化量内訳'!P13</f>
        <v>28</v>
      </c>
      <c r="AA13" s="188">
        <f>'資源化量内訳'!Q13</f>
        <v>30</v>
      </c>
      <c r="AB13" s="188">
        <f>'資源化量内訳'!R13</f>
        <v>0</v>
      </c>
      <c r="AC13" s="188">
        <f>'資源化量内訳'!S13</f>
        <v>0</v>
      </c>
      <c r="AD13" s="188">
        <f t="shared" si="4"/>
        <v>12690</v>
      </c>
      <c r="AE13" s="189">
        <f t="shared" si="5"/>
        <v>99.64539007092199</v>
      </c>
      <c r="AF13" s="188">
        <f>'資源化量内訳'!AB13</f>
        <v>0</v>
      </c>
      <c r="AG13" s="188">
        <f>'資源化量内訳'!AJ13</f>
        <v>346</v>
      </c>
      <c r="AH13" s="188">
        <f>'資源化量内訳'!AR13</f>
        <v>0</v>
      </c>
      <c r="AI13" s="188">
        <f>'資源化量内訳'!AZ13</f>
        <v>0</v>
      </c>
      <c r="AJ13" s="188">
        <f>'資源化量内訳'!BH13</f>
        <v>0</v>
      </c>
      <c r="AK13" s="188" t="s">
        <v>278</v>
      </c>
      <c r="AL13" s="188">
        <f t="shared" si="6"/>
        <v>346</v>
      </c>
      <c r="AM13" s="189">
        <f t="shared" si="7"/>
        <v>13.819475995759504</v>
      </c>
      <c r="AN13" s="188">
        <f>'ごみ処理量内訳'!AC13</f>
        <v>45</v>
      </c>
      <c r="AO13" s="188">
        <f>'ごみ処理量内訳'!AD13</f>
        <v>816</v>
      </c>
      <c r="AP13" s="188">
        <f>'ごみ処理量内訳'!AE13</f>
        <v>46</v>
      </c>
      <c r="AQ13" s="188">
        <f t="shared" si="8"/>
        <v>907</v>
      </c>
    </row>
    <row r="14" spans="1:43" ht="13.5" customHeight="1">
      <c r="A14" s="182" t="s">
        <v>217</v>
      </c>
      <c r="B14" s="182" t="s">
        <v>232</v>
      </c>
      <c r="C14" s="184" t="s">
        <v>131</v>
      </c>
      <c r="D14" s="188">
        <v>49171</v>
      </c>
      <c r="E14" s="188">
        <v>49171</v>
      </c>
      <c r="F14" s="188">
        <f>'ごみ搬入量内訳'!H14</f>
        <v>13133</v>
      </c>
      <c r="G14" s="188">
        <f>'ごみ搬入量内訳'!AG14</f>
        <v>1137</v>
      </c>
      <c r="H14" s="188">
        <f>'ごみ搬入量内訳'!AH14</f>
        <v>0</v>
      </c>
      <c r="I14" s="188">
        <f aca="true" t="shared" si="9" ref="I14:I33">SUM(F14:H14)</f>
        <v>14270</v>
      </c>
      <c r="J14" s="188">
        <f t="shared" si="1"/>
        <v>795.1005757653679</v>
      </c>
      <c r="K14" s="188">
        <f>('ごみ搬入量内訳'!E14+'ごみ搬入量内訳'!AH14)/'ごみ処理概要'!D14/365*1000000</f>
        <v>486.4210249776918</v>
      </c>
      <c r="L14" s="188">
        <f>'ごみ搬入量内訳'!F14/'ごみ処理概要'!D14/365*1000000</f>
        <v>308.67955078767613</v>
      </c>
      <c r="M14" s="188">
        <f>'資源化量内訳'!BP14</f>
        <v>1839</v>
      </c>
      <c r="N14" s="188">
        <f>'ごみ処理量内訳'!E14</f>
        <v>12385</v>
      </c>
      <c r="O14" s="188">
        <f>'ごみ処理量内訳'!L14</f>
        <v>405</v>
      </c>
      <c r="P14" s="188">
        <f aca="true" t="shared" si="10" ref="P14:P33">SUM(Q14:U14)</f>
        <v>993</v>
      </c>
      <c r="Q14" s="188">
        <f>'ごみ処理量内訳'!G14</f>
        <v>809</v>
      </c>
      <c r="R14" s="188">
        <f>'ごみ処理量内訳'!H14</f>
        <v>0</v>
      </c>
      <c r="S14" s="188">
        <f>'ごみ処理量内訳'!I14</f>
        <v>0</v>
      </c>
      <c r="T14" s="188">
        <f>'ごみ処理量内訳'!J14</f>
        <v>184</v>
      </c>
      <c r="U14" s="188">
        <f>'ごみ処理量内訳'!K14</f>
        <v>0</v>
      </c>
      <c r="V14" s="188">
        <f aca="true" t="shared" si="11" ref="V14:V33">SUM(W14:AC14)</f>
        <v>677</v>
      </c>
      <c r="W14" s="188">
        <f>'資源化量内訳'!M14</f>
        <v>54</v>
      </c>
      <c r="X14" s="188">
        <f>'資源化量内訳'!N14</f>
        <v>149</v>
      </c>
      <c r="Y14" s="188">
        <f>'資源化量内訳'!O14</f>
        <v>218</v>
      </c>
      <c r="Z14" s="188">
        <f>'資源化量内訳'!P14</f>
        <v>47</v>
      </c>
      <c r="AA14" s="188">
        <f>'資源化量内訳'!Q14</f>
        <v>1</v>
      </c>
      <c r="AB14" s="188">
        <f>'資源化量内訳'!R14</f>
        <v>0</v>
      </c>
      <c r="AC14" s="188">
        <f>'資源化量内訳'!S14</f>
        <v>208</v>
      </c>
      <c r="AD14" s="188">
        <f aca="true" t="shared" si="12" ref="AD14:AD33">N14+O14+P14+V14</f>
        <v>14460</v>
      </c>
      <c r="AE14" s="189">
        <f aca="true" t="shared" si="13" ref="AE14:AE34">(N14+P14+V14)/AD14*100</f>
        <v>97.19917012448133</v>
      </c>
      <c r="AF14" s="188">
        <f>'資源化量内訳'!AB14</f>
        <v>0</v>
      </c>
      <c r="AG14" s="188">
        <f>'資源化量内訳'!AJ14</f>
        <v>282</v>
      </c>
      <c r="AH14" s="188">
        <f>'資源化量内訳'!AR14</f>
        <v>0</v>
      </c>
      <c r="AI14" s="188">
        <f>'資源化量内訳'!AZ14</f>
        <v>0</v>
      </c>
      <c r="AJ14" s="188">
        <f>'資源化量内訳'!BH14</f>
        <v>0</v>
      </c>
      <c r="AK14" s="188" t="s">
        <v>278</v>
      </c>
      <c r="AL14" s="188">
        <f aca="true" t="shared" si="14" ref="AL14:AL33">SUM(AF14:AJ14)</f>
        <v>282</v>
      </c>
      <c r="AM14" s="189">
        <f aca="true" t="shared" si="15" ref="AM14:AM33">(V14+AL14+M14)/(M14+AD14)*100</f>
        <v>17.166697343395303</v>
      </c>
      <c r="AN14" s="188">
        <f>'ごみ処理量内訳'!AC14</f>
        <v>405</v>
      </c>
      <c r="AO14" s="188">
        <f>'ごみ処理量内訳'!AD14</f>
        <v>1349</v>
      </c>
      <c r="AP14" s="188">
        <f>'ごみ処理量内訳'!AE14</f>
        <v>400</v>
      </c>
      <c r="AQ14" s="188">
        <f aca="true" t="shared" si="16" ref="AQ14:AQ33">SUM(AN14:AP14)</f>
        <v>2154</v>
      </c>
    </row>
    <row r="15" spans="1:43" ht="13.5" customHeight="1">
      <c r="A15" s="182" t="s">
        <v>217</v>
      </c>
      <c r="B15" s="182" t="s">
        <v>233</v>
      </c>
      <c r="C15" s="184" t="s">
        <v>234</v>
      </c>
      <c r="D15" s="188">
        <v>34348</v>
      </c>
      <c r="E15" s="188">
        <v>34348</v>
      </c>
      <c r="F15" s="188">
        <f>'ごみ搬入量内訳'!H15</f>
        <v>7223</v>
      </c>
      <c r="G15" s="188">
        <f>'ごみ搬入量内訳'!AG15</f>
        <v>1078</v>
      </c>
      <c r="H15" s="188">
        <f>'ごみ搬入量内訳'!AH15</f>
        <v>0</v>
      </c>
      <c r="I15" s="188">
        <f t="shared" si="9"/>
        <v>8301</v>
      </c>
      <c r="J15" s="188">
        <f t="shared" si="1"/>
        <v>662.1190681677145</v>
      </c>
      <c r="K15" s="188">
        <f>('ごみ搬入量内訳'!E15+'ごみ搬入量内訳'!AH15)/'ごみ処理概要'!D15/365*1000000</f>
        <v>429.04932751164154</v>
      </c>
      <c r="L15" s="188">
        <f>'ごみ搬入量内訳'!F15/'ごみ処理概要'!D15/365*1000000</f>
        <v>233.06974065607298</v>
      </c>
      <c r="M15" s="188">
        <f>'資源化量内訳'!BP15</f>
        <v>862</v>
      </c>
      <c r="N15" s="188">
        <f>'ごみ処理量内訳'!E15</f>
        <v>6441</v>
      </c>
      <c r="O15" s="188">
        <f>'ごみ処理量内訳'!L15</f>
        <v>759</v>
      </c>
      <c r="P15" s="188">
        <f t="shared" si="10"/>
        <v>773</v>
      </c>
      <c r="Q15" s="188">
        <f>'ごみ処理量内訳'!G15</f>
        <v>0</v>
      </c>
      <c r="R15" s="188">
        <f>'ごみ処理量内訳'!H15</f>
        <v>767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6</v>
      </c>
      <c r="V15" s="188">
        <f t="shared" si="11"/>
        <v>328</v>
      </c>
      <c r="W15" s="188">
        <f>'資源化量内訳'!M15</f>
        <v>87</v>
      </c>
      <c r="X15" s="188">
        <f>'資源化量内訳'!N15</f>
        <v>62</v>
      </c>
      <c r="Y15" s="188">
        <f>'資源化量内訳'!O15</f>
        <v>179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12"/>
        <v>8301</v>
      </c>
      <c r="AE15" s="189">
        <f t="shared" si="13"/>
        <v>90.85652331044453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574</v>
      </c>
      <c r="AI15" s="188">
        <f>'資源化量内訳'!AZ15</f>
        <v>0</v>
      </c>
      <c r="AJ15" s="188">
        <f>'資源化量内訳'!BH15</f>
        <v>0</v>
      </c>
      <c r="AK15" s="188" t="s">
        <v>278</v>
      </c>
      <c r="AL15" s="188">
        <f t="shared" si="14"/>
        <v>574</v>
      </c>
      <c r="AM15" s="189">
        <f t="shared" si="15"/>
        <v>19.25133689839572</v>
      </c>
      <c r="AN15" s="188">
        <f>'ごみ処理量内訳'!AC15</f>
        <v>759</v>
      </c>
      <c r="AO15" s="188">
        <f>'ごみ処理量内訳'!AD15</f>
        <v>697</v>
      </c>
      <c r="AP15" s="188">
        <f>'ごみ処理量内訳'!AE15</f>
        <v>199</v>
      </c>
      <c r="AQ15" s="188">
        <f t="shared" si="16"/>
        <v>1655</v>
      </c>
    </row>
    <row r="16" spans="1:43" ht="13.5" customHeight="1">
      <c r="A16" s="182" t="s">
        <v>217</v>
      </c>
      <c r="B16" s="182" t="s">
        <v>18</v>
      </c>
      <c r="C16" s="184" t="s">
        <v>19</v>
      </c>
      <c r="D16" s="188">
        <v>59255</v>
      </c>
      <c r="E16" s="188">
        <v>59255</v>
      </c>
      <c r="F16" s="188">
        <f>'ごみ搬入量内訳'!H16</f>
        <v>12501</v>
      </c>
      <c r="G16" s="188">
        <f>'ごみ搬入量内訳'!AG16</f>
        <v>1569</v>
      </c>
      <c r="H16" s="188">
        <f>'ごみ搬入量内訳'!AH16</f>
        <v>0</v>
      </c>
      <c r="I16" s="188">
        <f t="shared" si="9"/>
        <v>14070</v>
      </c>
      <c r="J16" s="188">
        <f t="shared" si="1"/>
        <v>650.5433331445356</v>
      </c>
      <c r="K16" s="188">
        <f>('ごみ搬入量内訳'!E16+'ごみ搬入量内訳'!AH16)/'ごみ処理概要'!D16/365*1000000</f>
        <v>487.5144921589184</v>
      </c>
      <c r="L16" s="188">
        <f>'ごみ搬入量内訳'!F16/'ごみ処理概要'!D16/365*1000000</f>
        <v>163.02884098561708</v>
      </c>
      <c r="M16" s="188">
        <f>'資源化量内訳'!BP16</f>
        <v>1841</v>
      </c>
      <c r="N16" s="188">
        <f>'ごみ処理量内訳'!E16</f>
        <v>5314</v>
      </c>
      <c r="O16" s="188">
        <f>'ごみ処理量内訳'!L16</f>
        <v>264</v>
      </c>
      <c r="P16" s="188">
        <f t="shared" si="10"/>
        <v>8206</v>
      </c>
      <c r="Q16" s="188">
        <f>'ごみ処理量内訳'!G16</f>
        <v>364</v>
      </c>
      <c r="R16" s="188">
        <f>'ごみ処理量内訳'!H16</f>
        <v>1060</v>
      </c>
      <c r="S16" s="188">
        <f>'ごみ処理量内訳'!I16</f>
        <v>0</v>
      </c>
      <c r="T16" s="188">
        <f>'ごみ処理量内訳'!J16</f>
        <v>6782</v>
      </c>
      <c r="U16" s="188">
        <f>'ごみ処理量内訳'!K16</f>
        <v>0</v>
      </c>
      <c r="V16" s="188">
        <f t="shared" si="11"/>
        <v>366</v>
      </c>
      <c r="W16" s="188">
        <f>'資源化量内訳'!M16</f>
        <v>10</v>
      </c>
      <c r="X16" s="188">
        <f>'資源化量内訳'!N16</f>
        <v>67</v>
      </c>
      <c r="Y16" s="188">
        <f>'資源化量内訳'!O16</f>
        <v>166</v>
      </c>
      <c r="Z16" s="188">
        <f>'資源化量内訳'!P16</f>
        <v>31</v>
      </c>
      <c r="AA16" s="188">
        <f>'資源化量内訳'!Q16</f>
        <v>2</v>
      </c>
      <c r="AB16" s="188">
        <f>'資源化量内訳'!R16</f>
        <v>0</v>
      </c>
      <c r="AC16" s="188">
        <f>'資源化量内訳'!S16</f>
        <v>90</v>
      </c>
      <c r="AD16" s="188">
        <f t="shared" si="12"/>
        <v>14150</v>
      </c>
      <c r="AE16" s="189">
        <f t="shared" si="13"/>
        <v>98.13427561837456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749</v>
      </c>
      <c r="AI16" s="188">
        <f>'資源化量内訳'!AZ16</f>
        <v>0</v>
      </c>
      <c r="AJ16" s="188">
        <f>'資源化量内訳'!BH16</f>
        <v>6754</v>
      </c>
      <c r="AK16" s="188" t="s">
        <v>278</v>
      </c>
      <c r="AL16" s="188">
        <f t="shared" si="14"/>
        <v>7503</v>
      </c>
      <c r="AM16" s="189">
        <f t="shared" si="15"/>
        <v>60.72165593146145</v>
      </c>
      <c r="AN16" s="188">
        <f>'ごみ処理量内訳'!AC16</f>
        <v>264</v>
      </c>
      <c r="AO16" s="188">
        <f>'ごみ処理量内訳'!AD16</f>
        <v>580</v>
      </c>
      <c r="AP16" s="188">
        <f>'ごみ処理量内訳'!AE16</f>
        <v>320</v>
      </c>
      <c r="AQ16" s="188">
        <f t="shared" si="16"/>
        <v>1164</v>
      </c>
    </row>
    <row r="17" spans="1:43" ht="13.5" customHeight="1">
      <c r="A17" s="182" t="s">
        <v>217</v>
      </c>
      <c r="B17" s="182" t="s">
        <v>235</v>
      </c>
      <c r="C17" s="184" t="s">
        <v>236</v>
      </c>
      <c r="D17" s="188">
        <v>23009</v>
      </c>
      <c r="E17" s="188">
        <v>23009</v>
      </c>
      <c r="F17" s="188">
        <f>'ごみ搬入量内訳'!H17</f>
        <v>6055</v>
      </c>
      <c r="G17" s="188">
        <f>'ごみ搬入量内訳'!AG17</f>
        <v>70</v>
      </c>
      <c r="H17" s="188">
        <f>'ごみ搬入量内訳'!AH17</f>
        <v>0</v>
      </c>
      <c r="I17" s="188">
        <f t="shared" si="9"/>
        <v>6125</v>
      </c>
      <c r="J17" s="188">
        <f t="shared" si="1"/>
        <v>729.3155685952548</v>
      </c>
      <c r="K17" s="188">
        <f>('ごみ搬入量内訳'!E17+'ごみ搬入量内訳'!AH17)/'ごみ処理概要'!D17/365*1000000</f>
        <v>567.4968163142833</v>
      </c>
      <c r="L17" s="188">
        <f>'ごみ搬入量内訳'!F17/'ごみ処理概要'!D17/365*1000000</f>
        <v>161.81875228097167</v>
      </c>
      <c r="M17" s="188">
        <f>'資源化量内訳'!BP17</f>
        <v>882</v>
      </c>
      <c r="N17" s="188">
        <f>'ごみ処理量内訳'!E17</f>
        <v>5118</v>
      </c>
      <c r="O17" s="188">
        <f>'ごみ処理量内訳'!L17</f>
        <v>0</v>
      </c>
      <c r="P17" s="188">
        <f t="shared" si="10"/>
        <v>415</v>
      </c>
      <c r="Q17" s="188">
        <f>'ごみ処理量内訳'!G17</f>
        <v>0</v>
      </c>
      <c r="R17" s="188">
        <f>'ごみ処理量内訳'!H17</f>
        <v>415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11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12"/>
        <v>5533</v>
      </c>
      <c r="AE17" s="189">
        <f t="shared" si="13"/>
        <v>100</v>
      </c>
      <c r="AF17" s="188">
        <f>'資源化量内訳'!AB17</f>
        <v>18</v>
      </c>
      <c r="AG17" s="188">
        <f>'資源化量内訳'!AJ17</f>
        <v>0</v>
      </c>
      <c r="AH17" s="188">
        <f>'資源化量内訳'!AR17</f>
        <v>408</v>
      </c>
      <c r="AI17" s="188">
        <f>'資源化量内訳'!AZ17</f>
        <v>0</v>
      </c>
      <c r="AJ17" s="188">
        <f>'資源化量内訳'!BH17</f>
        <v>0</v>
      </c>
      <c r="AK17" s="188" t="s">
        <v>278</v>
      </c>
      <c r="AL17" s="188">
        <f t="shared" si="14"/>
        <v>426</v>
      </c>
      <c r="AM17" s="189">
        <f t="shared" si="15"/>
        <v>20.38971161340608</v>
      </c>
      <c r="AN17" s="188">
        <f>'ごみ処理量内訳'!AC17</f>
        <v>0</v>
      </c>
      <c r="AO17" s="188">
        <f>'ごみ処理量内訳'!AD17</f>
        <v>522</v>
      </c>
      <c r="AP17" s="188">
        <f>'ごみ処理量内訳'!AE17</f>
        <v>5</v>
      </c>
      <c r="AQ17" s="188">
        <f t="shared" si="16"/>
        <v>527</v>
      </c>
    </row>
    <row r="18" spans="1:43" ht="13.5" customHeight="1">
      <c r="A18" s="182" t="s">
        <v>217</v>
      </c>
      <c r="B18" s="182" t="s">
        <v>237</v>
      </c>
      <c r="C18" s="184" t="s">
        <v>238</v>
      </c>
      <c r="D18" s="188">
        <v>11825</v>
      </c>
      <c r="E18" s="188">
        <v>11809</v>
      </c>
      <c r="F18" s="188">
        <f>'ごみ搬入量内訳'!H18</f>
        <v>4762</v>
      </c>
      <c r="G18" s="188">
        <f>'ごみ搬入量内訳'!AG18</f>
        <v>0</v>
      </c>
      <c r="H18" s="188">
        <f>'ごみ搬入量内訳'!AH18</f>
        <v>6</v>
      </c>
      <c r="I18" s="188">
        <f t="shared" si="9"/>
        <v>4768</v>
      </c>
      <c r="J18" s="188">
        <f t="shared" si="1"/>
        <v>1104.6946045353181</v>
      </c>
      <c r="K18" s="188">
        <f>('ごみ搬入量内訳'!E18+'ごみ搬入量内訳'!AH18)/'ごみ処理概要'!D18/365*1000000</f>
        <v>745.8078716441252</v>
      </c>
      <c r="L18" s="188">
        <f>'ごみ搬入量内訳'!F18/'ごみ処理概要'!D18/365*1000000</f>
        <v>358.88673289119293</v>
      </c>
      <c r="M18" s="188">
        <f>'資源化量内訳'!BP18</f>
        <v>358</v>
      </c>
      <c r="N18" s="188">
        <f>'ごみ処理量内訳'!E18</f>
        <v>4348</v>
      </c>
      <c r="O18" s="188">
        <f>'ごみ処理量内訳'!L18</f>
        <v>0</v>
      </c>
      <c r="P18" s="188">
        <f t="shared" si="10"/>
        <v>398</v>
      </c>
      <c r="Q18" s="188">
        <f>'ごみ処理量内訳'!G18</f>
        <v>323</v>
      </c>
      <c r="R18" s="188">
        <f>'ごみ処理量内訳'!H18</f>
        <v>75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11"/>
        <v>79</v>
      </c>
      <c r="W18" s="188">
        <f>'資源化量内訳'!M18</f>
        <v>25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18</v>
      </c>
      <c r="AA18" s="188">
        <f>'資源化量内訳'!Q18</f>
        <v>36</v>
      </c>
      <c r="AB18" s="188">
        <f>'資源化量内訳'!R18</f>
        <v>0</v>
      </c>
      <c r="AC18" s="188">
        <f>'資源化量内訳'!S18</f>
        <v>0</v>
      </c>
      <c r="AD18" s="188">
        <f t="shared" si="12"/>
        <v>4825</v>
      </c>
      <c r="AE18" s="189">
        <f t="shared" si="13"/>
        <v>100</v>
      </c>
      <c r="AF18" s="188">
        <f>'資源化量内訳'!AB18</f>
        <v>13</v>
      </c>
      <c r="AG18" s="188">
        <f>'資源化量内訳'!AJ18</f>
        <v>115</v>
      </c>
      <c r="AH18" s="188">
        <f>'資源化量内訳'!AR18</f>
        <v>75</v>
      </c>
      <c r="AI18" s="188">
        <f>'資源化量内訳'!AZ18</f>
        <v>0</v>
      </c>
      <c r="AJ18" s="188">
        <f>'資源化量内訳'!BH18</f>
        <v>0</v>
      </c>
      <c r="AK18" s="188" t="s">
        <v>278</v>
      </c>
      <c r="AL18" s="188">
        <f t="shared" si="14"/>
        <v>203</v>
      </c>
      <c r="AM18" s="189">
        <f t="shared" si="15"/>
        <v>12.348060968551032</v>
      </c>
      <c r="AN18" s="188">
        <f>'ごみ処理量内訳'!AC18</f>
        <v>0</v>
      </c>
      <c r="AO18" s="188">
        <f>'ごみ処理量内訳'!AD18</f>
        <v>488</v>
      </c>
      <c r="AP18" s="188">
        <f>'ごみ処理量内訳'!AE18</f>
        <v>117</v>
      </c>
      <c r="AQ18" s="188">
        <f t="shared" si="16"/>
        <v>605</v>
      </c>
    </row>
    <row r="19" spans="1:43" ht="13.5" customHeight="1">
      <c r="A19" s="182" t="s">
        <v>217</v>
      </c>
      <c r="B19" s="182" t="s">
        <v>239</v>
      </c>
      <c r="C19" s="184" t="s">
        <v>240</v>
      </c>
      <c r="D19" s="188">
        <v>2692</v>
      </c>
      <c r="E19" s="188">
        <v>2692</v>
      </c>
      <c r="F19" s="188">
        <f>'ごみ搬入量内訳'!H19</f>
        <v>854</v>
      </c>
      <c r="G19" s="188">
        <f>'ごみ搬入量内訳'!AG19</f>
        <v>7</v>
      </c>
      <c r="H19" s="188">
        <f>'ごみ搬入量内訳'!AH19</f>
        <v>0</v>
      </c>
      <c r="I19" s="188">
        <f t="shared" si="9"/>
        <v>861</v>
      </c>
      <c r="J19" s="188">
        <f t="shared" si="1"/>
        <v>876.2645280791386</v>
      </c>
      <c r="K19" s="188">
        <f>('ごみ搬入量内訳'!E19+'ごみ搬入量内訳'!AH19)/'ごみ処理概要'!D19/365*1000000</f>
        <v>628.9564208512284</v>
      </c>
      <c r="L19" s="188">
        <f>'ごみ搬入量内訳'!F19/'ごみ処理概要'!D19/365*1000000</f>
        <v>247.3081072279102</v>
      </c>
      <c r="M19" s="188">
        <f>'資源化量内訳'!BP19</f>
        <v>0</v>
      </c>
      <c r="N19" s="188">
        <f>'ごみ処理量内訳'!E19</f>
        <v>657</v>
      </c>
      <c r="O19" s="188">
        <f>'ごみ処理量内訳'!L19</f>
        <v>10</v>
      </c>
      <c r="P19" s="188">
        <f t="shared" si="10"/>
        <v>35</v>
      </c>
      <c r="Q19" s="188">
        <f>'ごみ処理量内訳'!G19</f>
        <v>28</v>
      </c>
      <c r="R19" s="188">
        <f>'ごみ処理量内訳'!H19</f>
        <v>7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11"/>
        <v>133</v>
      </c>
      <c r="W19" s="188">
        <f>'資源化量内訳'!M19</f>
        <v>100</v>
      </c>
      <c r="X19" s="188">
        <f>'資源化量内訳'!N19</f>
        <v>0</v>
      </c>
      <c r="Y19" s="188">
        <f>'資源化量内訳'!O19</f>
        <v>10</v>
      </c>
      <c r="Z19" s="188">
        <f>'資源化量内訳'!P19</f>
        <v>2</v>
      </c>
      <c r="AA19" s="188">
        <f>'資源化量内訳'!Q19</f>
        <v>21</v>
      </c>
      <c r="AB19" s="188">
        <f>'資源化量内訳'!R19</f>
        <v>0</v>
      </c>
      <c r="AC19" s="188">
        <f>'資源化量内訳'!S19</f>
        <v>0</v>
      </c>
      <c r="AD19" s="188">
        <f t="shared" si="12"/>
        <v>835</v>
      </c>
      <c r="AE19" s="189">
        <f t="shared" si="13"/>
        <v>98.80239520958084</v>
      </c>
      <c r="AF19" s="188">
        <f>'資源化量内訳'!AB19</f>
        <v>2</v>
      </c>
      <c r="AG19" s="188">
        <f>'資源化量内訳'!AJ19</f>
        <v>10</v>
      </c>
      <c r="AH19" s="188">
        <f>'資源化量内訳'!AR19</f>
        <v>7</v>
      </c>
      <c r="AI19" s="188">
        <f>'資源化量内訳'!AZ19</f>
        <v>0</v>
      </c>
      <c r="AJ19" s="188">
        <f>'資源化量内訳'!BH19</f>
        <v>0</v>
      </c>
      <c r="AK19" s="188" t="s">
        <v>278</v>
      </c>
      <c r="AL19" s="188">
        <f t="shared" si="14"/>
        <v>19</v>
      </c>
      <c r="AM19" s="189">
        <f t="shared" si="15"/>
        <v>18.20359281437126</v>
      </c>
      <c r="AN19" s="188">
        <f>'ごみ処理量内訳'!AC19</f>
        <v>10</v>
      </c>
      <c r="AO19" s="188">
        <f>'ごみ処理量内訳'!AD19</f>
        <v>74</v>
      </c>
      <c r="AP19" s="188">
        <f>'ごみ処理量内訳'!AE19</f>
        <v>10</v>
      </c>
      <c r="AQ19" s="188">
        <f t="shared" si="16"/>
        <v>94</v>
      </c>
    </row>
    <row r="20" spans="1:43" ht="13.5" customHeight="1">
      <c r="A20" s="182" t="s">
        <v>217</v>
      </c>
      <c r="B20" s="182" t="s">
        <v>241</v>
      </c>
      <c r="C20" s="184" t="s">
        <v>242</v>
      </c>
      <c r="D20" s="188">
        <v>23389</v>
      </c>
      <c r="E20" s="188">
        <v>23389</v>
      </c>
      <c r="F20" s="188">
        <f>'ごみ搬入量内訳'!H20</f>
        <v>7872</v>
      </c>
      <c r="G20" s="188">
        <f>'ごみ搬入量内訳'!AG20</f>
        <v>257</v>
      </c>
      <c r="H20" s="188">
        <f>'ごみ搬入量内訳'!AH20</f>
        <v>0</v>
      </c>
      <c r="I20" s="188">
        <f t="shared" si="9"/>
        <v>8129</v>
      </c>
      <c r="J20" s="188">
        <f t="shared" si="1"/>
        <v>952.2097086969228</v>
      </c>
      <c r="K20" s="188">
        <f>('ごみ搬入量内訳'!E20+'ごみ搬入量内訳'!AH20)/'ごみ処理概要'!D20/365*1000000</f>
        <v>678.9282164604952</v>
      </c>
      <c r="L20" s="188">
        <f>'ごみ搬入量内訳'!F20/'ごみ処理概要'!D20/365*1000000</f>
        <v>273.2814922364277</v>
      </c>
      <c r="M20" s="188">
        <f>'資源化量内訳'!BP20</f>
        <v>343</v>
      </c>
      <c r="N20" s="188">
        <f>'ごみ処理量内訳'!E20</f>
        <v>6411</v>
      </c>
      <c r="O20" s="188">
        <f>'ごみ処理量内訳'!L20</f>
        <v>0</v>
      </c>
      <c r="P20" s="188">
        <f t="shared" si="10"/>
        <v>875</v>
      </c>
      <c r="Q20" s="188">
        <f>'ごみ処理量内訳'!G20</f>
        <v>438</v>
      </c>
      <c r="R20" s="188">
        <f>'ごみ処理量内訳'!H20</f>
        <v>437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11"/>
        <v>896</v>
      </c>
      <c r="W20" s="188">
        <f>'資源化量内訳'!M20</f>
        <v>798</v>
      </c>
      <c r="X20" s="188">
        <f>'資源化量内訳'!N20</f>
        <v>0</v>
      </c>
      <c r="Y20" s="188">
        <f>'資源化量内訳'!O20</f>
        <v>53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45</v>
      </c>
      <c r="AC20" s="188">
        <f>'資源化量内訳'!S20</f>
        <v>0</v>
      </c>
      <c r="AD20" s="188">
        <f t="shared" si="12"/>
        <v>8182</v>
      </c>
      <c r="AE20" s="189">
        <f t="shared" si="13"/>
        <v>100</v>
      </c>
      <c r="AF20" s="188">
        <f>'資源化量内訳'!AB20</f>
        <v>20</v>
      </c>
      <c r="AG20" s="188">
        <f>'資源化量内訳'!AJ20</f>
        <v>156</v>
      </c>
      <c r="AH20" s="188">
        <f>'資源化量内訳'!AR20</f>
        <v>437</v>
      </c>
      <c r="AI20" s="188">
        <f>'資源化量内訳'!AZ20</f>
        <v>0</v>
      </c>
      <c r="AJ20" s="188">
        <f>'資源化量内訳'!BH20</f>
        <v>0</v>
      </c>
      <c r="AK20" s="188" t="s">
        <v>278</v>
      </c>
      <c r="AL20" s="188">
        <f t="shared" si="14"/>
        <v>613</v>
      </c>
      <c r="AM20" s="189">
        <f t="shared" si="15"/>
        <v>21.72434017595308</v>
      </c>
      <c r="AN20" s="188">
        <f>'ごみ処理量内訳'!AC20</f>
        <v>0</v>
      </c>
      <c r="AO20" s="188">
        <f>'ごみ処理量内訳'!AD20</f>
        <v>735</v>
      </c>
      <c r="AP20" s="188">
        <f>'ごみ処理量内訳'!AE20</f>
        <v>158</v>
      </c>
      <c r="AQ20" s="188">
        <f t="shared" si="16"/>
        <v>893</v>
      </c>
    </row>
    <row r="21" spans="1:43" ht="13.5" customHeight="1">
      <c r="A21" s="182" t="s">
        <v>217</v>
      </c>
      <c r="B21" s="182" t="s">
        <v>243</v>
      </c>
      <c r="C21" s="184" t="s">
        <v>244</v>
      </c>
      <c r="D21" s="188">
        <v>28531</v>
      </c>
      <c r="E21" s="188">
        <v>28531</v>
      </c>
      <c r="F21" s="188">
        <f>'ごみ搬入量内訳'!H21</f>
        <v>9000</v>
      </c>
      <c r="G21" s="188">
        <f>'ごみ搬入量内訳'!AG21</f>
        <v>322</v>
      </c>
      <c r="H21" s="188">
        <f>'ごみ搬入量内訳'!AH21</f>
        <v>5</v>
      </c>
      <c r="I21" s="188">
        <f t="shared" si="9"/>
        <v>9327</v>
      </c>
      <c r="J21" s="188">
        <f t="shared" si="1"/>
        <v>895.6371896370349</v>
      </c>
      <c r="K21" s="188">
        <f>('ごみ搬入量内訳'!E21+'ごみ搬入量内訳'!AH21)/'ごみ処理概要'!D21/365*1000000</f>
        <v>645.7767878534428</v>
      </c>
      <c r="L21" s="188">
        <f>'ごみ搬入量内訳'!F21/'ごみ処理概要'!D21/365*1000000</f>
        <v>249.86040178359227</v>
      </c>
      <c r="M21" s="188">
        <f>'資源化量内訳'!BP21</f>
        <v>1409</v>
      </c>
      <c r="N21" s="188">
        <f>'ごみ処理量内訳'!E21</f>
        <v>8036</v>
      </c>
      <c r="O21" s="188">
        <f>'ごみ処理量内訳'!L21</f>
        <v>0</v>
      </c>
      <c r="P21" s="188">
        <f t="shared" si="10"/>
        <v>256</v>
      </c>
      <c r="Q21" s="188">
        <f>'ごみ処理量内訳'!G21</f>
        <v>219</v>
      </c>
      <c r="R21" s="188">
        <f>'ごみ処理量内訳'!H21</f>
        <v>37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11"/>
        <v>903</v>
      </c>
      <c r="W21" s="188">
        <f>'資源化量内訳'!M21</f>
        <v>180</v>
      </c>
      <c r="X21" s="188">
        <f>'資源化量内訳'!N21</f>
        <v>212</v>
      </c>
      <c r="Y21" s="188">
        <f>'資源化量内訳'!O21</f>
        <v>289</v>
      </c>
      <c r="Z21" s="188">
        <f>'資源化量内訳'!P21</f>
        <v>39</v>
      </c>
      <c r="AA21" s="188">
        <f>'資源化量内訳'!Q21</f>
        <v>183</v>
      </c>
      <c r="AB21" s="188">
        <f>'資源化量内訳'!R21</f>
        <v>0</v>
      </c>
      <c r="AC21" s="188">
        <f>'資源化量内訳'!S21</f>
        <v>0</v>
      </c>
      <c r="AD21" s="188">
        <f t="shared" si="12"/>
        <v>9195</v>
      </c>
      <c r="AE21" s="189">
        <f t="shared" si="13"/>
        <v>100</v>
      </c>
      <c r="AF21" s="188">
        <f>'資源化量内訳'!AB21</f>
        <v>24</v>
      </c>
      <c r="AG21" s="188">
        <f>'資源化量内訳'!AJ21</f>
        <v>78</v>
      </c>
      <c r="AH21" s="188">
        <f>'資源化量内訳'!AR21</f>
        <v>37</v>
      </c>
      <c r="AI21" s="188">
        <f>'資源化量内訳'!AZ21</f>
        <v>0</v>
      </c>
      <c r="AJ21" s="188">
        <f>'資源化量内訳'!BH21</f>
        <v>0</v>
      </c>
      <c r="AK21" s="188" t="s">
        <v>278</v>
      </c>
      <c r="AL21" s="188">
        <f t="shared" si="14"/>
        <v>139</v>
      </c>
      <c r="AM21" s="189">
        <f t="shared" si="15"/>
        <v>23.113919275745</v>
      </c>
      <c r="AN21" s="188">
        <f>'ごみ処理量内訳'!AC21</f>
        <v>0</v>
      </c>
      <c r="AO21" s="188">
        <f>'ごみ処理量内訳'!AD21</f>
        <v>157</v>
      </c>
      <c r="AP21" s="188">
        <f>'ごみ処理量内訳'!AE21</f>
        <v>79</v>
      </c>
      <c r="AQ21" s="188">
        <f t="shared" si="16"/>
        <v>236</v>
      </c>
    </row>
    <row r="22" spans="1:43" ht="13.5" customHeight="1">
      <c r="A22" s="182" t="s">
        <v>217</v>
      </c>
      <c r="B22" s="182" t="s">
        <v>245</v>
      </c>
      <c r="C22" s="184" t="s">
        <v>246</v>
      </c>
      <c r="D22" s="188">
        <v>6199</v>
      </c>
      <c r="E22" s="188">
        <v>6199</v>
      </c>
      <c r="F22" s="188">
        <f>'ごみ搬入量内訳'!H22</f>
        <v>2454</v>
      </c>
      <c r="G22" s="188">
        <f>'ごみ搬入量内訳'!AG22</f>
        <v>201</v>
      </c>
      <c r="H22" s="188">
        <f>'ごみ搬入量内訳'!AH22</f>
        <v>0</v>
      </c>
      <c r="I22" s="188">
        <f t="shared" si="9"/>
        <v>2655</v>
      </c>
      <c r="J22" s="188">
        <f t="shared" si="1"/>
        <v>1173.4106473204915</v>
      </c>
      <c r="K22" s="188">
        <f>('ごみ搬入量内訳'!E22+'ごみ搬入量内訳'!AH22)/'ごみ処理概要'!D22/365*1000000</f>
        <v>1059.8262645101838</v>
      </c>
      <c r="L22" s="188">
        <f>'ごみ搬入量内訳'!F22/'ごみ処理概要'!D22/365*1000000</f>
        <v>113.58438281030745</v>
      </c>
      <c r="M22" s="188">
        <f>'資源化量内訳'!BP22</f>
        <v>126</v>
      </c>
      <c r="N22" s="188">
        <f>'ごみ処理量内訳'!E22</f>
        <v>2059</v>
      </c>
      <c r="O22" s="188">
        <f>'ごみ処理量内訳'!L22</f>
        <v>1</v>
      </c>
      <c r="P22" s="188">
        <f t="shared" si="10"/>
        <v>463</v>
      </c>
      <c r="Q22" s="188">
        <f>'ごみ処理量内訳'!G22</f>
        <v>458</v>
      </c>
      <c r="R22" s="188">
        <f>'ごみ処理量内訳'!H22</f>
        <v>5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11"/>
        <v>122</v>
      </c>
      <c r="W22" s="188">
        <f>'資源化量内訳'!M22</f>
        <v>14</v>
      </c>
      <c r="X22" s="188">
        <f>'資源化量内訳'!N22</f>
        <v>18</v>
      </c>
      <c r="Y22" s="188">
        <f>'資源化量内訳'!O22</f>
        <v>60</v>
      </c>
      <c r="Z22" s="188">
        <f>'資源化量内訳'!P22</f>
        <v>8</v>
      </c>
      <c r="AA22" s="188">
        <f>'資源化量内訳'!Q22</f>
        <v>22</v>
      </c>
      <c r="AB22" s="188">
        <f>'資源化量内訳'!R22</f>
        <v>0</v>
      </c>
      <c r="AC22" s="188">
        <f>'資源化量内訳'!S22</f>
        <v>0</v>
      </c>
      <c r="AD22" s="188">
        <f t="shared" si="12"/>
        <v>2645</v>
      </c>
      <c r="AE22" s="189">
        <f t="shared" si="13"/>
        <v>99.96219281663517</v>
      </c>
      <c r="AF22" s="188">
        <f>'資源化量内訳'!AB22</f>
        <v>2</v>
      </c>
      <c r="AG22" s="188">
        <f>'資源化量内訳'!AJ22</f>
        <v>72</v>
      </c>
      <c r="AH22" s="188">
        <f>'資源化量内訳'!AR22</f>
        <v>5</v>
      </c>
      <c r="AI22" s="188">
        <f>'資源化量内訳'!AZ22</f>
        <v>0</v>
      </c>
      <c r="AJ22" s="188">
        <f>'資源化量内訳'!BH22</f>
        <v>0</v>
      </c>
      <c r="AK22" s="188" t="s">
        <v>278</v>
      </c>
      <c r="AL22" s="188">
        <f t="shared" si="14"/>
        <v>79</v>
      </c>
      <c r="AM22" s="189">
        <f t="shared" si="15"/>
        <v>11.800793937206784</v>
      </c>
      <c r="AN22" s="188">
        <f>'ごみ処理量内訳'!AC22</f>
        <v>1</v>
      </c>
      <c r="AO22" s="188">
        <f>'ごみ処理量内訳'!AD22</f>
        <v>187</v>
      </c>
      <c r="AP22" s="188">
        <f>'ごみ処理量内訳'!AE22</f>
        <v>363</v>
      </c>
      <c r="AQ22" s="188">
        <f t="shared" si="16"/>
        <v>551</v>
      </c>
    </row>
    <row r="23" spans="1:43" ht="13.5" customHeight="1">
      <c r="A23" s="182" t="s">
        <v>217</v>
      </c>
      <c r="B23" s="182" t="s">
        <v>247</v>
      </c>
      <c r="C23" s="184" t="s">
        <v>248</v>
      </c>
      <c r="D23" s="188">
        <v>28437</v>
      </c>
      <c r="E23" s="188">
        <v>28437</v>
      </c>
      <c r="F23" s="188">
        <f>'ごみ搬入量内訳'!H23</f>
        <v>8714</v>
      </c>
      <c r="G23" s="188">
        <f>'ごみ搬入量内訳'!AG23</f>
        <v>458</v>
      </c>
      <c r="H23" s="188">
        <f>'ごみ搬入量内訳'!AH23</f>
        <v>0</v>
      </c>
      <c r="I23" s="188">
        <f t="shared" si="9"/>
        <v>9172</v>
      </c>
      <c r="J23" s="188">
        <f t="shared" si="1"/>
        <v>883.6644907440191</v>
      </c>
      <c r="K23" s="188">
        <f>('ごみ搬入量内訳'!E23+'ごみ搬入量内訳'!AH23)/'ごみ処理概要'!D23/365*1000000</f>
        <v>778.168130368452</v>
      </c>
      <c r="L23" s="188">
        <f>'ごみ搬入量内訳'!F23/'ごみ処理概要'!D23/365*1000000</f>
        <v>105.49636037556704</v>
      </c>
      <c r="M23" s="188">
        <f>'資源化量内訳'!BP23</f>
        <v>630</v>
      </c>
      <c r="N23" s="188">
        <f>'ごみ処理量内訳'!E23</f>
        <v>7065</v>
      </c>
      <c r="O23" s="188">
        <f>'ごみ処理量内訳'!L23</f>
        <v>19</v>
      </c>
      <c r="P23" s="188">
        <f t="shared" si="10"/>
        <v>1815</v>
      </c>
      <c r="Q23" s="188">
        <f>'ごみ処理量内訳'!G23</f>
        <v>1815</v>
      </c>
      <c r="R23" s="188">
        <f>'ごみ処理量内訳'!H23</f>
        <v>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11"/>
        <v>602</v>
      </c>
      <c r="W23" s="188">
        <f>'資源化量内訳'!M23</f>
        <v>181</v>
      </c>
      <c r="X23" s="188">
        <f>'資源化量内訳'!N23</f>
        <v>92</v>
      </c>
      <c r="Y23" s="188">
        <f>'資源化量内訳'!O23</f>
        <v>202</v>
      </c>
      <c r="Z23" s="188">
        <f>'資源化量内訳'!P23</f>
        <v>32</v>
      </c>
      <c r="AA23" s="188">
        <f>'資源化量内訳'!Q23</f>
        <v>95</v>
      </c>
      <c r="AB23" s="188">
        <f>'資源化量内訳'!R23</f>
        <v>0</v>
      </c>
      <c r="AC23" s="188">
        <f>'資源化量内訳'!S23</f>
        <v>0</v>
      </c>
      <c r="AD23" s="188">
        <f t="shared" si="12"/>
        <v>9501</v>
      </c>
      <c r="AE23" s="189">
        <f t="shared" si="13"/>
        <v>99.80002105041575</v>
      </c>
      <c r="AF23" s="188">
        <f>'資源化量内訳'!AB23</f>
        <v>0</v>
      </c>
      <c r="AG23" s="188">
        <f>'資源化量内訳'!AJ23</f>
        <v>288</v>
      </c>
      <c r="AH23" s="188">
        <f>'資源化量内訳'!AR23</f>
        <v>0</v>
      </c>
      <c r="AI23" s="188">
        <f>'資源化量内訳'!AZ23</f>
        <v>0</v>
      </c>
      <c r="AJ23" s="188">
        <f>'資源化量内訳'!BH23</f>
        <v>0</v>
      </c>
      <c r="AK23" s="188" t="s">
        <v>278</v>
      </c>
      <c r="AL23" s="188">
        <f t="shared" si="14"/>
        <v>288</v>
      </c>
      <c r="AM23" s="189">
        <f t="shared" si="15"/>
        <v>15.003454742868424</v>
      </c>
      <c r="AN23" s="188">
        <f>'ごみ処理量内訳'!AC23</f>
        <v>19</v>
      </c>
      <c r="AO23" s="188">
        <f>'ごみ処理量内訳'!AD23</f>
        <v>634</v>
      </c>
      <c r="AP23" s="188">
        <f>'ごみ処理量内訳'!AE23</f>
        <v>1437</v>
      </c>
      <c r="AQ23" s="188">
        <f t="shared" si="16"/>
        <v>2090</v>
      </c>
    </row>
    <row r="24" spans="1:43" ht="13.5" customHeight="1">
      <c r="A24" s="182" t="s">
        <v>217</v>
      </c>
      <c r="B24" s="182" t="s">
        <v>249</v>
      </c>
      <c r="C24" s="184" t="s">
        <v>277</v>
      </c>
      <c r="D24" s="188">
        <v>15450</v>
      </c>
      <c r="E24" s="188">
        <v>15450</v>
      </c>
      <c r="F24" s="188">
        <f>'ごみ搬入量内訳'!H24</f>
        <v>4558</v>
      </c>
      <c r="G24" s="188">
        <f>'ごみ搬入量内訳'!AG24</f>
        <v>399</v>
      </c>
      <c r="H24" s="188">
        <f>'ごみ搬入量内訳'!AH24</f>
        <v>0</v>
      </c>
      <c r="I24" s="188">
        <f t="shared" si="9"/>
        <v>4957</v>
      </c>
      <c r="J24" s="188">
        <f t="shared" si="1"/>
        <v>879.0175998581371</v>
      </c>
      <c r="K24" s="188">
        <f>('ごみ搬入量内訳'!E24+'ごみ搬入量内訳'!AH24)/'ごみ処理概要'!D24/365*1000000</f>
        <v>685.197499667509</v>
      </c>
      <c r="L24" s="188">
        <f>'ごみ搬入量内訳'!F24/'ごみ処理概要'!D24/365*1000000</f>
        <v>193.82010019062818</v>
      </c>
      <c r="M24" s="188">
        <f>'資源化量内訳'!BP24</f>
        <v>430</v>
      </c>
      <c r="N24" s="188">
        <f>'ごみ処理量内訳'!E24</f>
        <v>3734</v>
      </c>
      <c r="O24" s="188">
        <f>'ごみ処理量内訳'!L24</f>
        <v>0</v>
      </c>
      <c r="P24" s="188">
        <f t="shared" si="10"/>
        <v>987</v>
      </c>
      <c r="Q24" s="188">
        <f>'ごみ処理量内訳'!G24</f>
        <v>987</v>
      </c>
      <c r="R24" s="188">
        <f>'ごみ処理量内訳'!H24</f>
        <v>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11"/>
        <v>234</v>
      </c>
      <c r="W24" s="188">
        <f>'資源化量内訳'!M24</f>
        <v>41</v>
      </c>
      <c r="X24" s="188">
        <f>'資源化量内訳'!N24</f>
        <v>24</v>
      </c>
      <c r="Y24" s="188">
        <f>'資源化量内訳'!O24</f>
        <v>106</v>
      </c>
      <c r="Z24" s="188">
        <f>'資源化量内訳'!P24</f>
        <v>18</v>
      </c>
      <c r="AA24" s="188">
        <f>'資源化量内訳'!Q24</f>
        <v>45</v>
      </c>
      <c r="AB24" s="188">
        <f>'資源化量内訳'!R24</f>
        <v>0</v>
      </c>
      <c r="AC24" s="188">
        <f>'資源化量内訳'!S24</f>
        <v>0</v>
      </c>
      <c r="AD24" s="188">
        <f t="shared" si="12"/>
        <v>4955</v>
      </c>
      <c r="AE24" s="189">
        <f t="shared" si="13"/>
        <v>100</v>
      </c>
      <c r="AF24" s="188">
        <f>'資源化量内訳'!AB24</f>
        <v>0</v>
      </c>
      <c r="AG24" s="188">
        <f>'資源化量内訳'!AJ24</f>
        <v>156</v>
      </c>
      <c r="AH24" s="188">
        <f>'資源化量内訳'!AR24</f>
        <v>0</v>
      </c>
      <c r="AI24" s="188">
        <f>'資源化量内訳'!AZ24</f>
        <v>0</v>
      </c>
      <c r="AJ24" s="188">
        <f>'資源化量内訳'!BH24</f>
        <v>0</v>
      </c>
      <c r="AK24" s="188" t="s">
        <v>278</v>
      </c>
      <c r="AL24" s="188">
        <f t="shared" si="14"/>
        <v>156</v>
      </c>
      <c r="AM24" s="189">
        <f t="shared" si="15"/>
        <v>15.22748375116063</v>
      </c>
      <c r="AN24" s="188">
        <f>'ごみ処理量内訳'!AC24</f>
        <v>0</v>
      </c>
      <c r="AO24" s="188">
        <f>'ごみ処理量内訳'!AD24</f>
        <v>339</v>
      </c>
      <c r="AP24" s="188">
        <f>'ごみ処理量内訳'!AE24</f>
        <v>782</v>
      </c>
      <c r="AQ24" s="188">
        <f t="shared" si="16"/>
        <v>1121</v>
      </c>
    </row>
    <row r="25" spans="1:43" ht="13.5" customHeight="1">
      <c r="A25" s="182" t="s">
        <v>217</v>
      </c>
      <c r="B25" s="182" t="s">
        <v>250</v>
      </c>
      <c r="C25" s="184" t="s">
        <v>251</v>
      </c>
      <c r="D25" s="188">
        <v>22406</v>
      </c>
      <c r="E25" s="188">
        <v>22406</v>
      </c>
      <c r="F25" s="188">
        <f>'ごみ搬入量内訳'!H25</f>
        <v>6212</v>
      </c>
      <c r="G25" s="188">
        <f>'ごみ搬入量内訳'!AG25</f>
        <v>223</v>
      </c>
      <c r="H25" s="188">
        <f>'ごみ搬入量内訳'!AH25</f>
        <v>0</v>
      </c>
      <c r="I25" s="188">
        <f t="shared" si="9"/>
        <v>6435</v>
      </c>
      <c r="J25" s="188">
        <f t="shared" si="1"/>
        <v>786.8489237838689</v>
      </c>
      <c r="K25" s="188">
        <f>('ごみ搬入量内訳'!E25+'ごみ搬入量内訳'!AH25)/'ごみ処理概要'!D25/365*1000000</f>
        <v>539.1168461481086</v>
      </c>
      <c r="L25" s="188">
        <f>'ごみ搬入量内訳'!F25/'ごみ処理概要'!D25/365*1000000</f>
        <v>247.73207763576048</v>
      </c>
      <c r="M25" s="188">
        <f>'資源化量内訳'!BP25</f>
        <v>1391</v>
      </c>
      <c r="N25" s="188">
        <f>'ごみ処理量内訳'!E25</f>
        <v>5567</v>
      </c>
      <c r="O25" s="188">
        <f>'ごみ処理量内訳'!L25</f>
        <v>0</v>
      </c>
      <c r="P25" s="188">
        <f t="shared" si="10"/>
        <v>629</v>
      </c>
      <c r="Q25" s="188">
        <f>'ごみ処理量内訳'!G25</f>
        <v>388</v>
      </c>
      <c r="R25" s="188">
        <f>'ごみ処理量内訳'!H25</f>
        <v>241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11"/>
        <v>239</v>
      </c>
      <c r="W25" s="188">
        <f>'資源化量内訳'!M25</f>
        <v>88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44</v>
      </c>
      <c r="AA25" s="188">
        <f>'資源化量内訳'!Q25</f>
        <v>107</v>
      </c>
      <c r="AB25" s="188">
        <f>'資源化量内訳'!R25</f>
        <v>0</v>
      </c>
      <c r="AC25" s="188">
        <f>'資源化量内訳'!S25</f>
        <v>0</v>
      </c>
      <c r="AD25" s="188">
        <f t="shared" si="12"/>
        <v>6435</v>
      </c>
      <c r="AE25" s="189">
        <f t="shared" si="13"/>
        <v>100</v>
      </c>
      <c r="AF25" s="188">
        <f>'資源化量内訳'!AB25</f>
        <v>17</v>
      </c>
      <c r="AG25" s="188">
        <f>'資源化量内訳'!AJ25</f>
        <v>138</v>
      </c>
      <c r="AH25" s="188">
        <f>'資源化量内訳'!AR25</f>
        <v>241</v>
      </c>
      <c r="AI25" s="188">
        <f>'資源化量内訳'!AZ25</f>
        <v>0</v>
      </c>
      <c r="AJ25" s="188">
        <f>'資源化量内訳'!BH25</f>
        <v>0</v>
      </c>
      <c r="AK25" s="188" t="s">
        <v>278</v>
      </c>
      <c r="AL25" s="188">
        <f t="shared" si="14"/>
        <v>396</v>
      </c>
      <c r="AM25" s="189">
        <f t="shared" si="15"/>
        <v>25.88806542294914</v>
      </c>
      <c r="AN25" s="188">
        <f>'ごみ処理量内訳'!AC25</f>
        <v>0</v>
      </c>
      <c r="AO25" s="188">
        <f>'ごみ処理量内訳'!AD25</f>
        <v>638</v>
      </c>
      <c r="AP25" s="188">
        <f>'ごみ処理量内訳'!AE25</f>
        <v>140</v>
      </c>
      <c r="AQ25" s="188">
        <f t="shared" si="16"/>
        <v>778</v>
      </c>
    </row>
    <row r="26" spans="1:43" ht="13.5" customHeight="1">
      <c r="A26" s="182" t="s">
        <v>217</v>
      </c>
      <c r="B26" s="182" t="s">
        <v>252</v>
      </c>
      <c r="C26" s="184" t="s">
        <v>253</v>
      </c>
      <c r="D26" s="188">
        <v>36222</v>
      </c>
      <c r="E26" s="188">
        <v>36222</v>
      </c>
      <c r="F26" s="188">
        <f>'ごみ搬入量内訳'!H26</f>
        <v>11286</v>
      </c>
      <c r="G26" s="188">
        <f>'ごみ搬入量内訳'!AG26</f>
        <v>415</v>
      </c>
      <c r="H26" s="188">
        <f>'ごみ搬入量内訳'!AH26</f>
        <v>0</v>
      </c>
      <c r="I26" s="188">
        <f t="shared" si="9"/>
        <v>11701</v>
      </c>
      <c r="J26" s="188">
        <f t="shared" si="1"/>
        <v>885.0293812206766</v>
      </c>
      <c r="K26" s="188">
        <f>('ごみ搬入量内訳'!E26+'ごみ搬入量内訳'!AH26)/'ごみ処理概要'!D26/365*1000000</f>
        <v>622.4931037899468</v>
      </c>
      <c r="L26" s="188">
        <f>'ごみ搬入量内訳'!F26/'ごみ処理概要'!D26/365*1000000</f>
        <v>262.5362774307297</v>
      </c>
      <c r="M26" s="188">
        <f>'資源化量内訳'!BP26</f>
        <v>1716</v>
      </c>
      <c r="N26" s="188">
        <f>'ごみ処理量内訳'!E26</f>
        <v>10379</v>
      </c>
      <c r="O26" s="188">
        <f>'ごみ処理量内訳'!L26</f>
        <v>0</v>
      </c>
      <c r="P26" s="188">
        <f t="shared" si="10"/>
        <v>1213</v>
      </c>
      <c r="Q26" s="188">
        <f>'ごみ処理量内訳'!G26</f>
        <v>691</v>
      </c>
      <c r="R26" s="188">
        <f>'ごみ処理量内訳'!H26</f>
        <v>522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11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12"/>
        <v>11592</v>
      </c>
      <c r="AE26" s="189">
        <f t="shared" si="13"/>
        <v>100</v>
      </c>
      <c r="AF26" s="188">
        <f>'資源化量内訳'!AB26</f>
        <v>32</v>
      </c>
      <c r="AG26" s="188">
        <f>'資源化量内訳'!AJ26</f>
        <v>246</v>
      </c>
      <c r="AH26" s="188">
        <f>'資源化量内訳'!AR26</f>
        <v>522</v>
      </c>
      <c r="AI26" s="188">
        <f>'資源化量内訳'!AZ26</f>
        <v>0</v>
      </c>
      <c r="AJ26" s="188">
        <f>'資源化量内訳'!BH26</f>
        <v>0</v>
      </c>
      <c r="AK26" s="188" t="s">
        <v>278</v>
      </c>
      <c r="AL26" s="188">
        <f t="shared" si="14"/>
        <v>800</v>
      </c>
      <c r="AM26" s="189">
        <f t="shared" si="15"/>
        <v>18.905921250375716</v>
      </c>
      <c r="AN26" s="188">
        <f>'ごみ処理量内訳'!AC26</f>
        <v>0</v>
      </c>
      <c r="AO26" s="188">
        <f>'ごみ処理量内訳'!AD26</f>
        <v>1190</v>
      </c>
      <c r="AP26" s="188">
        <f>'ごみ処理量内訳'!AE26</f>
        <v>250</v>
      </c>
      <c r="AQ26" s="188">
        <f t="shared" si="16"/>
        <v>1440</v>
      </c>
    </row>
    <row r="27" spans="1:43" ht="13.5" customHeight="1">
      <c r="A27" s="182" t="s">
        <v>217</v>
      </c>
      <c r="B27" s="182" t="s">
        <v>254</v>
      </c>
      <c r="C27" s="184" t="s">
        <v>255</v>
      </c>
      <c r="D27" s="188">
        <v>1887</v>
      </c>
      <c r="E27" s="188">
        <v>1887</v>
      </c>
      <c r="F27" s="188">
        <f>'ごみ搬入量内訳'!H27</f>
        <v>441</v>
      </c>
      <c r="G27" s="188">
        <f>'ごみ搬入量内訳'!AG27</f>
        <v>181</v>
      </c>
      <c r="H27" s="188">
        <f>'ごみ搬入量内訳'!AH27</f>
        <v>0</v>
      </c>
      <c r="I27" s="188">
        <f t="shared" si="9"/>
        <v>622</v>
      </c>
      <c r="J27" s="188">
        <f t="shared" si="1"/>
        <v>903.0787435299924</v>
      </c>
      <c r="K27" s="188">
        <f>('ごみ搬入量内訳'!E27+'ごみ搬入量内訳'!AH27)/'ごみ処理概要'!D27/365*1000000</f>
        <v>903.0787435299924</v>
      </c>
      <c r="L27" s="188">
        <f>'ごみ搬入量内訳'!F27/'ごみ処理概要'!D27/365*1000000</f>
        <v>0</v>
      </c>
      <c r="M27" s="188">
        <f>'資源化量内訳'!BP27</f>
        <v>0</v>
      </c>
      <c r="N27" s="188">
        <f>'ごみ処理量内訳'!E27</f>
        <v>509</v>
      </c>
      <c r="O27" s="188">
        <f>'ごみ処理量内訳'!L27</f>
        <v>15</v>
      </c>
      <c r="P27" s="188">
        <f t="shared" si="10"/>
        <v>79</v>
      </c>
      <c r="Q27" s="188">
        <f>'ごみ処理量内訳'!G27</f>
        <v>42</v>
      </c>
      <c r="R27" s="188">
        <f>'ごみ処理量内訳'!H27</f>
        <v>37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1"/>
        <v>49</v>
      </c>
      <c r="W27" s="188">
        <f>'資源化量内訳'!M27</f>
        <v>46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3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12"/>
        <v>652</v>
      </c>
      <c r="AE27" s="189">
        <f t="shared" si="13"/>
        <v>97.69938650306749</v>
      </c>
      <c r="AF27" s="188">
        <f>'資源化量内訳'!AB27</f>
        <v>2</v>
      </c>
      <c r="AG27" s="188">
        <f>'資源化量内訳'!AJ27</f>
        <v>15</v>
      </c>
      <c r="AH27" s="188">
        <f>'資源化量内訳'!AR27</f>
        <v>37</v>
      </c>
      <c r="AI27" s="188">
        <f>'資源化量内訳'!AZ27</f>
        <v>0</v>
      </c>
      <c r="AJ27" s="188">
        <f>'資源化量内訳'!BH27</f>
        <v>0</v>
      </c>
      <c r="AK27" s="188" t="s">
        <v>278</v>
      </c>
      <c r="AL27" s="188">
        <f t="shared" si="14"/>
        <v>54</v>
      </c>
      <c r="AM27" s="189">
        <f t="shared" si="15"/>
        <v>15.797546012269938</v>
      </c>
      <c r="AN27" s="188">
        <f>'ごみ処理量内訳'!AC27</f>
        <v>15</v>
      </c>
      <c r="AO27" s="188">
        <f>'ごみ処理量内訳'!AD27</f>
        <v>57</v>
      </c>
      <c r="AP27" s="188">
        <f>'ごみ処理量内訳'!AE27</f>
        <v>0</v>
      </c>
      <c r="AQ27" s="188">
        <f t="shared" si="16"/>
        <v>72</v>
      </c>
    </row>
    <row r="28" spans="1:43" ht="13.5" customHeight="1">
      <c r="A28" s="182" t="s">
        <v>217</v>
      </c>
      <c r="B28" s="182" t="s">
        <v>256</v>
      </c>
      <c r="C28" s="184" t="s">
        <v>257</v>
      </c>
      <c r="D28" s="188">
        <v>1828</v>
      </c>
      <c r="E28" s="188">
        <v>1828</v>
      </c>
      <c r="F28" s="188">
        <f>'ごみ搬入量内訳'!H28</f>
        <v>627</v>
      </c>
      <c r="G28" s="188">
        <f>'ごみ搬入量内訳'!AG28</f>
        <v>5</v>
      </c>
      <c r="H28" s="188">
        <f>'ごみ搬入量内訳'!AH28</f>
        <v>0</v>
      </c>
      <c r="I28" s="188">
        <f t="shared" si="9"/>
        <v>632</v>
      </c>
      <c r="J28" s="188">
        <f t="shared" si="1"/>
        <v>947.2138125355955</v>
      </c>
      <c r="K28" s="188">
        <f>('ごみ搬入量内訳'!E28+'ごみ搬入量内訳'!AH28)/'ごみ処理概要'!D28/365*1000000</f>
        <v>699.9190671742454</v>
      </c>
      <c r="L28" s="188">
        <f>'ごみ搬入量内訳'!F28/'ごみ処理概要'!D28/365*1000000</f>
        <v>247.29474536135007</v>
      </c>
      <c r="M28" s="188">
        <f>'資源化量内訳'!BP28</f>
        <v>0</v>
      </c>
      <c r="N28" s="188">
        <f>'ごみ処理量内訳'!E28</f>
        <v>454</v>
      </c>
      <c r="O28" s="188">
        <f>'ごみ処理量内訳'!L28</f>
        <v>0</v>
      </c>
      <c r="P28" s="188">
        <f t="shared" si="10"/>
        <v>63</v>
      </c>
      <c r="Q28" s="188">
        <f>'ごみ処理量内訳'!G28</f>
        <v>44</v>
      </c>
      <c r="R28" s="188">
        <f>'ごみ処理量内訳'!H28</f>
        <v>19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1"/>
        <v>115</v>
      </c>
      <c r="W28" s="188">
        <f>'資源化量内訳'!M28</f>
        <v>98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4</v>
      </c>
      <c r="AA28" s="188">
        <f>'資源化量内訳'!Q28</f>
        <v>13</v>
      </c>
      <c r="AB28" s="188">
        <f>'資源化量内訳'!R28</f>
        <v>0</v>
      </c>
      <c r="AC28" s="188">
        <f>'資源化量内訳'!S28</f>
        <v>0</v>
      </c>
      <c r="AD28" s="188">
        <f t="shared" si="12"/>
        <v>632</v>
      </c>
      <c r="AE28" s="189">
        <f t="shared" si="13"/>
        <v>100</v>
      </c>
      <c r="AF28" s="188">
        <f>'資源化量内訳'!AB28</f>
        <v>1</v>
      </c>
      <c r="AG28" s="188">
        <f>'資源化量内訳'!AJ28</f>
        <v>16</v>
      </c>
      <c r="AH28" s="188">
        <f>'資源化量内訳'!AR28</f>
        <v>13</v>
      </c>
      <c r="AI28" s="188">
        <f>'資源化量内訳'!AZ28</f>
        <v>0</v>
      </c>
      <c r="AJ28" s="188">
        <f>'資源化量内訳'!BH28</f>
        <v>0</v>
      </c>
      <c r="AK28" s="188" t="s">
        <v>278</v>
      </c>
      <c r="AL28" s="188">
        <f t="shared" si="14"/>
        <v>30</v>
      </c>
      <c r="AM28" s="189">
        <f t="shared" si="15"/>
        <v>22.943037974683545</v>
      </c>
      <c r="AN28" s="188">
        <f>'ごみ処理量内訳'!AC28</f>
        <v>0</v>
      </c>
      <c r="AO28" s="188">
        <f>'ごみ処理量内訳'!AD28</f>
        <v>48</v>
      </c>
      <c r="AP28" s="188">
        <f>'ごみ処理量内訳'!AE28</f>
        <v>22</v>
      </c>
      <c r="AQ28" s="188">
        <f t="shared" si="16"/>
        <v>70</v>
      </c>
    </row>
    <row r="29" spans="1:43" ht="13.5" customHeight="1">
      <c r="A29" s="182" t="s">
        <v>217</v>
      </c>
      <c r="B29" s="182" t="s">
        <v>258</v>
      </c>
      <c r="C29" s="184" t="s">
        <v>259</v>
      </c>
      <c r="D29" s="188">
        <v>32729</v>
      </c>
      <c r="E29" s="188">
        <v>32729</v>
      </c>
      <c r="F29" s="188">
        <f>'ごみ搬入量内訳'!H29</f>
        <v>10200</v>
      </c>
      <c r="G29" s="188">
        <f>'ごみ搬入量内訳'!AG29</f>
        <v>490</v>
      </c>
      <c r="H29" s="188">
        <f>'ごみ搬入量内訳'!AH29</f>
        <v>0</v>
      </c>
      <c r="I29" s="188">
        <f t="shared" si="9"/>
        <v>10690</v>
      </c>
      <c r="J29" s="188">
        <f t="shared" si="1"/>
        <v>894.853837052055</v>
      </c>
      <c r="K29" s="188">
        <f>('ごみ搬入量内訳'!E29+'ごみ搬入量内訳'!AH29)/'ごみ処理概要'!D29/365*1000000</f>
        <v>605.4703277266151</v>
      </c>
      <c r="L29" s="188">
        <f>'ごみ搬入量内訳'!F29/'ごみ処理概要'!D29/365*1000000</f>
        <v>289.3835093254401</v>
      </c>
      <c r="M29" s="188">
        <f>'資源化量内訳'!BP29</f>
        <v>1331</v>
      </c>
      <c r="N29" s="188">
        <f>'ごみ処理量内訳'!E29</f>
        <v>9075</v>
      </c>
      <c r="O29" s="188">
        <f>'ごみ処理量内訳'!L29</f>
        <v>198</v>
      </c>
      <c r="P29" s="188">
        <f t="shared" si="10"/>
        <v>943</v>
      </c>
      <c r="Q29" s="188">
        <f>'ごみ処理量内訳'!G29</f>
        <v>943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1"/>
        <v>474</v>
      </c>
      <c r="W29" s="188">
        <f>'資源化量内訳'!M29</f>
        <v>102</v>
      </c>
      <c r="X29" s="188">
        <f>'資源化量内訳'!N29</f>
        <v>0</v>
      </c>
      <c r="Y29" s="188">
        <f>'資源化量内訳'!O29</f>
        <v>96</v>
      </c>
      <c r="Z29" s="188">
        <f>'資源化量内訳'!P29</f>
        <v>36</v>
      </c>
      <c r="AA29" s="188">
        <f>'資源化量内訳'!Q29</f>
        <v>240</v>
      </c>
      <c r="AB29" s="188">
        <f>'資源化量内訳'!R29</f>
        <v>0</v>
      </c>
      <c r="AC29" s="188">
        <f>'資源化量内訳'!S29</f>
        <v>0</v>
      </c>
      <c r="AD29" s="188">
        <f t="shared" si="12"/>
        <v>10690</v>
      </c>
      <c r="AE29" s="189">
        <f t="shared" si="13"/>
        <v>98.14780168381665</v>
      </c>
      <c r="AF29" s="188">
        <f>'資源化量内訳'!AB29</f>
        <v>129</v>
      </c>
      <c r="AG29" s="188">
        <f>'資源化量内訳'!AJ29</f>
        <v>314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278</v>
      </c>
      <c r="AL29" s="188">
        <f t="shared" si="14"/>
        <v>443</v>
      </c>
      <c r="AM29" s="189">
        <f t="shared" si="15"/>
        <v>18.70060727060977</v>
      </c>
      <c r="AN29" s="188">
        <f>'ごみ処理量内訳'!AC29</f>
        <v>198</v>
      </c>
      <c r="AO29" s="188">
        <f>'ごみ処理量内訳'!AD29</f>
        <v>948</v>
      </c>
      <c r="AP29" s="188">
        <f>'ごみ処理量内訳'!AE29</f>
        <v>312</v>
      </c>
      <c r="AQ29" s="188">
        <f t="shared" si="16"/>
        <v>1458</v>
      </c>
    </row>
    <row r="30" spans="1:43" ht="13.5" customHeight="1">
      <c r="A30" s="182" t="s">
        <v>217</v>
      </c>
      <c r="B30" s="182" t="s">
        <v>260</v>
      </c>
      <c r="C30" s="184" t="s">
        <v>261</v>
      </c>
      <c r="D30" s="188">
        <v>12680</v>
      </c>
      <c r="E30" s="188">
        <v>12680</v>
      </c>
      <c r="F30" s="188">
        <f>'ごみ搬入量内訳'!H30</f>
        <v>3565</v>
      </c>
      <c r="G30" s="188">
        <f>'ごみ搬入量内訳'!AG30</f>
        <v>163</v>
      </c>
      <c r="H30" s="188">
        <f>'ごみ搬入量内訳'!AH30</f>
        <v>0</v>
      </c>
      <c r="I30" s="188">
        <f t="shared" si="9"/>
        <v>3728</v>
      </c>
      <c r="J30" s="188">
        <f t="shared" si="1"/>
        <v>805.4967373925068</v>
      </c>
      <c r="K30" s="188">
        <f>('ごみ搬入量内訳'!E30+'ごみ搬入量内訳'!AH30)/'ごみ処理概要'!D30/365*1000000</f>
        <v>562.8538092562984</v>
      </c>
      <c r="L30" s="188">
        <f>'ごみ搬入量内訳'!F30/'ごみ処理概要'!D30/365*1000000</f>
        <v>242.64292813620844</v>
      </c>
      <c r="M30" s="188">
        <f>'資源化量内訳'!BP30</f>
        <v>612</v>
      </c>
      <c r="N30" s="188">
        <f>'ごみ処理量内訳'!E30</f>
        <v>3107</v>
      </c>
      <c r="O30" s="188">
        <f>'ごみ処理量内訳'!L30</f>
        <v>103</v>
      </c>
      <c r="P30" s="188">
        <f t="shared" si="10"/>
        <v>518</v>
      </c>
      <c r="Q30" s="188">
        <f>'ごみ処理量内訳'!G30</f>
        <v>284</v>
      </c>
      <c r="R30" s="188">
        <f>'ごみ処理量内訳'!H30</f>
        <v>234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1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2"/>
        <v>3728</v>
      </c>
      <c r="AE30" s="189">
        <f t="shared" si="13"/>
        <v>97.23712446351931</v>
      </c>
      <c r="AF30" s="188">
        <f>'資源化量内訳'!AB30</f>
        <v>44</v>
      </c>
      <c r="AG30" s="188">
        <f>'資源化量内訳'!AJ30</f>
        <v>89</v>
      </c>
      <c r="AH30" s="188">
        <f>'資源化量内訳'!AR30</f>
        <v>234</v>
      </c>
      <c r="AI30" s="188">
        <f>'資源化量内訳'!AZ30</f>
        <v>0</v>
      </c>
      <c r="AJ30" s="188">
        <f>'資源化量内訳'!BH30</f>
        <v>0</v>
      </c>
      <c r="AK30" s="188" t="s">
        <v>278</v>
      </c>
      <c r="AL30" s="188">
        <f t="shared" si="14"/>
        <v>367</v>
      </c>
      <c r="AM30" s="189">
        <f t="shared" si="15"/>
        <v>22.557603686635943</v>
      </c>
      <c r="AN30" s="188">
        <f>'ごみ処理量内訳'!AC30</f>
        <v>103</v>
      </c>
      <c r="AO30" s="188">
        <f>'ごみ処理量内訳'!AD30</f>
        <v>323</v>
      </c>
      <c r="AP30" s="188">
        <f>'ごみ処理量内訳'!AE30</f>
        <v>97</v>
      </c>
      <c r="AQ30" s="188">
        <f t="shared" si="16"/>
        <v>523</v>
      </c>
    </row>
    <row r="31" spans="1:43" ht="13.5" customHeight="1">
      <c r="A31" s="182" t="s">
        <v>217</v>
      </c>
      <c r="B31" s="182" t="s">
        <v>262</v>
      </c>
      <c r="C31" s="184" t="s">
        <v>263</v>
      </c>
      <c r="D31" s="188">
        <v>2156</v>
      </c>
      <c r="E31" s="188">
        <v>2156</v>
      </c>
      <c r="F31" s="188">
        <f>'ごみ搬入量内訳'!H31</f>
        <v>484</v>
      </c>
      <c r="G31" s="188">
        <f>'ごみ搬入量内訳'!AG31</f>
        <v>22</v>
      </c>
      <c r="H31" s="188">
        <f>'ごみ搬入量内訳'!AH31</f>
        <v>0</v>
      </c>
      <c r="I31" s="188">
        <f t="shared" si="9"/>
        <v>506</v>
      </c>
      <c r="J31" s="188">
        <f t="shared" si="1"/>
        <v>642.9969247973163</v>
      </c>
      <c r="K31" s="188">
        <f>('ごみ搬入量内訳'!E31+'ごみ搬入量内訳'!AH31)/'ごみ処理概要'!D31/365*1000000</f>
        <v>593.4378732813175</v>
      </c>
      <c r="L31" s="188">
        <f>'ごみ搬入量内訳'!F31/'ごみ処理概要'!D31/365*1000000</f>
        <v>49.55905151599868</v>
      </c>
      <c r="M31" s="188">
        <f>'資源化量内訳'!BP31</f>
        <v>67</v>
      </c>
      <c r="N31" s="188">
        <f>'ごみ処理量内訳'!E31</f>
        <v>432</v>
      </c>
      <c r="O31" s="188">
        <f>'ごみ処理量内訳'!L31</f>
        <v>1</v>
      </c>
      <c r="P31" s="188">
        <f t="shared" si="10"/>
        <v>73</v>
      </c>
      <c r="Q31" s="188">
        <f>'ごみ処理量内訳'!G31</f>
        <v>50</v>
      </c>
      <c r="R31" s="188">
        <f>'ごみ処理量内訳'!H31</f>
        <v>23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1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12"/>
        <v>506</v>
      </c>
      <c r="AE31" s="189">
        <f t="shared" si="13"/>
        <v>99.80237154150198</v>
      </c>
      <c r="AF31" s="188">
        <f>'資源化量内訳'!AB31</f>
        <v>6</v>
      </c>
      <c r="AG31" s="188">
        <f>'資源化量内訳'!AJ31</f>
        <v>17</v>
      </c>
      <c r="AH31" s="188">
        <f>'資源化量内訳'!AR31</f>
        <v>23</v>
      </c>
      <c r="AI31" s="188">
        <f>'資源化量内訳'!AZ31</f>
        <v>0</v>
      </c>
      <c r="AJ31" s="188">
        <f>'資源化量内訳'!BH31</f>
        <v>0</v>
      </c>
      <c r="AK31" s="188" t="s">
        <v>278</v>
      </c>
      <c r="AL31" s="188">
        <f t="shared" si="14"/>
        <v>46</v>
      </c>
      <c r="AM31" s="189">
        <f t="shared" si="15"/>
        <v>19.720767888307154</v>
      </c>
      <c r="AN31" s="188">
        <f>'ごみ処理量内訳'!AC31</f>
        <v>1</v>
      </c>
      <c r="AO31" s="188">
        <f>'ごみ処理量内訳'!AD31</f>
        <v>45</v>
      </c>
      <c r="AP31" s="188">
        <f>'ごみ処理量内訳'!AE31</f>
        <v>16</v>
      </c>
      <c r="AQ31" s="188">
        <f t="shared" si="16"/>
        <v>62</v>
      </c>
    </row>
    <row r="32" spans="1:43" ht="13.5" customHeight="1">
      <c r="A32" s="182" t="s">
        <v>217</v>
      </c>
      <c r="B32" s="182" t="s">
        <v>264</v>
      </c>
      <c r="C32" s="184" t="s">
        <v>191</v>
      </c>
      <c r="D32" s="188">
        <v>10304</v>
      </c>
      <c r="E32" s="188">
        <v>10304</v>
      </c>
      <c r="F32" s="188">
        <f>'ごみ搬入量内訳'!H32</f>
        <v>3809</v>
      </c>
      <c r="G32" s="188">
        <f>'ごみ搬入量内訳'!AG32</f>
        <v>208</v>
      </c>
      <c r="H32" s="188">
        <f>'ごみ搬入量内訳'!AH32</f>
        <v>0</v>
      </c>
      <c r="I32" s="188">
        <f t="shared" si="9"/>
        <v>4017</v>
      </c>
      <c r="J32" s="188">
        <f t="shared" si="1"/>
        <v>1068.0783629711564</v>
      </c>
      <c r="K32" s="188">
        <f>('ごみ搬入量内訳'!E32+'ごみ搬入量内訳'!AH32)/'ごみ処理概要'!D32/365*1000000</f>
        <v>697.694205734706</v>
      </c>
      <c r="L32" s="188">
        <f>'ごみ搬入量内訳'!F32/'ごみ処理概要'!D32/365*1000000</f>
        <v>370.3841572364503</v>
      </c>
      <c r="M32" s="188">
        <f>'資源化量内訳'!BP32</f>
        <v>0</v>
      </c>
      <c r="N32" s="188">
        <f>'ごみ処理量内訳'!E32</f>
        <v>3023</v>
      </c>
      <c r="O32" s="188">
        <f>'ごみ処理量内訳'!L32</f>
        <v>51</v>
      </c>
      <c r="P32" s="188">
        <f t="shared" si="10"/>
        <v>248</v>
      </c>
      <c r="Q32" s="188">
        <f>'ごみ処理量内訳'!G32</f>
        <v>248</v>
      </c>
      <c r="R32" s="188">
        <f>'ごみ処理量内訳'!H32</f>
        <v>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1"/>
        <v>695</v>
      </c>
      <c r="W32" s="188">
        <f>'資源化量内訳'!M32</f>
        <v>538</v>
      </c>
      <c r="X32" s="188">
        <f>'資源化量内訳'!N32</f>
        <v>11</v>
      </c>
      <c r="Y32" s="188">
        <f>'資源化量内訳'!O32</f>
        <v>35</v>
      </c>
      <c r="Z32" s="188">
        <f>'資源化量内訳'!P32</f>
        <v>12</v>
      </c>
      <c r="AA32" s="188">
        <f>'資源化量内訳'!Q32</f>
        <v>93</v>
      </c>
      <c r="AB32" s="188">
        <f>'資源化量内訳'!R32</f>
        <v>6</v>
      </c>
      <c r="AC32" s="188">
        <f>'資源化量内訳'!S32</f>
        <v>0</v>
      </c>
      <c r="AD32" s="188">
        <f t="shared" si="12"/>
        <v>4017</v>
      </c>
      <c r="AE32" s="189">
        <f t="shared" si="13"/>
        <v>98.73039581777446</v>
      </c>
      <c r="AF32" s="188">
        <f>'資源化量内訳'!AB32</f>
        <v>44</v>
      </c>
      <c r="AG32" s="188">
        <f>'資源化量内訳'!AJ32</f>
        <v>83</v>
      </c>
      <c r="AH32" s="188">
        <f>'資源化量内訳'!AR32</f>
        <v>0</v>
      </c>
      <c r="AI32" s="188">
        <f>'資源化量内訳'!AZ32</f>
        <v>0</v>
      </c>
      <c r="AJ32" s="188">
        <f>'資源化量内訳'!BH32</f>
        <v>0</v>
      </c>
      <c r="AK32" s="188" t="s">
        <v>278</v>
      </c>
      <c r="AL32" s="188">
        <f t="shared" si="14"/>
        <v>127</v>
      </c>
      <c r="AM32" s="189">
        <f t="shared" si="15"/>
        <v>20.463032113517553</v>
      </c>
      <c r="AN32" s="188">
        <f>'ごみ処理量内訳'!AC32</f>
        <v>51</v>
      </c>
      <c r="AO32" s="188">
        <f>'ごみ処理量内訳'!AD32</f>
        <v>313</v>
      </c>
      <c r="AP32" s="188">
        <f>'ごみ処理量内訳'!AE32</f>
        <v>82</v>
      </c>
      <c r="AQ32" s="188">
        <f t="shared" si="16"/>
        <v>446</v>
      </c>
    </row>
    <row r="33" spans="1:43" ht="13.5" customHeight="1">
      <c r="A33" s="182" t="s">
        <v>217</v>
      </c>
      <c r="B33" s="182" t="s">
        <v>265</v>
      </c>
      <c r="C33" s="184" t="s">
        <v>266</v>
      </c>
      <c r="D33" s="188">
        <v>13762</v>
      </c>
      <c r="E33" s="188">
        <v>13762</v>
      </c>
      <c r="F33" s="188">
        <f>'ごみ搬入量内訳'!H33</f>
        <v>3078</v>
      </c>
      <c r="G33" s="188">
        <f>'ごみ搬入量内訳'!AG33</f>
        <v>0</v>
      </c>
      <c r="H33" s="188">
        <f>'ごみ搬入量内訳'!AH33</f>
        <v>0</v>
      </c>
      <c r="I33" s="188">
        <f t="shared" si="9"/>
        <v>3078</v>
      </c>
      <c r="J33" s="188">
        <f t="shared" si="1"/>
        <v>612.7653475024536</v>
      </c>
      <c r="K33" s="188">
        <f>('ごみ搬入量内訳'!E33+'ごみ搬入量内訳'!AH33)/'ごみ処理概要'!D33/365*1000000</f>
        <v>535.3235930585114</v>
      </c>
      <c r="L33" s="188">
        <f>'ごみ搬入量内訳'!F33/'ごみ処理概要'!D33/365*1000000</f>
        <v>77.44175444394232</v>
      </c>
      <c r="M33" s="188">
        <f>'資源化量内訳'!BP33</f>
        <v>420</v>
      </c>
      <c r="N33" s="188">
        <f>'ごみ処理量内訳'!E33</f>
        <v>2607</v>
      </c>
      <c r="O33" s="188">
        <f>'ごみ処理量内訳'!L33</f>
        <v>29</v>
      </c>
      <c r="P33" s="188">
        <f t="shared" si="10"/>
        <v>291</v>
      </c>
      <c r="Q33" s="188">
        <f>'ごみ処理量内訳'!G33</f>
        <v>0</v>
      </c>
      <c r="R33" s="188">
        <f>'ごみ処理量内訳'!H33</f>
        <v>291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1"/>
        <v>151</v>
      </c>
      <c r="W33" s="188">
        <f>'資源化量内訳'!M33</f>
        <v>0</v>
      </c>
      <c r="X33" s="188">
        <f>'資源化量内訳'!N33</f>
        <v>70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81</v>
      </c>
      <c r="AD33" s="188">
        <f t="shared" si="12"/>
        <v>3078</v>
      </c>
      <c r="AE33" s="189">
        <f t="shared" si="13"/>
        <v>99.05782975958415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268</v>
      </c>
      <c r="AI33" s="188">
        <f>'資源化量内訳'!AZ33</f>
        <v>0</v>
      </c>
      <c r="AJ33" s="188">
        <f>'資源化量内訳'!BH33</f>
        <v>0</v>
      </c>
      <c r="AK33" s="188" t="s">
        <v>278</v>
      </c>
      <c r="AL33" s="188">
        <f t="shared" si="14"/>
        <v>268</v>
      </c>
      <c r="AM33" s="189">
        <f t="shared" si="15"/>
        <v>23.98513436249285</v>
      </c>
      <c r="AN33" s="188">
        <f>'ごみ処理量内訳'!AC33</f>
        <v>29</v>
      </c>
      <c r="AO33" s="188">
        <f>'ごみ処理量内訳'!AD33</f>
        <v>257</v>
      </c>
      <c r="AP33" s="188">
        <f>'ごみ処理量内訳'!AE33</f>
        <v>0</v>
      </c>
      <c r="AQ33" s="188">
        <f t="shared" si="16"/>
        <v>286</v>
      </c>
    </row>
    <row r="34" spans="1:43" ht="13.5">
      <c r="A34" s="201" t="s">
        <v>20</v>
      </c>
      <c r="B34" s="202"/>
      <c r="C34" s="202"/>
      <c r="D34" s="188">
        <f>SUM(D7:D33)</f>
        <v>1120505</v>
      </c>
      <c r="E34" s="188">
        <f>SUM(E7:E33)</f>
        <v>1120489</v>
      </c>
      <c r="F34" s="188">
        <f>'ごみ搬入量内訳'!H34</f>
        <v>378067</v>
      </c>
      <c r="G34" s="188">
        <f>'ごみ搬入量内訳'!AG34</f>
        <v>25608</v>
      </c>
      <c r="H34" s="188">
        <f>'ごみ搬入量内訳'!AH34</f>
        <v>11</v>
      </c>
      <c r="I34" s="188">
        <f>SUM(F34:H34)</f>
        <v>403686</v>
      </c>
      <c r="J34" s="188">
        <f t="shared" si="1"/>
        <v>987.0451636502205</v>
      </c>
      <c r="K34" s="188">
        <f>('ごみ搬入量内訳'!E34+'ごみ搬入量内訳'!AH34)/'ごみ処理概要'!D34/365*1000000</f>
        <v>675.62736053515</v>
      </c>
      <c r="L34" s="188">
        <f>'ごみ搬入量内訳'!F34/'ごみ処理概要'!D34/365*1000000</f>
        <v>311.41780311507046</v>
      </c>
      <c r="M34" s="188">
        <f>'資源化量内訳'!BP34</f>
        <v>34508</v>
      </c>
      <c r="N34" s="188">
        <f>'ごみ処理量内訳'!E34</f>
        <v>326082</v>
      </c>
      <c r="O34" s="188">
        <f>'ごみ処理量内訳'!L34</f>
        <v>9292</v>
      </c>
      <c r="P34" s="188">
        <f>SUM(Q34:U34)</f>
        <v>46851</v>
      </c>
      <c r="Q34" s="188">
        <f>'ごみ処理量内訳'!G34</f>
        <v>23510</v>
      </c>
      <c r="R34" s="188">
        <f>'ごみ処理量内訳'!H34</f>
        <v>16369</v>
      </c>
      <c r="S34" s="188">
        <f>'ごみ処理量内訳'!I34</f>
        <v>0</v>
      </c>
      <c r="T34" s="188">
        <f>'ごみ処理量内訳'!J34</f>
        <v>6966</v>
      </c>
      <c r="U34" s="188">
        <f>'ごみ処理量内訳'!K34</f>
        <v>6</v>
      </c>
      <c r="V34" s="188">
        <f>SUM(W34:AC34)</f>
        <v>21577</v>
      </c>
      <c r="W34" s="188">
        <f>'資源化量内訳'!M34</f>
        <v>13230</v>
      </c>
      <c r="X34" s="188">
        <f>'資源化量内訳'!N34</f>
        <v>1260</v>
      </c>
      <c r="Y34" s="188">
        <f>'資源化量内訳'!O34</f>
        <v>2103</v>
      </c>
      <c r="Z34" s="188">
        <f>'資源化量内訳'!P34</f>
        <v>967</v>
      </c>
      <c r="AA34" s="188">
        <f>'資源化量内訳'!Q34</f>
        <v>3587</v>
      </c>
      <c r="AB34" s="188">
        <f>'資源化量内訳'!R34</f>
        <v>51</v>
      </c>
      <c r="AC34" s="188">
        <f>'資源化量内訳'!S34</f>
        <v>379</v>
      </c>
      <c r="AD34" s="188">
        <f>N34+O34+P34+V34</f>
        <v>403802</v>
      </c>
      <c r="AE34" s="189">
        <f t="shared" si="13"/>
        <v>97.69887221955315</v>
      </c>
      <c r="AF34" s="188">
        <f>'資源化量内訳'!AB34</f>
        <v>863</v>
      </c>
      <c r="AG34" s="188">
        <f>'資源化量内訳'!AJ34</f>
        <v>6484</v>
      </c>
      <c r="AH34" s="188">
        <f>'資源化量内訳'!AR34</f>
        <v>12618</v>
      </c>
      <c r="AI34" s="188">
        <f>'資源化量内訳'!AZ34</f>
        <v>0</v>
      </c>
      <c r="AJ34" s="188">
        <f>'資源化量内訳'!BH34</f>
        <v>6754</v>
      </c>
      <c r="AK34" s="188" t="s">
        <v>278</v>
      </c>
      <c r="AL34" s="188">
        <f>SUM(AF34:AJ34)</f>
        <v>26719</v>
      </c>
      <c r="AM34" s="189">
        <f>(V34+AL34+M34)/(M34+AD34)*100</f>
        <v>18.891652027104104</v>
      </c>
      <c r="AN34" s="188">
        <f>'ごみ処理量内訳'!AC34</f>
        <v>9292</v>
      </c>
      <c r="AO34" s="188">
        <f>'ごみ処理量内訳'!AD34</f>
        <v>34413</v>
      </c>
      <c r="AP34" s="188">
        <f>'ごみ処理量内訳'!AE34</f>
        <v>12640</v>
      </c>
      <c r="AQ34" s="188">
        <f>SUM(AN34:AP34)</f>
        <v>56345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107</v>
      </c>
      <c r="B2" s="200" t="s">
        <v>151</v>
      </c>
      <c r="C2" s="203" t="s">
        <v>154</v>
      </c>
      <c r="D2" s="208" t="s">
        <v>149</v>
      </c>
      <c r="E2" s="209"/>
      <c r="F2" s="221"/>
      <c r="G2" s="26" t="s">
        <v>150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108</v>
      </c>
    </row>
    <row r="3" spans="1:34" s="27" customFormat="1" ht="22.5" customHeight="1">
      <c r="A3" s="195"/>
      <c r="B3" s="195"/>
      <c r="C3" s="193"/>
      <c r="D3" s="35"/>
      <c r="E3" s="44"/>
      <c r="F3" s="45" t="s">
        <v>109</v>
      </c>
      <c r="G3" s="10" t="s">
        <v>122</v>
      </c>
      <c r="H3" s="14" t="s">
        <v>161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162</v>
      </c>
      <c r="AH3" s="193"/>
    </row>
    <row r="4" spans="1:34" s="27" customFormat="1" ht="22.5" customHeight="1">
      <c r="A4" s="195"/>
      <c r="B4" s="195"/>
      <c r="C4" s="193"/>
      <c r="D4" s="10" t="s">
        <v>122</v>
      </c>
      <c r="E4" s="203" t="s">
        <v>163</v>
      </c>
      <c r="F4" s="203" t="s">
        <v>164</v>
      </c>
      <c r="G4" s="13"/>
      <c r="H4" s="10" t="s">
        <v>122</v>
      </c>
      <c r="I4" s="205" t="s">
        <v>165</v>
      </c>
      <c r="J4" s="185"/>
      <c r="K4" s="185"/>
      <c r="L4" s="186"/>
      <c r="M4" s="205" t="s">
        <v>110</v>
      </c>
      <c r="N4" s="185"/>
      <c r="O4" s="185"/>
      <c r="P4" s="186"/>
      <c r="Q4" s="205" t="s">
        <v>111</v>
      </c>
      <c r="R4" s="185"/>
      <c r="S4" s="185"/>
      <c r="T4" s="186"/>
      <c r="U4" s="205" t="s">
        <v>112</v>
      </c>
      <c r="V4" s="185"/>
      <c r="W4" s="185"/>
      <c r="X4" s="186"/>
      <c r="Y4" s="205" t="s">
        <v>113</v>
      </c>
      <c r="Z4" s="185"/>
      <c r="AA4" s="185"/>
      <c r="AB4" s="186"/>
      <c r="AC4" s="205" t="s">
        <v>114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122</v>
      </c>
      <c r="J5" s="6" t="s">
        <v>166</v>
      </c>
      <c r="K5" s="6" t="s">
        <v>167</v>
      </c>
      <c r="L5" s="6" t="s">
        <v>168</v>
      </c>
      <c r="M5" s="10" t="s">
        <v>122</v>
      </c>
      <c r="N5" s="6" t="s">
        <v>166</v>
      </c>
      <c r="O5" s="6" t="s">
        <v>167</v>
      </c>
      <c r="P5" s="6" t="s">
        <v>168</v>
      </c>
      <c r="Q5" s="10" t="s">
        <v>122</v>
      </c>
      <c r="R5" s="6" t="s">
        <v>166</v>
      </c>
      <c r="S5" s="6" t="s">
        <v>167</v>
      </c>
      <c r="T5" s="6" t="s">
        <v>168</v>
      </c>
      <c r="U5" s="10" t="s">
        <v>122</v>
      </c>
      <c r="V5" s="6" t="s">
        <v>166</v>
      </c>
      <c r="W5" s="6" t="s">
        <v>167</v>
      </c>
      <c r="X5" s="6" t="s">
        <v>168</v>
      </c>
      <c r="Y5" s="10" t="s">
        <v>122</v>
      </c>
      <c r="Z5" s="6" t="s">
        <v>166</v>
      </c>
      <c r="AA5" s="6" t="s">
        <v>167</v>
      </c>
      <c r="AB5" s="6" t="s">
        <v>168</v>
      </c>
      <c r="AC5" s="10" t="s">
        <v>122</v>
      </c>
      <c r="AD5" s="6" t="s">
        <v>166</v>
      </c>
      <c r="AE5" s="6" t="s">
        <v>167</v>
      </c>
      <c r="AF5" s="6" t="s">
        <v>168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160</v>
      </c>
      <c r="E6" s="22" t="s">
        <v>115</v>
      </c>
      <c r="F6" s="22" t="s">
        <v>115</v>
      </c>
      <c r="G6" s="22" t="s">
        <v>115</v>
      </c>
      <c r="H6" s="21" t="s">
        <v>115</v>
      </c>
      <c r="I6" s="21" t="s">
        <v>115</v>
      </c>
      <c r="J6" s="23" t="s">
        <v>115</v>
      </c>
      <c r="K6" s="23" t="s">
        <v>115</v>
      </c>
      <c r="L6" s="23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1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23" t="s">
        <v>115</v>
      </c>
      <c r="W6" s="23" t="s">
        <v>115</v>
      </c>
      <c r="X6" s="23" t="s">
        <v>115</v>
      </c>
      <c r="Y6" s="21" t="s">
        <v>115</v>
      </c>
      <c r="Z6" s="23" t="s">
        <v>115</v>
      </c>
      <c r="AA6" s="23" t="s">
        <v>115</v>
      </c>
      <c r="AB6" s="23" t="s">
        <v>115</v>
      </c>
      <c r="AC6" s="21" t="s">
        <v>115</v>
      </c>
      <c r="AD6" s="23" t="s">
        <v>115</v>
      </c>
      <c r="AE6" s="23" t="s">
        <v>115</v>
      </c>
      <c r="AF6" s="23" t="s">
        <v>115</v>
      </c>
      <c r="AG6" s="22" t="s">
        <v>115</v>
      </c>
      <c r="AH6" s="22" t="s">
        <v>115</v>
      </c>
    </row>
    <row r="7" spans="1:34" ht="13.5">
      <c r="A7" s="182" t="s">
        <v>217</v>
      </c>
      <c r="B7" s="182" t="s">
        <v>218</v>
      </c>
      <c r="C7" s="184" t="s">
        <v>219</v>
      </c>
      <c r="D7" s="188">
        <f aca="true" t="shared" si="0" ref="D7:D33">E7+F7</f>
        <v>134385</v>
      </c>
      <c r="E7" s="188">
        <v>97701</v>
      </c>
      <c r="F7" s="188">
        <v>36684</v>
      </c>
      <c r="G7" s="188">
        <f aca="true" t="shared" si="1" ref="G7:G13">H7+AG7</f>
        <v>134385</v>
      </c>
      <c r="H7" s="188">
        <f aca="true" t="shared" si="2" ref="H7:H13">I7+M7+Q7+U7+Y7+AC7</f>
        <v>129851</v>
      </c>
      <c r="I7" s="188">
        <f aca="true" t="shared" si="3" ref="I7:I13">SUM(J7:L7)</f>
        <v>0</v>
      </c>
      <c r="J7" s="188">
        <v>0</v>
      </c>
      <c r="K7" s="188">
        <v>0</v>
      </c>
      <c r="L7" s="188">
        <v>0</v>
      </c>
      <c r="M7" s="188">
        <f aca="true" t="shared" si="4" ref="M7:M13">SUM(N7:P7)</f>
        <v>108744</v>
      </c>
      <c r="N7" s="188">
        <v>72060</v>
      </c>
      <c r="O7" s="188">
        <v>0</v>
      </c>
      <c r="P7" s="188">
        <v>36684</v>
      </c>
      <c r="Q7" s="188">
        <f aca="true" t="shared" si="5" ref="Q7:Q13">SUM(R7:T7)</f>
        <v>7419</v>
      </c>
      <c r="R7" s="188">
        <v>7419</v>
      </c>
      <c r="S7" s="188">
        <v>0</v>
      </c>
      <c r="T7" s="188">
        <v>0</v>
      </c>
      <c r="U7" s="188">
        <f aca="true" t="shared" si="6" ref="U7:U13">SUM(V7:X7)</f>
        <v>13688</v>
      </c>
      <c r="V7" s="188">
        <v>967</v>
      </c>
      <c r="W7" s="188">
        <v>12721</v>
      </c>
      <c r="X7" s="188">
        <v>0</v>
      </c>
      <c r="Y7" s="188">
        <f aca="true" t="shared" si="7" ref="Y7:Y13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13">SUM(AD7:AF7)</f>
        <v>0</v>
      </c>
      <c r="AD7" s="188">
        <v>0</v>
      </c>
      <c r="AE7" s="188">
        <v>0</v>
      </c>
      <c r="AF7" s="188">
        <v>0</v>
      </c>
      <c r="AG7" s="188">
        <v>4534</v>
      </c>
      <c r="AH7" s="188">
        <v>0</v>
      </c>
    </row>
    <row r="8" spans="1:34" ht="13.5">
      <c r="A8" s="182" t="s">
        <v>217</v>
      </c>
      <c r="B8" s="182" t="s">
        <v>220</v>
      </c>
      <c r="C8" s="184" t="s">
        <v>221</v>
      </c>
      <c r="D8" s="188">
        <f t="shared" si="0"/>
        <v>71825</v>
      </c>
      <c r="E8" s="188">
        <v>38986</v>
      </c>
      <c r="F8" s="188">
        <v>32839</v>
      </c>
      <c r="G8" s="188">
        <f t="shared" si="1"/>
        <v>71825</v>
      </c>
      <c r="H8" s="188">
        <f t="shared" si="2"/>
        <v>62342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53072</v>
      </c>
      <c r="N8" s="188">
        <v>28971</v>
      </c>
      <c r="O8" s="188">
        <v>472</v>
      </c>
      <c r="P8" s="188">
        <v>23629</v>
      </c>
      <c r="Q8" s="188">
        <f t="shared" si="5"/>
        <v>2185</v>
      </c>
      <c r="R8" s="188">
        <v>870</v>
      </c>
      <c r="S8" s="188">
        <v>1300</v>
      </c>
      <c r="T8" s="188">
        <v>15</v>
      </c>
      <c r="U8" s="188">
        <f t="shared" si="6"/>
        <v>5327</v>
      </c>
      <c r="V8" s="188">
        <v>2345</v>
      </c>
      <c r="W8" s="188">
        <v>2982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1758</v>
      </c>
      <c r="AD8" s="188">
        <v>461</v>
      </c>
      <c r="AE8" s="188">
        <v>275</v>
      </c>
      <c r="AF8" s="188">
        <v>1022</v>
      </c>
      <c r="AG8" s="188">
        <v>9483</v>
      </c>
      <c r="AH8" s="188">
        <v>0</v>
      </c>
    </row>
    <row r="9" spans="1:34" ht="13.5">
      <c r="A9" s="182" t="s">
        <v>217</v>
      </c>
      <c r="B9" s="182" t="s">
        <v>222</v>
      </c>
      <c r="C9" s="184" t="s">
        <v>223</v>
      </c>
      <c r="D9" s="188">
        <f t="shared" si="0"/>
        <v>13257</v>
      </c>
      <c r="E9" s="188">
        <v>8187</v>
      </c>
      <c r="F9" s="188">
        <v>5070</v>
      </c>
      <c r="G9" s="188">
        <f t="shared" si="1"/>
        <v>13257</v>
      </c>
      <c r="H9" s="188">
        <f t="shared" si="2"/>
        <v>12620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11166</v>
      </c>
      <c r="N9" s="188">
        <v>4</v>
      </c>
      <c r="O9" s="188">
        <v>6989</v>
      </c>
      <c r="P9" s="188">
        <v>4173</v>
      </c>
      <c r="Q9" s="188">
        <f t="shared" si="5"/>
        <v>859</v>
      </c>
      <c r="R9" s="188">
        <v>6</v>
      </c>
      <c r="S9" s="188">
        <v>593</v>
      </c>
      <c r="T9" s="188">
        <v>260</v>
      </c>
      <c r="U9" s="188">
        <f t="shared" si="6"/>
        <v>595</v>
      </c>
      <c r="V9" s="188">
        <v>0</v>
      </c>
      <c r="W9" s="188">
        <v>595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637</v>
      </c>
      <c r="AH9" s="188">
        <v>0</v>
      </c>
    </row>
    <row r="10" spans="1:34" ht="13.5">
      <c r="A10" s="182" t="s">
        <v>217</v>
      </c>
      <c r="B10" s="182" t="s">
        <v>224</v>
      </c>
      <c r="C10" s="184" t="s">
        <v>225</v>
      </c>
      <c r="D10" s="188">
        <f t="shared" si="0"/>
        <v>16945</v>
      </c>
      <c r="E10" s="188">
        <v>11441</v>
      </c>
      <c r="F10" s="188">
        <v>5504</v>
      </c>
      <c r="G10" s="188">
        <f t="shared" si="1"/>
        <v>16945</v>
      </c>
      <c r="H10" s="188">
        <f t="shared" si="2"/>
        <v>15742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12327</v>
      </c>
      <c r="N10" s="188">
        <v>0</v>
      </c>
      <c r="O10" s="188">
        <v>8638</v>
      </c>
      <c r="P10" s="188">
        <v>3689</v>
      </c>
      <c r="Q10" s="188">
        <f t="shared" si="5"/>
        <v>2793</v>
      </c>
      <c r="R10" s="188">
        <v>0</v>
      </c>
      <c r="S10" s="188">
        <v>2181</v>
      </c>
      <c r="T10" s="188">
        <v>612</v>
      </c>
      <c r="U10" s="188">
        <f t="shared" si="6"/>
        <v>622</v>
      </c>
      <c r="V10" s="188">
        <v>0</v>
      </c>
      <c r="W10" s="188">
        <v>622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1203</v>
      </c>
      <c r="AH10" s="188">
        <v>0</v>
      </c>
    </row>
    <row r="11" spans="1:34" ht="13.5">
      <c r="A11" s="182" t="s">
        <v>217</v>
      </c>
      <c r="B11" s="182" t="s">
        <v>226</v>
      </c>
      <c r="C11" s="184" t="s">
        <v>227</v>
      </c>
      <c r="D11" s="188">
        <f t="shared" si="0"/>
        <v>19742</v>
      </c>
      <c r="E11" s="188">
        <v>12146</v>
      </c>
      <c r="F11" s="188">
        <v>7596</v>
      </c>
      <c r="G11" s="188">
        <f t="shared" si="1"/>
        <v>19742</v>
      </c>
      <c r="H11" s="188">
        <f t="shared" si="2"/>
        <v>17645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14202</v>
      </c>
      <c r="N11" s="188">
        <v>0</v>
      </c>
      <c r="O11" s="188">
        <v>9281</v>
      </c>
      <c r="P11" s="188">
        <v>4921</v>
      </c>
      <c r="Q11" s="188">
        <f t="shared" si="5"/>
        <v>1322</v>
      </c>
      <c r="R11" s="188">
        <v>0</v>
      </c>
      <c r="S11" s="188">
        <v>744</v>
      </c>
      <c r="T11" s="188">
        <v>578</v>
      </c>
      <c r="U11" s="188">
        <f t="shared" si="6"/>
        <v>1771</v>
      </c>
      <c r="V11" s="188">
        <v>0</v>
      </c>
      <c r="W11" s="188">
        <v>1771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350</v>
      </c>
      <c r="AD11" s="188">
        <v>0</v>
      </c>
      <c r="AE11" s="188">
        <v>350</v>
      </c>
      <c r="AF11" s="188">
        <v>0</v>
      </c>
      <c r="AG11" s="188">
        <v>2097</v>
      </c>
      <c r="AH11" s="188">
        <v>0</v>
      </c>
    </row>
    <row r="12" spans="1:34" ht="13.5">
      <c r="A12" s="182" t="s">
        <v>217</v>
      </c>
      <c r="B12" s="182" t="s">
        <v>228</v>
      </c>
      <c r="C12" s="184" t="s">
        <v>229</v>
      </c>
      <c r="D12" s="188">
        <f t="shared" si="0"/>
        <v>11346</v>
      </c>
      <c r="E12" s="188">
        <v>8695</v>
      </c>
      <c r="F12" s="188">
        <v>2651</v>
      </c>
      <c r="G12" s="188">
        <f t="shared" si="1"/>
        <v>11346</v>
      </c>
      <c r="H12" s="188">
        <f t="shared" si="2"/>
        <v>11346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8854</v>
      </c>
      <c r="N12" s="188">
        <v>0</v>
      </c>
      <c r="O12" s="188">
        <v>6966</v>
      </c>
      <c r="P12" s="188">
        <v>1888</v>
      </c>
      <c r="Q12" s="188">
        <f t="shared" si="5"/>
        <v>1006</v>
      </c>
      <c r="R12" s="188">
        <v>0</v>
      </c>
      <c r="S12" s="188">
        <v>1006</v>
      </c>
      <c r="T12" s="188">
        <v>0</v>
      </c>
      <c r="U12" s="188">
        <f t="shared" si="6"/>
        <v>1486</v>
      </c>
      <c r="V12" s="188">
        <v>0</v>
      </c>
      <c r="W12" s="188">
        <v>723</v>
      </c>
      <c r="X12" s="188">
        <v>763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</row>
    <row r="13" spans="1:34" ht="13.5">
      <c r="A13" s="182" t="s">
        <v>217</v>
      </c>
      <c r="B13" s="182" t="s">
        <v>230</v>
      </c>
      <c r="C13" s="184" t="s">
        <v>231</v>
      </c>
      <c r="D13" s="188">
        <f t="shared" si="0"/>
        <v>12142</v>
      </c>
      <c r="E13" s="188">
        <v>9703</v>
      </c>
      <c r="F13" s="188">
        <v>2439</v>
      </c>
      <c r="G13" s="188">
        <f t="shared" si="1"/>
        <v>12142</v>
      </c>
      <c r="H13" s="188">
        <f t="shared" si="2"/>
        <v>11693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8616</v>
      </c>
      <c r="N13" s="188">
        <v>0</v>
      </c>
      <c r="O13" s="188">
        <v>6599</v>
      </c>
      <c r="P13" s="188">
        <v>2017</v>
      </c>
      <c r="Q13" s="188">
        <f t="shared" si="5"/>
        <v>2114</v>
      </c>
      <c r="R13" s="188">
        <v>0</v>
      </c>
      <c r="S13" s="188">
        <v>1692</v>
      </c>
      <c r="T13" s="188">
        <v>422</v>
      </c>
      <c r="U13" s="188">
        <f t="shared" si="6"/>
        <v>963</v>
      </c>
      <c r="V13" s="188">
        <v>0</v>
      </c>
      <c r="W13" s="188">
        <v>963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449</v>
      </c>
      <c r="AH13" s="188">
        <v>0</v>
      </c>
    </row>
    <row r="14" spans="1:34" ht="13.5">
      <c r="A14" s="182" t="s">
        <v>217</v>
      </c>
      <c r="B14" s="182" t="s">
        <v>232</v>
      </c>
      <c r="C14" s="184" t="s">
        <v>131</v>
      </c>
      <c r="D14" s="188">
        <f t="shared" si="0"/>
        <v>14270</v>
      </c>
      <c r="E14" s="188">
        <v>8730</v>
      </c>
      <c r="F14" s="188">
        <v>5540</v>
      </c>
      <c r="G14" s="188">
        <f aca="true" t="shared" si="9" ref="G14:G33">H14+AG14</f>
        <v>14270</v>
      </c>
      <c r="H14" s="188">
        <f aca="true" t="shared" si="10" ref="H14:H33">I14+M14+Q14+U14+Y14+AC14</f>
        <v>13133</v>
      </c>
      <c r="I14" s="188">
        <f aca="true" t="shared" si="11" ref="I14:I33">SUM(J14:L14)</f>
        <v>0</v>
      </c>
      <c r="J14" s="188">
        <v>0</v>
      </c>
      <c r="K14" s="188">
        <v>0</v>
      </c>
      <c r="L14" s="188">
        <v>0</v>
      </c>
      <c r="M14" s="188">
        <f aca="true" t="shared" si="12" ref="M14:M33">SUM(N14:P14)</f>
        <v>12367</v>
      </c>
      <c r="N14" s="188">
        <v>0</v>
      </c>
      <c r="O14" s="188">
        <v>7429</v>
      </c>
      <c r="P14" s="188">
        <v>4938</v>
      </c>
      <c r="Q14" s="188">
        <f aca="true" t="shared" si="13" ref="Q14:Q33">SUM(R14:T14)</f>
        <v>443</v>
      </c>
      <c r="R14" s="188">
        <v>0</v>
      </c>
      <c r="S14" s="188">
        <v>443</v>
      </c>
      <c r="T14" s="188">
        <v>0</v>
      </c>
      <c r="U14" s="188">
        <f aca="true" t="shared" si="14" ref="U14:U33">SUM(V14:X14)</f>
        <v>323</v>
      </c>
      <c r="V14" s="188">
        <v>0</v>
      </c>
      <c r="W14" s="188">
        <v>323</v>
      </c>
      <c r="X14" s="188">
        <v>0</v>
      </c>
      <c r="Y14" s="188">
        <f aca="true" t="shared" si="15" ref="Y14:Y33">SUM(Z14:AB14)</f>
        <v>0</v>
      </c>
      <c r="Z14" s="188">
        <v>0</v>
      </c>
      <c r="AA14" s="188">
        <v>0</v>
      </c>
      <c r="AB14" s="188">
        <v>0</v>
      </c>
      <c r="AC14" s="188">
        <f aca="true" t="shared" si="16" ref="AC14:AC33">SUM(AD14:AF14)</f>
        <v>0</v>
      </c>
      <c r="AD14" s="188">
        <v>0</v>
      </c>
      <c r="AE14" s="188">
        <v>0</v>
      </c>
      <c r="AF14" s="188">
        <v>0</v>
      </c>
      <c r="AG14" s="188">
        <v>1137</v>
      </c>
      <c r="AH14" s="188">
        <v>0</v>
      </c>
    </row>
    <row r="15" spans="1:34" ht="13.5">
      <c r="A15" s="182" t="s">
        <v>217</v>
      </c>
      <c r="B15" s="182" t="s">
        <v>233</v>
      </c>
      <c r="C15" s="184" t="s">
        <v>234</v>
      </c>
      <c r="D15" s="188">
        <f t="shared" si="0"/>
        <v>8301</v>
      </c>
      <c r="E15" s="188">
        <v>5379</v>
      </c>
      <c r="F15" s="188">
        <v>2922</v>
      </c>
      <c r="G15" s="188">
        <f t="shared" si="9"/>
        <v>8301</v>
      </c>
      <c r="H15" s="188">
        <f t="shared" si="10"/>
        <v>7223</v>
      </c>
      <c r="I15" s="188">
        <f t="shared" si="11"/>
        <v>0</v>
      </c>
      <c r="J15" s="188">
        <v>0</v>
      </c>
      <c r="K15" s="188">
        <v>0</v>
      </c>
      <c r="L15" s="188">
        <v>0</v>
      </c>
      <c r="M15" s="188">
        <f t="shared" si="12"/>
        <v>6305</v>
      </c>
      <c r="N15" s="188">
        <v>0</v>
      </c>
      <c r="O15" s="188">
        <v>4461</v>
      </c>
      <c r="P15" s="188">
        <v>1844</v>
      </c>
      <c r="Q15" s="188">
        <f t="shared" si="13"/>
        <v>308</v>
      </c>
      <c r="R15" s="188">
        <v>0</v>
      </c>
      <c r="S15" s="188">
        <v>308</v>
      </c>
      <c r="T15" s="188">
        <v>0</v>
      </c>
      <c r="U15" s="188">
        <f t="shared" si="14"/>
        <v>598</v>
      </c>
      <c r="V15" s="188">
        <v>0</v>
      </c>
      <c r="W15" s="188">
        <v>598</v>
      </c>
      <c r="X15" s="188">
        <v>0</v>
      </c>
      <c r="Y15" s="188">
        <f t="shared" si="15"/>
        <v>12</v>
      </c>
      <c r="Z15" s="188">
        <v>0</v>
      </c>
      <c r="AA15" s="188">
        <v>12</v>
      </c>
      <c r="AB15" s="188">
        <v>0</v>
      </c>
      <c r="AC15" s="188">
        <f t="shared" si="16"/>
        <v>0</v>
      </c>
      <c r="AD15" s="188">
        <v>0</v>
      </c>
      <c r="AE15" s="188">
        <v>0</v>
      </c>
      <c r="AF15" s="188">
        <v>0</v>
      </c>
      <c r="AG15" s="188">
        <v>1078</v>
      </c>
      <c r="AH15" s="188">
        <v>0</v>
      </c>
    </row>
    <row r="16" spans="1:34" ht="13.5">
      <c r="A16" s="182" t="s">
        <v>217</v>
      </c>
      <c r="B16" s="182" t="s">
        <v>18</v>
      </c>
      <c r="C16" s="184" t="s">
        <v>19</v>
      </c>
      <c r="D16" s="188">
        <f t="shared" si="0"/>
        <v>14070</v>
      </c>
      <c r="E16" s="188">
        <v>10544</v>
      </c>
      <c r="F16" s="188">
        <v>3526</v>
      </c>
      <c r="G16" s="188">
        <f t="shared" si="9"/>
        <v>14070</v>
      </c>
      <c r="H16" s="188">
        <f t="shared" si="10"/>
        <v>12501</v>
      </c>
      <c r="I16" s="188">
        <f t="shared" si="11"/>
        <v>0</v>
      </c>
      <c r="J16" s="188">
        <v>0</v>
      </c>
      <c r="K16" s="188">
        <v>0</v>
      </c>
      <c r="L16" s="188">
        <v>0</v>
      </c>
      <c r="M16" s="188">
        <f t="shared" si="12"/>
        <v>11377</v>
      </c>
      <c r="N16" s="188">
        <v>67</v>
      </c>
      <c r="O16" s="188">
        <v>8626</v>
      </c>
      <c r="P16" s="188">
        <v>2684</v>
      </c>
      <c r="Q16" s="188">
        <f t="shared" si="13"/>
        <v>539</v>
      </c>
      <c r="R16" s="188">
        <v>28</v>
      </c>
      <c r="S16" s="188">
        <v>511</v>
      </c>
      <c r="T16" s="188">
        <v>0</v>
      </c>
      <c r="U16" s="188">
        <f t="shared" si="14"/>
        <v>585</v>
      </c>
      <c r="V16" s="188">
        <v>4</v>
      </c>
      <c r="W16" s="188">
        <v>562</v>
      </c>
      <c r="X16" s="188">
        <v>19</v>
      </c>
      <c r="Y16" s="188">
        <f t="shared" si="15"/>
        <v>0</v>
      </c>
      <c r="Z16" s="188">
        <v>0</v>
      </c>
      <c r="AA16" s="188">
        <v>0</v>
      </c>
      <c r="AB16" s="188">
        <v>0</v>
      </c>
      <c r="AC16" s="188">
        <f t="shared" si="16"/>
        <v>0</v>
      </c>
      <c r="AD16" s="188">
        <v>0</v>
      </c>
      <c r="AE16" s="188">
        <v>0</v>
      </c>
      <c r="AF16" s="188">
        <v>0</v>
      </c>
      <c r="AG16" s="188">
        <v>1569</v>
      </c>
      <c r="AH16" s="188">
        <v>0</v>
      </c>
    </row>
    <row r="17" spans="1:34" ht="13.5">
      <c r="A17" s="182" t="s">
        <v>217</v>
      </c>
      <c r="B17" s="182" t="s">
        <v>235</v>
      </c>
      <c r="C17" s="184" t="s">
        <v>236</v>
      </c>
      <c r="D17" s="188">
        <f t="shared" si="0"/>
        <v>6125</v>
      </c>
      <c r="E17" s="188">
        <v>4766</v>
      </c>
      <c r="F17" s="188">
        <v>1359</v>
      </c>
      <c r="G17" s="188">
        <f t="shared" si="9"/>
        <v>6125</v>
      </c>
      <c r="H17" s="188">
        <f t="shared" si="10"/>
        <v>6055</v>
      </c>
      <c r="I17" s="188">
        <f t="shared" si="11"/>
        <v>0</v>
      </c>
      <c r="J17" s="188">
        <v>0</v>
      </c>
      <c r="K17" s="188">
        <v>0</v>
      </c>
      <c r="L17" s="188">
        <v>0</v>
      </c>
      <c r="M17" s="188">
        <f t="shared" si="12"/>
        <v>5118</v>
      </c>
      <c r="N17" s="188">
        <v>3759</v>
      </c>
      <c r="O17" s="188">
        <v>0</v>
      </c>
      <c r="P17" s="188">
        <v>1359</v>
      </c>
      <c r="Q17" s="188">
        <f t="shared" si="13"/>
        <v>530</v>
      </c>
      <c r="R17" s="188">
        <v>530</v>
      </c>
      <c r="S17" s="188">
        <v>0</v>
      </c>
      <c r="T17" s="188">
        <v>0</v>
      </c>
      <c r="U17" s="188">
        <f t="shared" si="14"/>
        <v>407</v>
      </c>
      <c r="V17" s="188">
        <v>380</v>
      </c>
      <c r="W17" s="188">
        <v>27</v>
      </c>
      <c r="X17" s="188">
        <v>0</v>
      </c>
      <c r="Y17" s="188">
        <f t="shared" si="15"/>
        <v>0</v>
      </c>
      <c r="Z17" s="188">
        <v>0</v>
      </c>
      <c r="AA17" s="188">
        <v>0</v>
      </c>
      <c r="AB17" s="188">
        <v>0</v>
      </c>
      <c r="AC17" s="188">
        <f t="shared" si="16"/>
        <v>0</v>
      </c>
      <c r="AD17" s="188">
        <v>0</v>
      </c>
      <c r="AE17" s="188">
        <v>0</v>
      </c>
      <c r="AF17" s="188">
        <v>0</v>
      </c>
      <c r="AG17" s="188">
        <v>70</v>
      </c>
      <c r="AH17" s="188">
        <v>0</v>
      </c>
    </row>
    <row r="18" spans="1:34" ht="13.5">
      <c r="A18" s="182" t="s">
        <v>217</v>
      </c>
      <c r="B18" s="182" t="s">
        <v>237</v>
      </c>
      <c r="C18" s="184" t="s">
        <v>238</v>
      </c>
      <c r="D18" s="188">
        <f t="shared" si="0"/>
        <v>4762</v>
      </c>
      <c r="E18" s="188">
        <v>3213</v>
      </c>
      <c r="F18" s="188">
        <v>1549</v>
      </c>
      <c r="G18" s="188">
        <f t="shared" si="9"/>
        <v>4762</v>
      </c>
      <c r="H18" s="188">
        <f t="shared" si="10"/>
        <v>4762</v>
      </c>
      <c r="I18" s="188">
        <f t="shared" si="11"/>
        <v>0</v>
      </c>
      <c r="J18" s="188">
        <v>0</v>
      </c>
      <c r="K18" s="188">
        <v>0</v>
      </c>
      <c r="L18" s="188">
        <v>0</v>
      </c>
      <c r="M18" s="188">
        <f t="shared" si="12"/>
        <v>4257</v>
      </c>
      <c r="N18" s="188">
        <v>2360</v>
      </c>
      <c r="O18" s="188">
        <v>348</v>
      </c>
      <c r="P18" s="188">
        <v>1549</v>
      </c>
      <c r="Q18" s="188">
        <f t="shared" si="13"/>
        <v>344</v>
      </c>
      <c r="R18" s="188">
        <v>290</v>
      </c>
      <c r="S18" s="188">
        <v>54</v>
      </c>
      <c r="T18" s="188">
        <v>0</v>
      </c>
      <c r="U18" s="188">
        <f t="shared" si="14"/>
        <v>161</v>
      </c>
      <c r="V18" s="188">
        <v>72</v>
      </c>
      <c r="W18" s="188">
        <v>89</v>
      </c>
      <c r="X18" s="188">
        <v>0</v>
      </c>
      <c r="Y18" s="188">
        <f t="shared" si="15"/>
        <v>0</v>
      </c>
      <c r="Z18" s="188">
        <v>0</v>
      </c>
      <c r="AA18" s="188">
        <v>0</v>
      </c>
      <c r="AB18" s="188">
        <v>0</v>
      </c>
      <c r="AC18" s="188">
        <f t="shared" si="16"/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6</v>
      </c>
    </row>
    <row r="19" spans="1:34" ht="13.5">
      <c r="A19" s="182" t="s">
        <v>217</v>
      </c>
      <c r="B19" s="182" t="s">
        <v>239</v>
      </c>
      <c r="C19" s="184" t="s">
        <v>240</v>
      </c>
      <c r="D19" s="188">
        <f t="shared" si="0"/>
        <v>861</v>
      </c>
      <c r="E19" s="188">
        <v>618</v>
      </c>
      <c r="F19" s="188">
        <v>243</v>
      </c>
      <c r="G19" s="188">
        <f t="shared" si="9"/>
        <v>861</v>
      </c>
      <c r="H19" s="188">
        <f t="shared" si="10"/>
        <v>854</v>
      </c>
      <c r="I19" s="188">
        <f t="shared" si="11"/>
        <v>0</v>
      </c>
      <c r="J19" s="188">
        <v>0</v>
      </c>
      <c r="K19" s="188">
        <v>0</v>
      </c>
      <c r="L19" s="188">
        <v>0</v>
      </c>
      <c r="M19" s="188">
        <f t="shared" si="12"/>
        <v>649</v>
      </c>
      <c r="N19" s="188">
        <v>0</v>
      </c>
      <c r="O19" s="188">
        <v>413</v>
      </c>
      <c r="P19" s="188">
        <v>236</v>
      </c>
      <c r="Q19" s="188">
        <f t="shared" si="13"/>
        <v>28</v>
      </c>
      <c r="R19" s="188">
        <v>0</v>
      </c>
      <c r="S19" s="188">
        <v>28</v>
      </c>
      <c r="T19" s="188">
        <v>0</v>
      </c>
      <c r="U19" s="188">
        <f t="shared" si="14"/>
        <v>177</v>
      </c>
      <c r="V19" s="188">
        <v>0</v>
      </c>
      <c r="W19" s="188">
        <v>177</v>
      </c>
      <c r="X19" s="188">
        <v>0</v>
      </c>
      <c r="Y19" s="188">
        <f t="shared" si="15"/>
        <v>0</v>
      </c>
      <c r="Z19" s="188">
        <v>0</v>
      </c>
      <c r="AA19" s="188">
        <v>0</v>
      </c>
      <c r="AB19" s="188">
        <v>0</v>
      </c>
      <c r="AC19" s="188">
        <f t="shared" si="16"/>
        <v>0</v>
      </c>
      <c r="AD19" s="188">
        <v>0</v>
      </c>
      <c r="AE19" s="188">
        <v>0</v>
      </c>
      <c r="AF19" s="188">
        <v>0</v>
      </c>
      <c r="AG19" s="188">
        <v>7</v>
      </c>
      <c r="AH19" s="188">
        <v>0</v>
      </c>
    </row>
    <row r="20" spans="1:34" ht="13.5">
      <c r="A20" s="182" t="s">
        <v>217</v>
      </c>
      <c r="B20" s="182" t="s">
        <v>241</v>
      </c>
      <c r="C20" s="184" t="s">
        <v>242</v>
      </c>
      <c r="D20" s="188">
        <f t="shared" si="0"/>
        <v>8129</v>
      </c>
      <c r="E20" s="188">
        <v>5796</v>
      </c>
      <c r="F20" s="188">
        <v>2333</v>
      </c>
      <c r="G20" s="188">
        <f t="shared" si="9"/>
        <v>8129</v>
      </c>
      <c r="H20" s="188">
        <f t="shared" si="10"/>
        <v>7872</v>
      </c>
      <c r="I20" s="188">
        <f t="shared" si="11"/>
        <v>0</v>
      </c>
      <c r="J20" s="188">
        <v>0</v>
      </c>
      <c r="K20" s="188">
        <v>0</v>
      </c>
      <c r="L20" s="188">
        <v>0</v>
      </c>
      <c r="M20" s="188">
        <f t="shared" si="12"/>
        <v>6154</v>
      </c>
      <c r="N20" s="188">
        <v>0</v>
      </c>
      <c r="O20" s="188">
        <v>4078</v>
      </c>
      <c r="P20" s="188">
        <v>2076</v>
      </c>
      <c r="Q20" s="188">
        <f t="shared" si="13"/>
        <v>438</v>
      </c>
      <c r="R20" s="188">
        <v>0</v>
      </c>
      <c r="S20" s="188">
        <v>438</v>
      </c>
      <c r="T20" s="188">
        <v>0</v>
      </c>
      <c r="U20" s="188">
        <f t="shared" si="14"/>
        <v>1280</v>
      </c>
      <c r="V20" s="188">
        <v>0</v>
      </c>
      <c r="W20" s="188">
        <v>1280</v>
      </c>
      <c r="X20" s="188">
        <v>0</v>
      </c>
      <c r="Y20" s="188">
        <f t="shared" si="15"/>
        <v>0</v>
      </c>
      <c r="Z20" s="188">
        <v>0</v>
      </c>
      <c r="AA20" s="188">
        <v>0</v>
      </c>
      <c r="AB20" s="188">
        <v>0</v>
      </c>
      <c r="AC20" s="188">
        <f t="shared" si="16"/>
        <v>0</v>
      </c>
      <c r="AD20" s="188">
        <v>0</v>
      </c>
      <c r="AE20" s="188">
        <v>0</v>
      </c>
      <c r="AF20" s="188">
        <v>0</v>
      </c>
      <c r="AG20" s="188">
        <v>257</v>
      </c>
      <c r="AH20" s="188">
        <v>0</v>
      </c>
    </row>
    <row r="21" spans="1:34" ht="13.5">
      <c r="A21" s="182" t="s">
        <v>217</v>
      </c>
      <c r="B21" s="182" t="s">
        <v>243</v>
      </c>
      <c r="C21" s="184" t="s">
        <v>244</v>
      </c>
      <c r="D21" s="188">
        <f t="shared" si="0"/>
        <v>9322</v>
      </c>
      <c r="E21" s="188">
        <v>6720</v>
      </c>
      <c r="F21" s="188">
        <v>2602</v>
      </c>
      <c r="G21" s="188">
        <f t="shared" si="9"/>
        <v>9322</v>
      </c>
      <c r="H21" s="188">
        <f t="shared" si="10"/>
        <v>9000</v>
      </c>
      <c r="I21" s="188">
        <f t="shared" si="11"/>
        <v>0</v>
      </c>
      <c r="J21" s="188">
        <v>0</v>
      </c>
      <c r="K21" s="188">
        <v>0</v>
      </c>
      <c r="L21" s="188">
        <v>0</v>
      </c>
      <c r="M21" s="188">
        <f t="shared" si="12"/>
        <v>7751</v>
      </c>
      <c r="N21" s="188">
        <v>5112</v>
      </c>
      <c r="O21" s="188">
        <v>37</v>
      </c>
      <c r="P21" s="188">
        <v>2602</v>
      </c>
      <c r="Q21" s="188">
        <f t="shared" si="13"/>
        <v>219</v>
      </c>
      <c r="R21" s="188">
        <v>219</v>
      </c>
      <c r="S21" s="188">
        <v>0</v>
      </c>
      <c r="T21" s="188">
        <v>0</v>
      </c>
      <c r="U21" s="188">
        <f t="shared" si="14"/>
        <v>1030</v>
      </c>
      <c r="V21" s="188">
        <v>676</v>
      </c>
      <c r="W21" s="188">
        <v>354</v>
      </c>
      <c r="X21" s="188">
        <v>0</v>
      </c>
      <c r="Y21" s="188">
        <f t="shared" si="15"/>
        <v>0</v>
      </c>
      <c r="Z21" s="188">
        <v>0</v>
      </c>
      <c r="AA21" s="188">
        <v>0</v>
      </c>
      <c r="AB21" s="188">
        <v>0</v>
      </c>
      <c r="AC21" s="188">
        <f t="shared" si="16"/>
        <v>0</v>
      </c>
      <c r="AD21" s="188">
        <v>0</v>
      </c>
      <c r="AE21" s="188">
        <v>0</v>
      </c>
      <c r="AF21" s="188">
        <v>0</v>
      </c>
      <c r="AG21" s="188">
        <v>322</v>
      </c>
      <c r="AH21" s="188">
        <v>5</v>
      </c>
    </row>
    <row r="22" spans="1:34" ht="13.5">
      <c r="A22" s="182" t="s">
        <v>217</v>
      </c>
      <c r="B22" s="182" t="s">
        <v>245</v>
      </c>
      <c r="C22" s="184" t="s">
        <v>246</v>
      </c>
      <c r="D22" s="188">
        <f t="shared" si="0"/>
        <v>2655</v>
      </c>
      <c r="E22" s="188">
        <v>2398</v>
      </c>
      <c r="F22" s="188">
        <v>257</v>
      </c>
      <c r="G22" s="188">
        <f t="shared" si="9"/>
        <v>2655</v>
      </c>
      <c r="H22" s="188">
        <f t="shared" si="10"/>
        <v>2454</v>
      </c>
      <c r="I22" s="188">
        <f t="shared" si="11"/>
        <v>0</v>
      </c>
      <c r="J22" s="188">
        <v>0</v>
      </c>
      <c r="K22" s="188">
        <v>0</v>
      </c>
      <c r="L22" s="188">
        <v>0</v>
      </c>
      <c r="M22" s="188">
        <f t="shared" si="12"/>
        <v>1863</v>
      </c>
      <c r="N22" s="188">
        <v>0</v>
      </c>
      <c r="O22" s="188">
        <v>1838</v>
      </c>
      <c r="P22" s="188">
        <v>25</v>
      </c>
      <c r="Q22" s="188">
        <f t="shared" si="13"/>
        <v>452</v>
      </c>
      <c r="R22" s="188">
        <v>0</v>
      </c>
      <c r="S22" s="188">
        <v>426</v>
      </c>
      <c r="T22" s="188">
        <v>26</v>
      </c>
      <c r="U22" s="188">
        <f t="shared" si="14"/>
        <v>139</v>
      </c>
      <c r="V22" s="188">
        <v>0</v>
      </c>
      <c r="W22" s="188">
        <v>139</v>
      </c>
      <c r="X22" s="188">
        <v>0</v>
      </c>
      <c r="Y22" s="188">
        <f t="shared" si="15"/>
        <v>0</v>
      </c>
      <c r="Z22" s="188">
        <v>0</v>
      </c>
      <c r="AA22" s="188">
        <v>0</v>
      </c>
      <c r="AB22" s="188">
        <v>0</v>
      </c>
      <c r="AC22" s="188">
        <f t="shared" si="16"/>
        <v>0</v>
      </c>
      <c r="AD22" s="188">
        <v>0</v>
      </c>
      <c r="AE22" s="188">
        <v>0</v>
      </c>
      <c r="AF22" s="188">
        <v>0</v>
      </c>
      <c r="AG22" s="188">
        <v>201</v>
      </c>
      <c r="AH22" s="188">
        <v>0</v>
      </c>
    </row>
    <row r="23" spans="1:34" ht="13.5">
      <c r="A23" s="182" t="s">
        <v>217</v>
      </c>
      <c r="B23" s="182" t="s">
        <v>247</v>
      </c>
      <c r="C23" s="184" t="s">
        <v>248</v>
      </c>
      <c r="D23" s="188">
        <f t="shared" si="0"/>
        <v>9172</v>
      </c>
      <c r="E23" s="188">
        <v>8077</v>
      </c>
      <c r="F23" s="188">
        <v>1095</v>
      </c>
      <c r="G23" s="188">
        <f t="shared" si="9"/>
        <v>9172</v>
      </c>
      <c r="H23" s="188">
        <f t="shared" si="10"/>
        <v>8714</v>
      </c>
      <c r="I23" s="188">
        <f t="shared" si="11"/>
        <v>0</v>
      </c>
      <c r="J23" s="188">
        <v>0</v>
      </c>
      <c r="K23" s="188">
        <v>0</v>
      </c>
      <c r="L23" s="188">
        <v>0</v>
      </c>
      <c r="M23" s="188">
        <f t="shared" si="12"/>
        <v>6631</v>
      </c>
      <c r="N23" s="188">
        <v>0</v>
      </c>
      <c r="O23" s="188">
        <v>5966</v>
      </c>
      <c r="P23" s="188">
        <v>665</v>
      </c>
      <c r="Q23" s="188">
        <f t="shared" si="13"/>
        <v>1791</v>
      </c>
      <c r="R23" s="188">
        <v>0</v>
      </c>
      <c r="S23" s="188">
        <v>1682</v>
      </c>
      <c r="T23" s="188">
        <v>109</v>
      </c>
      <c r="U23" s="188">
        <f t="shared" si="14"/>
        <v>292</v>
      </c>
      <c r="V23" s="188">
        <v>0</v>
      </c>
      <c r="W23" s="188">
        <v>292</v>
      </c>
      <c r="X23" s="188">
        <v>0</v>
      </c>
      <c r="Y23" s="188">
        <f t="shared" si="15"/>
        <v>0</v>
      </c>
      <c r="Z23" s="188">
        <v>0</v>
      </c>
      <c r="AA23" s="188">
        <v>0</v>
      </c>
      <c r="AB23" s="188">
        <v>0</v>
      </c>
      <c r="AC23" s="188">
        <f t="shared" si="16"/>
        <v>0</v>
      </c>
      <c r="AD23" s="188">
        <v>0</v>
      </c>
      <c r="AE23" s="188">
        <v>0</v>
      </c>
      <c r="AF23" s="188">
        <v>0</v>
      </c>
      <c r="AG23" s="188">
        <v>458</v>
      </c>
      <c r="AH23" s="188">
        <v>0</v>
      </c>
    </row>
    <row r="24" spans="1:34" ht="13.5">
      <c r="A24" s="182" t="s">
        <v>217</v>
      </c>
      <c r="B24" s="182" t="s">
        <v>249</v>
      </c>
      <c r="C24" s="184" t="s">
        <v>277</v>
      </c>
      <c r="D24" s="188">
        <f t="shared" si="0"/>
        <v>4957</v>
      </c>
      <c r="E24" s="188">
        <v>3864</v>
      </c>
      <c r="F24" s="188">
        <v>1093</v>
      </c>
      <c r="G24" s="188">
        <f t="shared" si="9"/>
        <v>4957</v>
      </c>
      <c r="H24" s="188">
        <f t="shared" si="10"/>
        <v>4558</v>
      </c>
      <c r="I24" s="188">
        <f t="shared" si="11"/>
        <v>0</v>
      </c>
      <c r="J24" s="188">
        <v>0</v>
      </c>
      <c r="K24" s="188">
        <v>0</v>
      </c>
      <c r="L24" s="188">
        <v>0</v>
      </c>
      <c r="M24" s="188">
        <f t="shared" si="12"/>
        <v>3348</v>
      </c>
      <c r="N24" s="188">
        <v>0</v>
      </c>
      <c r="O24" s="188">
        <v>2834</v>
      </c>
      <c r="P24" s="188">
        <v>514</v>
      </c>
      <c r="Q24" s="188">
        <f t="shared" si="13"/>
        <v>564</v>
      </c>
      <c r="R24" s="188">
        <v>0</v>
      </c>
      <c r="S24" s="188">
        <v>437</v>
      </c>
      <c r="T24" s="188">
        <v>127</v>
      </c>
      <c r="U24" s="188">
        <f t="shared" si="14"/>
        <v>235</v>
      </c>
      <c r="V24" s="188">
        <v>0</v>
      </c>
      <c r="W24" s="188">
        <v>235</v>
      </c>
      <c r="X24" s="188">
        <v>0</v>
      </c>
      <c r="Y24" s="188">
        <f t="shared" si="15"/>
        <v>0</v>
      </c>
      <c r="Z24" s="188">
        <v>0</v>
      </c>
      <c r="AA24" s="188">
        <v>0</v>
      </c>
      <c r="AB24" s="188">
        <v>0</v>
      </c>
      <c r="AC24" s="188">
        <f t="shared" si="16"/>
        <v>411</v>
      </c>
      <c r="AD24" s="188">
        <v>0</v>
      </c>
      <c r="AE24" s="188">
        <v>358</v>
      </c>
      <c r="AF24" s="188">
        <v>53</v>
      </c>
      <c r="AG24" s="188">
        <v>399</v>
      </c>
      <c r="AH24" s="188">
        <v>0</v>
      </c>
    </row>
    <row r="25" spans="1:34" ht="13.5">
      <c r="A25" s="182" t="s">
        <v>217</v>
      </c>
      <c r="B25" s="182" t="s">
        <v>250</v>
      </c>
      <c r="C25" s="184" t="s">
        <v>251</v>
      </c>
      <c r="D25" s="188">
        <f t="shared" si="0"/>
        <v>6435</v>
      </c>
      <c r="E25" s="188">
        <v>4409</v>
      </c>
      <c r="F25" s="188">
        <v>2026</v>
      </c>
      <c r="G25" s="188">
        <f t="shared" si="9"/>
        <v>6435</v>
      </c>
      <c r="H25" s="188">
        <f t="shared" si="10"/>
        <v>6212</v>
      </c>
      <c r="I25" s="188">
        <f t="shared" si="11"/>
        <v>0</v>
      </c>
      <c r="J25" s="188">
        <v>0</v>
      </c>
      <c r="K25" s="188">
        <v>0</v>
      </c>
      <c r="L25" s="188">
        <v>0</v>
      </c>
      <c r="M25" s="188">
        <f t="shared" si="12"/>
        <v>5344</v>
      </c>
      <c r="N25" s="188">
        <v>3541</v>
      </c>
      <c r="O25" s="188">
        <v>0</v>
      </c>
      <c r="P25" s="188">
        <v>1803</v>
      </c>
      <c r="Q25" s="188">
        <f t="shared" si="13"/>
        <v>388</v>
      </c>
      <c r="R25" s="188">
        <v>0</v>
      </c>
      <c r="S25" s="188">
        <v>388</v>
      </c>
      <c r="T25" s="188">
        <v>0</v>
      </c>
      <c r="U25" s="188">
        <f t="shared" si="14"/>
        <v>480</v>
      </c>
      <c r="V25" s="188">
        <v>0</v>
      </c>
      <c r="W25" s="188">
        <v>480</v>
      </c>
      <c r="X25" s="188">
        <v>0</v>
      </c>
      <c r="Y25" s="188">
        <f t="shared" si="15"/>
        <v>0</v>
      </c>
      <c r="Z25" s="188">
        <v>0</v>
      </c>
      <c r="AA25" s="188">
        <v>0</v>
      </c>
      <c r="AB25" s="188">
        <v>0</v>
      </c>
      <c r="AC25" s="188">
        <f t="shared" si="16"/>
        <v>0</v>
      </c>
      <c r="AD25" s="188">
        <v>0</v>
      </c>
      <c r="AE25" s="188">
        <v>0</v>
      </c>
      <c r="AF25" s="188">
        <v>0</v>
      </c>
      <c r="AG25" s="188">
        <v>223</v>
      </c>
      <c r="AH25" s="188">
        <v>0</v>
      </c>
    </row>
    <row r="26" spans="1:34" ht="13.5">
      <c r="A26" s="182" t="s">
        <v>217</v>
      </c>
      <c r="B26" s="182" t="s">
        <v>252</v>
      </c>
      <c r="C26" s="184" t="s">
        <v>253</v>
      </c>
      <c r="D26" s="188">
        <f t="shared" si="0"/>
        <v>11701</v>
      </c>
      <c r="E26" s="188">
        <v>8230</v>
      </c>
      <c r="F26" s="188">
        <v>3471</v>
      </c>
      <c r="G26" s="188">
        <f t="shared" si="9"/>
        <v>11701</v>
      </c>
      <c r="H26" s="188">
        <f t="shared" si="10"/>
        <v>11286</v>
      </c>
      <c r="I26" s="188">
        <f t="shared" si="11"/>
        <v>0</v>
      </c>
      <c r="J26" s="188">
        <v>0</v>
      </c>
      <c r="K26" s="188">
        <v>0</v>
      </c>
      <c r="L26" s="188">
        <v>0</v>
      </c>
      <c r="M26" s="188">
        <f t="shared" si="12"/>
        <v>9964</v>
      </c>
      <c r="N26" s="188">
        <v>6583</v>
      </c>
      <c r="O26" s="188">
        <v>19</v>
      </c>
      <c r="P26" s="188">
        <v>3362</v>
      </c>
      <c r="Q26" s="188">
        <f t="shared" si="13"/>
        <v>691</v>
      </c>
      <c r="R26" s="188">
        <v>691</v>
      </c>
      <c r="S26" s="188">
        <v>0</v>
      </c>
      <c r="T26" s="188">
        <v>0</v>
      </c>
      <c r="U26" s="188">
        <f t="shared" si="14"/>
        <v>522</v>
      </c>
      <c r="V26" s="188">
        <v>465</v>
      </c>
      <c r="W26" s="188">
        <v>57</v>
      </c>
      <c r="X26" s="188">
        <v>0</v>
      </c>
      <c r="Y26" s="188">
        <f t="shared" si="15"/>
        <v>109</v>
      </c>
      <c r="Z26" s="188">
        <v>0</v>
      </c>
      <c r="AA26" s="188">
        <v>0</v>
      </c>
      <c r="AB26" s="188">
        <v>109</v>
      </c>
      <c r="AC26" s="188">
        <f t="shared" si="16"/>
        <v>0</v>
      </c>
      <c r="AD26" s="188">
        <v>0</v>
      </c>
      <c r="AE26" s="188">
        <v>0</v>
      </c>
      <c r="AF26" s="188">
        <v>0</v>
      </c>
      <c r="AG26" s="188">
        <v>415</v>
      </c>
      <c r="AH26" s="188">
        <v>0</v>
      </c>
    </row>
    <row r="27" spans="1:34" ht="13.5">
      <c r="A27" s="182" t="s">
        <v>217</v>
      </c>
      <c r="B27" s="182" t="s">
        <v>254</v>
      </c>
      <c r="C27" s="184" t="s">
        <v>255</v>
      </c>
      <c r="D27" s="188">
        <f t="shared" si="0"/>
        <v>622</v>
      </c>
      <c r="E27" s="188">
        <v>622</v>
      </c>
      <c r="F27" s="188">
        <v>0</v>
      </c>
      <c r="G27" s="188">
        <f t="shared" si="9"/>
        <v>622</v>
      </c>
      <c r="H27" s="188">
        <f t="shared" si="10"/>
        <v>441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316</v>
      </c>
      <c r="N27" s="188">
        <v>0</v>
      </c>
      <c r="O27" s="188">
        <v>316</v>
      </c>
      <c r="P27" s="188">
        <v>0</v>
      </c>
      <c r="Q27" s="188">
        <f t="shared" si="13"/>
        <v>42</v>
      </c>
      <c r="R27" s="188">
        <v>0</v>
      </c>
      <c r="S27" s="188">
        <v>42</v>
      </c>
      <c r="T27" s="188">
        <v>0</v>
      </c>
      <c r="U27" s="188">
        <f t="shared" si="14"/>
        <v>83</v>
      </c>
      <c r="V27" s="188">
        <v>0</v>
      </c>
      <c r="W27" s="188">
        <v>83</v>
      </c>
      <c r="X27" s="188">
        <v>0</v>
      </c>
      <c r="Y27" s="188">
        <f t="shared" si="15"/>
        <v>0</v>
      </c>
      <c r="Z27" s="188">
        <v>0</v>
      </c>
      <c r="AA27" s="188">
        <v>0</v>
      </c>
      <c r="AB27" s="188">
        <v>0</v>
      </c>
      <c r="AC27" s="188">
        <f t="shared" si="16"/>
        <v>0</v>
      </c>
      <c r="AD27" s="188">
        <v>0</v>
      </c>
      <c r="AE27" s="188">
        <v>0</v>
      </c>
      <c r="AF27" s="188">
        <v>0</v>
      </c>
      <c r="AG27" s="188">
        <v>181</v>
      </c>
      <c r="AH27" s="188">
        <v>0</v>
      </c>
    </row>
    <row r="28" spans="1:34" ht="13.5">
      <c r="A28" s="182" t="s">
        <v>217</v>
      </c>
      <c r="B28" s="182" t="s">
        <v>256</v>
      </c>
      <c r="C28" s="184" t="s">
        <v>257</v>
      </c>
      <c r="D28" s="188">
        <f t="shared" si="0"/>
        <v>632</v>
      </c>
      <c r="E28" s="188">
        <v>467</v>
      </c>
      <c r="F28" s="188">
        <v>165</v>
      </c>
      <c r="G28" s="188">
        <f t="shared" si="9"/>
        <v>632</v>
      </c>
      <c r="H28" s="188">
        <f t="shared" si="10"/>
        <v>627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449</v>
      </c>
      <c r="N28" s="188">
        <v>0</v>
      </c>
      <c r="O28" s="188">
        <v>289</v>
      </c>
      <c r="P28" s="188">
        <v>160</v>
      </c>
      <c r="Q28" s="188">
        <f t="shared" si="13"/>
        <v>63</v>
      </c>
      <c r="R28" s="188">
        <v>0</v>
      </c>
      <c r="S28" s="188">
        <v>63</v>
      </c>
      <c r="T28" s="188">
        <v>0</v>
      </c>
      <c r="U28" s="188">
        <f t="shared" si="14"/>
        <v>115</v>
      </c>
      <c r="V28" s="188">
        <v>0</v>
      </c>
      <c r="W28" s="188">
        <v>115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0</v>
      </c>
      <c r="AD28" s="188">
        <v>0</v>
      </c>
      <c r="AE28" s="188">
        <v>0</v>
      </c>
      <c r="AF28" s="188">
        <v>0</v>
      </c>
      <c r="AG28" s="188">
        <v>5</v>
      </c>
      <c r="AH28" s="188">
        <v>0</v>
      </c>
    </row>
    <row r="29" spans="1:34" ht="13.5">
      <c r="A29" s="182" t="s">
        <v>217</v>
      </c>
      <c r="B29" s="182" t="s">
        <v>258</v>
      </c>
      <c r="C29" s="184" t="s">
        <v>259</v>
      </c>
      <c r="D29" s="188">
        <f t="shared" si="0"/>
        <v>10690</v>
      </c>
      <c r="E29" s="188">
        <v>7233</v>
      </c>
      <c r="F29" s="188">
        <v>3457</v>
      </c>
      <c r="G29" s="188">
        <f t="shared" si="9"/>
        <v>10690</v>
      </c>
      <c r="H29" s="188">
        <f t="shared" si="10"/>
        <v>10200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8836</v>
      </c>
      <c r="N29" s="188">
        <v>0</v>
      </c>
      <c r="O29" s="188">
        <v>6031</v>
      </c>
      <c r="P29" s="188">
        <v>2805</v>
      </c>
      <c r="Q29" s="188">
        <f t="shared" si="13"/>
        <v>863</v>
      </c>
      <c r="R29" s="188">
        <v>0</v>
      </c>
      <c r="S29" s="188">
        <v>701</v>
      </c>
      <c r="T29" s="188">
        <v>162</v>
      </c>
      <c r="U29" s="188">
        <f t="shared" si="14"/>
        <v>501</v>
      </c>
      <c r="V29" s="188">
        <v>0</v>
      </c>
      <c r="W29" s="188">
        <v>501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0</v>
      </c>
      <c r="AD29" s="188">
        <v>0</v>
      </c>
      <c r="AE29" s="188">
        <v>0</v>
      </c>
      <c r="AF29" s="188">
        <v>0</v>
      </c>
      <c r="AG29" s="188">
        <v>490</v>
      </c>
      <c r="AH29" s="188">
        <v>0</v>
      </c>
    </row>
    <row r="30" spans="1:34" ht="13.5">
      <c r="A30" s="182" t="s">
        <v>217</v>
      </c>
      <c r="B30" s="182" t="s">
        <v>260</v>
      </c>
      <c r="C30" s="184" t="s">
        <v>261</v>
      </c>
      <c r="D30" s="188">
        <f t="shared" si="0"/>
        <v>3728</v>
      </c>
      <c r="E30" s="188">
        <v>2605</v>
      </c>
      <c r="F30" s="188">
        <v>1123</v>
      </c>
      <c r="G30" s="188">
        <f t="shared" si="9"/>
        <v>3728</v>
      </c>
      <c r="H30" s="188">
        <f t="shared" si="10"/>
        <v>3565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3064</v>
      </c>
      <c r="N30" s="188">
        <v>2119</v>
      </c>
      <c r="O30" s="188">
        <v>0</v>
      </c>
      <c r="P30" s="188">
        <v>945</v>
      </c>
      <c r="Q30" s="188">
        <f t="shared" si="13"/>
        <v>267</v>
      </c>
      <c r="R30" s="188">
        <v>252</v>
      </c>
      <c r="S30" s="188">
        <v>0</v>
      </c>
      <c r="T30" s="188">
        <v>15</v>
      </c>
      <c r="U30" s="188">
        <f t="shared" si="14"/>
        <v>234</v>
      </c>
      <c r="V30" s="188">
        <v>234</v>
      </c>
      <c r="W30" s="188">
        <v>0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0</v>
      </c>
      <c r="AD30" s="188">
        <v>0</v>
      </c>
      <c r="AE30" s="188">
        <v>0</v>
      </c>
      <c r="AF30" s="188">
        <v>0</v>
      </c>
      <c r="AG30" s="188">
        <v>163</v>
      </c>
      <c r="AH30" s="188">
        <v>0</v>
      </c>
    </row>
    <row r="31" spans="1:34" ht="13.5">
      <c r="A31" s="182" t="s">
        <v>217</v>
      </c>
      <c r="B31" s="182" t="s">
        <v>262</v>
      </c>
      <c r="C31" s="184" t="s">
        <v>263</v>
      </c>
      <c r="D31" s="188">
        <f t="shared" si="0"/>
        <v>506</v>
      </c>
      <c r="E31" s="188">
        <v>467</v>
      </c>
      <c r="F31" s="188">
        <v>39</v>
      </c>
      <c r="G31" s="188">
        <f t="shared" si="9"/>
        <v>506</v>
      </c>
      <c r="H31" s="188">
        <f t="shared" si="10"/>
        <v>484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413</v>
      </c>
      <c r="N31" s="188">
        <v>0</v>
      </c>
      <c r="O31" s="188">
        <v>397</v>
      </c>
      <c r="P31" s="188">
        <v>16</v>
      </c>
      <c r="Q31" s="188">
        <f t="shared" si="13"/>
        <v>46</v>
      </c>
      <c r="R31" s="188">
        <v>0</v>
      </c>
      <c r="S31" s="188">
        <v>45</v>
      </c>
      <c r="T31" s="188">
        <v>1</v>
      </c>
      <c r="U31" s="188">
        <f t="shared" si="14"/>
        <v>25</v>
      </c>
      <c r="V31" s="188">
        <v>0</v>
      </c>
      <c r="W31" s="188">
        <v>25</v>
      </c>
      <c r="X31" s="188">
        <v>0</v>
      </c>
      <c r="Y31" s="188">
        <f t="shared" si="15"/>
        <v>0</v>
      </c>
      <c r="Z31" s="188">
        <v>0</v>
      </c>
      <c r="AA31" s="188">
        <v>0</v>
      </c>
      <c r="AB31" s="188">
        <v>0</v>
      </c>
      <c r="AC31" s="188">
        <f t="shared" si="16"/>
        <v>0</v>
      </c>
      <c r="AD31" s="188">
        <v>0</v>
      </c>
      <c r="AE31" s="188">
        <v>0</v>
      </c>
      <c r="AF31" s="188">
        <v>0</v>
      </c>
      <c r="AG31" s="188">
        <v>22</v>
      </c>
      <c r="AH31" s="188">
        <v>0</v>
      </c>
    </row>
    <row r="32" spans="1:34" ht="13.5">
      <c r="A32" s="182" t="s">
        <v>217</v>
      </c>
      <c r="B32" s="182" t="s">
        <v>264</v>
      </c>
      <c r="C32" s="184" t="s">
        <v>191</v>
      </c>
      <c r="D32" s="188">
        <f t="shared" si="0"/>
        <v>4017</v>
      </c>
      <c r="E32" s="188">
        <v>2624</v>
      </c>
      <c r="F32" s="188">
        <v>1393</v>
      </c>
      <c r="G32" s="188">
        <f t="shared" si="9"/>
        <v>4017</v>
      </c>
      <c r="H32" s="188">
        <f t="shared" si="10"/>
        <v>3809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2886</v>
      </c>
      <c r="N32" s="188">
        <v>0</v>
      </c>
      <c r="O32" s="188">
        <v>1757</v>
      </c>
      <c r="P32" s="188">
        <v>1129</v>
      </c>
      <c r="Q32" s="188">
        <f t="shared" si="13"/>
        <v>221</v>
      </c>
      <c r="R32" s="188">
        <v>0</v>
      </c>
      <c r="S32" s="188">
        <v>165</v>
      </c>
      <c r="T32" s="188">
        <v>56</v>
      </c>
      <c r="U32" s="188">
        <f t="shared" si="14"/>
        <v>702</v>
      </c>
      <c r="V32" s="188">
        <v>0</v>
      </c>
      <c r="W32" s="188">
        <v>702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0</v>
      </c>
      <c r="AD32" s="188">
        <v>0</v>
      </c>
      <c r="AE32" s="188">
        <v>0</v>
      </c>
      <c r="AF32" s="188">
        <v>0</v>
      </c>
      <c r="AG32" s="188">
        <v>208</v>
      </c>
      <c r="AH32" s="188">
        <v>0</v>
      </c>
    </row>
    <row r="33" spans="1:34" ht="13.5">
      <c r="A33" s="182" t="s">
        <v>217</v>
      </c>
      <c r="B33" s="182" t="s">
        <v>265</v>
      </c>
      <c r="C33" s="184" t="s">
        <v>266</v>
      </c>
      <c r="D33" s="188">
        <f t="shared" si="0"/>
        <v>3078</v>
      </c>
      <c r="E33" s="188">
        <v>2689</v>
      </c>
      <c r="F33" s="188">
        <v>389</v>
      </c>
      <c r="G33" s="188">
        <f t="shared" si="9"/>
        <v>3078</v>
      </c>
      <c r="H33" s="188">
        <f t="shared" si="10"/>
        <v>3078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2607</v>
      </c>
      <c r="N33" s="188">
        <v>0</v>
      </c>
      <c r="O33" s="188">
        <v>2218</v>
      </c>
      <c r="P33" s="188">
        <v>389</v>
      </c>
      <c r="Q33" s="188">
        <f t="shared" si="13"/>
        <v>110</v>
      </c>
      <c r="R33" s="188">
        <v>0</v>
      </c>
      <c r="S33" s="188">
        <v>110</v>
      </c>
      <c r="T33" s="188">
        <v>0</v>
      </c>
      <c r="U33" s="188">
        <f t="shared" si="14"/>
        <v>361</v>
      </c>
      <c r="V33" s="188">
        <v>0</v>
      </c>
      <c r="W33" s="188">
        <v>361</v>
      </c>
      <c r="X33" s="188">
        <v>0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</row>
    <row r="34" spans="1:34" ht="13.5">
      <c r="A34" s="201" t="s">
        <v>20</v>
      </c>
      <c r="B34" s="202"/>
      <c r="C34" s="202"/>
      <c r="D34" s="188">
        <f aca="true" t="shared" si="17" ref="D34:AH34">SUM(D7:D33)</f>
        <v>403675</v>
      </c>
      <c r="E34" s="188">
        <f t="shared" si="17"/>
        <v>276310</v>
      </c>
      <c r="F34" s="188">
        <f t="shared" si="17"/>
        <v>127365</v>
      </c>
      <c r="G34" s="188">
        <f t="shared" si="17"/>
        <v>403675</v>
      </c>
      <c r="H34" s="188">
        <f t="shared" si="17"/>
        <v>378067</v>
      </c>
      <c r="I34" s="188">
        <f t="shared" si="17"/>
        <v>0</v>
      </c>
      <c r="J34" s="188">
        <f t="shared" si="17"/>
        <v>0</v>
      </c>
      <c r="K34" s="188">
        <f t="shared" si="17"/>
        <v>0</v>
      </c>
      <c r="L34" s="188">
        <f t="shared" si="17"/>
        <v>0</v>
      </c>
      <c r="M34" s="188">
        <f t="shared" si="17"/>
        <v>316680</v>
      </c>
      <c r="N34" s="188">
        <f t="shared" si="17"/>
        <v>124576</v>
      </c>
      <c r="O34" s="188">
        <f t="shared" si="17"/>
        <v>86002</v>
      </c>
      <c r="P34" s="188">
        <f t="shared" si="17"/>
        <v>106102</v>
      </c>
      <c r="Q34" s="188">
        <f t="shared" si="17"/>
        <v>26045</v>
      </c>
      <c r="R34" s="188">
        <f t="shared" si="17"/>
        <v>10305</v>
      </c>
      <c r="S34" s="188">
        <f t="shared" si="17"/>
        <v>13357</v>
      </c>
      <c r="T34" s="188">
        <f t="shared" si="17"/>
        <v>2383</v>
      </c>
      <c r="U34" s="188">
        <f t="shared" si="17"/>
        <v>32702</v>
      </c>
      <c r="V34" s="188">
        <f t="shared" si="17"/>
        <v>5143</v>
      </c>
      <c r="W34" s="188">
        <f t="shared" si="17"/>
        <v>26777</v>
      </c>
      <c r="X34" s="188">
        <f t="shared" si="17"/>
        <v>782</v>
      </c>
      <c r="Y34" s="188">
        <f t="shared" si="17"/>
        <v>121</v>
      </c>
      <c r="Z34" s="188">
        <f t="shared" si="17"/>
        <v>0</v>
      </c>
      <c r="AA34" s="188">
        <f t="shared" si="17"/>
        <v>12</v>
      </c>
      <c r="AB34" s="188">
        <f t="shared" si="17"/>
        <v>109</v>
      </c>
      <c r="AC34" s="188">
        <f t="shared" si="17"/>
        <v>2519</v>
      </c>
      <c r="AD34" s="188">
        <f t="shared" si="17"/>
        <v>461</v>
      </c>
      <c r="AE34" s="188">
        <f t="shared" si="17"/>
        <v>983</v>
      </c>
      <c r="AF34" s="188">
        <f t="shared" si="17"/>
        <v>1075</v>
      </c>
      <c r="AG34" s="188">
        <f t="shared" si="17"/>
        <v>25608</v>
      </c>
      <c r="AH34" s="188">
        <f t="shared" si="17"/>
        <v>11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107</v>
      </c>
      <c r="B2" s="200" t="s">
        <v>151</v>
      </c>
      <c r="C2" s="203" t="s">
        <v>154</v>
      </c>
      <c r="D2" s="26" t="s">
        <v>146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147</v>
      </c>
      <c r="V2" s="29"/>
      <c r="W2" s="29"/>
      <c r="X2" s="29"/>
      <c r="Y2" s="29"/>
      <c r="Z2" s="29"/>
      <c r="AA2" s="30"/>
      <c r="AB2" s="26" t="s">
        <v>148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122</v>
      </c>
      <c r="E3" s="31" t="s">
        <v>116</v>
      </c>
      <c r="F3" s="205" t="s">
        <v>155</v>
      </c>
      <c r="G3" s="206"/>
      <c r="H3" s="206"/>
      <c r="I3" s="206"/>
      <c r="J3" s="206"/>
      <c r="K3" s="207"/>
      <c r="L3" s="203" t="s">
        <v>156</v>
      </c>
      <c r="M3" s="14" t="s">
        <v>124</v>
      </c>
      <c r="N3" s="32"/>
      <c r="O3" s="32"/>
      <c r="P3" s="32"/>
      <c r="Q3" s="32"/>
      <c r="R3" s="32"/>
      <c r="S3" s="32"/>
      <c r="T3" s="33"/>
      <c r="U3" s="10" t="s">
        <v>122</v>
      </c>
      <c r="V3" s="203" t="s">
        <v>116</v>
      </c>
      <c r="W3" s="229" t="s">
        <v>117</v>
      </c>
      <c r="X3" s="230"/>
      <c r="Y3" s="230"/>
      <c r="Z3" s="230"/>
      <c r="AA3" s="231"/>
      <c r="AB3" s="10" t="s">
        <v>122</v>
      </c>
      <c r="AC3" s="203" t="s">
        <v>157</v>
      </c>
      <c r="AD3" s="203" t="s">
        <v>158</v>
      </c>
      <c r="AE3" s="14" t="s">
        <v>118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133</v>
      </c>
      <c r="H4" s="203" t="s">
        <v>134</v>
      </c>
      <c r="I4" s="203" t="s">
        <v>135</v>
      </c>
      <c r="J4" s="203" t="s">
        <v>136</v>
      </c>
      <c r="K4" s="203" t="s">
        <v>137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133</v>
      </c>
      <c r="X4" s="203" t="s">
        <v>134</v>
      </c>
      <c r="Y4" s="203" t="s">
        <v>135</v>
      </c>
      <c r="Z4" s="203" t="s">
        <v>136</v>
      </c>
      <c r="AA4" s="203" t="s">
        <v>137</v>
      </c>
      <c r="AB4" s="10"/>
      <c r="AC4" s="193"/>
      <c r="AD4" s="193"/>
      <c r="AE4" s="36"/>
      <c r="AF4" s="226" t="s">
        <v>133</v>
      </c>
      <c r="AG4" s="203" t="s">
        <v>134</v>
      </c>
      <c r="AH4" s="203" t="s">
        <v>135</v>
      </c>
      <c r="AI4" s="203" t="s">
        <v>136</v>
      </c>
      <c r="AJ4" s="203" t="s">
        <v>137</v>
      </c>
    </row>
    <row r="5" spans="1:36" s="27" customFormat="1" ht="22.5" customHeight="1">
      <c r="A5" s="222"/>
      <c r="B5" s="224"/>
      <c r="C5" s="191"/>
      <c r="D5" s="16"/>
      <c r="E5" s="39"/>
      <c r="F5" s="10" t="s">
        <v>122</v>
      </c>
      <c r="G5" s="193"/>
      <c r="H5" s="193"/>
      <c r="I5" s="193"/>
      <c r="J5" s="193"/>
      <c r="K5" s="193"/>
      <c r="L5" s="228"/>
      <c r="M5" s="10" t="s">
        <v>122</v>
      </c>
      <c r="N5" s="6" t="s">
        <v>126</v>
      </c>
      <c r="O5" s="6" t="s">
        <v>152</v>
      </c>
      <c r="P5" s="6" t="s">
        <v>127</v>
      </c>
      <c r="Q5" s="18" t="s">
        <v>159</v>
      </c>
      <c r="R5" s="6" t="s">
        <v>128</v>
      </c>
      <c r="S5" s="18" t="s">
        <v>190</v>
      </c>
      <c r="T5" s="6" t="s">
        <v>153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122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160</v>
      </c>
      <c r="E6" s="21" t="s">
        <v>115</v>
      </c>
      <c r="F6" s="21" t="s">
        <v>115</v>
      </c>
      <c r="G6" s="23" t="s">
        <v>115</v>
      </c>
      <c r="H6" s="23" t="s">
        <v>115</v>
      </c>
      <c r="I6" s="23" t="s">
        <v>115</v>
      </c>
      <c r="J6" s="23" t="s">
        <v>115</v>
      </c>
      <c r="K6" s="23" t="s">
        <v>115</v>
      </c>
      <c r="L6" s="40" t="s">
        <v>115</v>
      </c>
      <c r="M6" s="21" t="s">
        <v>115</v>
      </c>
      <c r="N6" s="23" t="s">
        <v>115</v>
      </c>
      <c r="O6" s="23" t="s">
        <v>115</v>
      </c>
      <c r="P6" s="23" t="s">
        <v>115</v>
      </c>
      <c r="Q6" s="23" t="s">
        <v>115</v>
      </c>
      <c r="R6" s="23" t="s">
        <v>115</v>
      </c>
      <c r="S6" s="23" t="s">
        <v>115</v>
      </c>
      <c r="T6" s="23" t="s">
        <v>115</v>
      </c>
      <c r="U6" s="21" t="s">
        <v>115</v>
      </c>
      <c r="V6" s="40" t="s">
        <v>115</v>
      </c>
      <c r="W6" s="41" t="s">
        <v>115</v>
      </c>
      <c r="X6" s="23" t="s">
        <v>115</v>
      </c>
      <c r="Y6" s="23" t="s">
        <v>115</v>
      </c>
      <c r="Z6" s="23" t="s">
        <v>115</v>
      </c>
      <c r="AA6" s="23" t="s">
        <v>115</v>
      </c>
      <c r="AB6" s="21" t="s">
        <v>115</v>
      </c>
      <c r="AC6" s="40" t="s">
        <v>115</v>
      </c>
      <c r="AD6" s="40" t="s">
        <v>115</v>
      </c>
      <c r="AE6" s="21" t="s">
        <v>115</v>
      </c>
      <c r="AF6" s="22" t="s">
        <v>115</v>
      </c>
      <c r="AG6" s="22" t="s">
        <v>115</v>
      </c>
      <c r="AH6" s="22" t="s">
        <v>115</v>
      </c>
      <c r="AI6" s="22" t="s">
        <v>115</v>
      </c>
      <c r="AJ6" s="22" t="s">
        <v>115</v>
      </c>
    </row>
    <row r="7" spans="1:36" ht="13.5">
      <c r="A7" s="182" t="s">
        <v>217</v>
      </c>
      <c r="B7" s="182" t="s">
        <v>218</v>
      </c>
      <c r="C7" s="184" t="s">
        <v>219</v>
      </c>
      <c r="D7" s="188">
        <f aca="true" t="shared" si="0" ref="D7:D33">E7+F7+L7+M7</f>
        <v>134115</v>
      </c>
      <c r="E7" s="188">
        <v>113280</v>
      </c>
      <c r="F7" s="188">
        <f aca="true" t="shared" si="1" ref="F7:F13">SUM(G7:K7)</f>
        <v>10474</v>
      </c>
      <c r="G7" s="188">
        <v>7419</v>
      </c>
      <c r="H7" s="188">
        <v>3055</v>
      </c>
      <c r="I7" s="188">
        <v>0</v>
      </c>
      <c r="J7" s="188">
        <v>0</v>
      </c>
      <c r="K7" s="188">
        <v>0</v>
      </c>
      <c r="L7" s="188">
        <v>0</v>
      </c>
      <c r="M7" s="188">
        <f aca="true" t="shared" si="2" ref="M7:M13">SUM(N7:T7)</f>
        <v>10361</v>
      </c>
      <c r="N7" s="188">
        <v>7368</v>
      </c>
      <c r="O7" s="188">
        <v>0</v>
      </c>
      <c r="P7" s="188">
        <v>0</v>
      </c>
      <c r="Q7" s="188">
        <v>530</v>
      </c>
      <c r="R7" s="188">
        <v>2463</v>
      </c>
      <c r="S7" s="188">
        <v>0</v>
      </c>
      <c r="T7" s="188">
        <v>0</v>
      </c>
      <c r="U7" s="188">
        <f aca="true" t="shared" si="3" ref="U7:U13">SUM(V7:AA7)</f>
        <v>115376</v>
      </c>
      <c r="V7" s="188">
        <v>113280</v>
      </c>
      <c r="W7" s="188">
        <v>2096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13">SUM(AC7:AE7)</f>
        <v>15675</v>
      </c>
      <c r="AC7" s="188">
        <v>0</v>
      </c>
      <c r="AD7" s="188">
        <v>12991</v>
      </c>
      <c r="AE7" s="188">
        <f aca="true" t="shared" si="5" ref="AE7:AE13">SUM(AF7:AJ7)</f>
        <v>2684</v>
      </c>
      <c r="AF7" s="188">
        <v>2684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217</v>
      </c>
      <c r="B8" s="182" t="s">
        <v>220</v>
      </c>
      <c r="C8" s="184" t="s">
        <v>221</v>
      </c>
      <c r="D8" s="188">
        <f t="shared" si="0"/>
        <v>71825</v>
      </c>
      <c r="E8" s="188">
        <v>58538</v>
      </c>
      <c r="F8" s="188">
        <f t="shared" si="1"/>
        <v>5434</v>
      </c>
      <c r="G8" s="188">
        <v>0</v>
      </c>
      <c r="H8" s="188">
        <v>5434</v>
      </c>
      <c r="I8" s="188">
        <v>0</v>
      </c>
      <c r="J8" s="188">
        <v>0</v>
      </c>
      <c r="K8" s="188">
        <v>0</v>
      </c>
      <c r="L8" s="188">
        <v>5728</v>
      </c>
      <c r="M8" s="188">
        <f t="shared" si="2"/>
        <v>2125</v>
      </c>
      <c r="N8" s="188">
        <v>2002</v>
      </c>
      <c r="O8" s="188">
        <v>0</v>
      </c>
      <c r="P8" s="188">
        <v>123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59676</v>
      </c>
      <c r="V8" s="188">
        <v>58538</v>
      </c>
      <c r="W8" s="188">
        <v>0</v>
      </c>
      <c r="X8" s="188">
        <v>1138</v>
      </c>
      <c r="Y8" s="188">
        <v>0</v>
      </c>
      <c r="Z8" s="188">
        <v>0</v>
      </c>
      <c r="AA8" s="188">
        <v>0</v>
      </c>
      <c r="AB8" s="188">
        <f t="shared" si="4"/>
        <v>13127</v>
      </c>
      <c r="AC8" s="188">
        <v>5728</v>
      </c>
      <c r="AD8" s="188">
        <v>6307</v>
      </c>
      <c r="AE8" s="188">
        <f t="shared" si="5"/>
        <v>1092</v>
      </c>
      <c r="AF8" s="188">
        <v>0</v>
      </c>
      <c r="AG8" s="188">
        <v>1092</v>
      </c>
      <c r="AH8" s="188">
        <v>0</v>
      </c>
      <c r="AI8" s="188">
        <v>0</v>
      </c>
      <c r="AJ8" s="188">
        <v>0</v>
      </c>
    </row>
    <row r="9" spans="1:36" ht="13.5">
      <c r="A9" s="182" t="s">
        <v>217</v>
      </c>
      <c r="B9" s="182" t="s">
        <v>222</v>
      </c>
      <c r="C9" s="184" t="s">
        <v>223</v>
      </c>
      <c r="D9" s="188">
        <f t="shared" si="0"/>
        <v>13258</v>
      </c>
      <c r="E9" s="188">
        <v>11382</v>
      </c>
      <c r="F9" s="188">
        <f t="shared" si="1"/>
        <v>925</v>
      </c>
      <c r="G9" s="188">
        <v>925</v>
      </c>
      <c r="H9" s="188">
        <v>0</v>
      </c>
      <c r="I9" s="188">
        <v>0</v>
      </c>
      <c r="J9" s="188">
        <v>0</v>
      </c>
      <c r="K9" s="188">
        <v>0</v>
      </c>
      <c r="L9" s="188">
        <v>355</v>
      </c>
      <c r="M9" s="188">
        <f t="shared" si="2"/>
        <v>596</v>
      </c>
      <c r="N9" s="188">
        <v>94</v>
      </c>
      <c r="O9" s="188">
        <v>69</v>
      </c>
      <c r="P9" s="188">
        <v>238</v>
      </c>
      <c r="Q9" s="188">
        <v>57</v>
      </c>
      <c r="R9" s="188">
        <v>138</v>
      </c>
      <c r="S9" s="188">
        <v>0</v>
      </c>
      <c r="T9" s="188">
        <v>0</v>
      </c>
      <c r="U9" s="188">
        <f t="shared" si="3"/>
        <v>11702</v>
      </c>
      <c r="V9" s="188">
        <v>11382</v>
      </c>
      <c r="W9" s="188">
        <v>320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1851</v>
      </c>
      <c r="AC9" s="188">
        <v>355</v>
      </c>
      <c r="AD9" s="188">
        <v>1181</v>
      </c>
      <c r="AE9" s="188">
        <f t="shared" si="5"/>
        <v>315</v>
      </c>
      <c r="AF9" s="188">
        <v>315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217</v>
      </c>
      <c r="B10" s="182" t="s">
        <v>224</v>
      </c>
      <c r="C10" s="184" t="s">
        <v>225</v>
      </c>
      <c r="D10" s="188">
        <f t="shared" si="0"/>
        <v>16948</v>
      </c>
      <c r="E10" s="188">
        <v>13451</v>
      </c>
      <c r="F10" s="188">
        <f t="shared" si="1"/>
        <v>2872</v>
      </c>
      <c r="G10" s="188">
        <v>2872</v>
      </c>
      <c r="H10" s="188">
        <v>0</v>
      </c>
      <c r="I10" s="188">
        <v>0</v>
      </c>
      <c r="J10" s="188">
        <v>0</v>
      </c>
      <c r="K10" s="188">
        <v>0</v>
      </c>
      <c r="L10" s="188">
        <v>3</v>
      </c>
      <c r="M10" s="188">
        <f t="shared" si="2"/>
        <v>622</v>
      </c>
      <c r="N10" s="188">
        <v>197</v>
      </c>
      <c r="O10" s="188">
        <v>81</v>
      </c>
      <c r="P10" s="188">
        <v>188</v>
      </c>
      <c r="Q10" s="188">
        <v>58</v>
      </c>
      <c r="R10" s="188">
        <v>98</v>
      </c>
      <c r="S10" s="188">
        <v>0</v>
      </c>
      <c r="T10" s="188">
        <v>0</v>
      </c>
      <c r="U10" s="188">
        <f t="shared" si="3"/>
        <v>13593</v>
      </c>
      <c r="V10" s="188">
        <v>13451</v>
      </c>
      <c r="W10" s="188">
        <v>142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3499</v>
      </c>
      <c r="AC10" s="188">
        <v>3</v>
      </c>
      <c r="AD10" s="188">
        <v>1219</v>
      </c>
      <c r="AE10" s="188">
        <f t="shared" si="5"/>
        <v>2277</v>
      </c>
      <c r="AF10" s="188">
        <v>2277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217</v>
      </c>
      <c r="B11" s="182" t="s">
        <v>226</v>
      </c>
      <c r="C11" s="184" t="s">
        <v>227</v>
      </c>
      <c r="D11" s="188">
        <f t="shared" si="0"/>
        <v>19708</v>
      </c>
      <c r="E11" s="188">
        <v>14871</v>
      </c>
      <c r="F11" s="188">
        <f t="shared" si="1"/>
        <v>2684</v>
      </c>
      <c r="G11" s="188">
        <v>1423</v>
      </c>
      <c r="H11" s="188">
        <v>1261</v>
      </c>
      <c r="I11" s="188">
        <v>0</v>
      </c>
      <c r="J11" s="188">
        <v>0</v>
      </c>
      <c r="K11" s="188">
        <v>0</v>
      </c>
      <c r="L11" s="188">
        <v>1306</v>
      </c>
      <c r="M11" s="188">
        <f t="shared" si="2"/>
        <v>847</v>
      </c>
      <c r="N11" s="188">
        <v>497</v>
      </c>
      <c r="O11" s="188">
        <v>350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14880</v>
      </c>
      <c r="V11" s="188">
        <v>14871</v>
      </c>
      <c r="W11" s="188">
        <v>0</v>
      </c>
      <c r="X11" s="188">
        <v>9</v>
      </c>
      <c r="Y11" s="188">
        <v>0</v>
      </c>
      <c r="Z11" s="188">
        <v>0</v>
      </c>
      <c r="AA11" s="188">
        <v>0</v>
      </c>
      <c r="AB11" s="188">
        <f t="shared" si="4"/>
        <v>4396</v>
      </c>
      <c r="AC11" s="188">
        <v>1306</v>
      </c>
      <c r="AD11" s="188">
        <v>2017</v>
      </c>
      <c r="AE11" s="188">
        <f t="shared" si="5"/>
        <v>1073</v>
      </c>
      <c r="AF11" s="188">
        <v>1064</v>
      </c>
      <c r="AG11" s="188">
        <v>9</v>
      </c>
      <c r="AH11" s="188">
        <v>0</v>
      </c>
      <c r="AI11" s="188">
        <v>0</v>
      </c>
      <c r="AJ11" s="188">
        <v>0</v>
      </c>
    </row>
    <row r="12" spans="1:36" ht="13.5">
      <c r="A12" s="182" t="s">
        <v>217</v>
      </c>
      <c r="B12" s="182" t="s">
        <v>228</v>
      </c>
      <c r="C12" s="184" t="s">
        <v>229</v>
      </c>
      <c r="D12" s="188">
        <f t="shared" si="0"/>
        <v>11346</v>
      </c>
      <c r="E12" s="188">
        <v>8854</v>
      </c>
      <c r="F12" s="188">
        <f t="shared" si="1"/>
        <v>2492</v>
      </c>
      <c r="G12" s="188">
        <v>1006</v>
      </c>
      <c r="H12" s="188">
        <v>1486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9138</v>
      </c>
      <c r="V12" s="188">
        <v>8854</v>
      </c>
      <c r="W12" s="188">
        <v>284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665</v>
      </c>
      <c r="AC12" s="188">
        <v>0</v>
      </c>
      <c r="AD12" s="188">
        <v>301</v>
      </c>
      <c r="AE12" s="188">
        <f t="shared" si="5"/>
        <v>364</v>
      </c>
      <c r="AF12" s="188">
        <v>364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217</v>
      </c>
      <c r="B13" s="182" t="s">
        <v>230</v>
      </c>
      <c r="C13" s="184" t="s">
        <v>231</v>
      </c>
      <c r="D13" s="188">
        <f t="shared" si="0"/>
        <v>12690</v>
      </c>
      <c r="E13" s="188">
        <v>8985</v>
      </c>
      <c r="F13" s="188">
        <f t="shared" si="1"/>
        <v>2697</v>
      </c>
      <c r="G13" s="188">
        <v>1734</v>
      </c>
      <c r="H13" s="188">
        <v>963</v>
      </c>
      <c r="I13" s="188">
        <v>0</v>
      </c>
      <c r="J13" s="188">
        <v>0</v>
      </c>
      <c r="K13" s="188">
        <v>0</v>
      </c>
      <c r="L13" s="188">
        <v>45</v>
      </c>
      <c r="M13" s="188">
        <f t="shared" si="2"/>
        <v>963</v>
      </c>
      <c r="N13" s="188">
        <v>710</v>
      </c>
      <c r="O13" s="188">
        <v>55</v>
      </c>
      <c r="P13" s="188">
        <v>140</v>
      </c>
      <c r="Q13" s="188">
        <v>28</v>
      </c>
      <c r="R13" s="188">
        <v>30</v>
      </c>
      <c r="S13" s="188">
        <v>0</v>
      </c>
      <c r="T13" s="188">
        <v>0</v>
      </c>
      <c r="U13" s="188">
        <f t="shared" si="3"/>
        <v>9091</v>
      </c>
      <c r="V13" s="188">
        <v>8985</v>
      </c>
      <c r="W13" s="188">
        <v>106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907</v>
      </c>
      <c r="AC13" s="188">
        <v>45</v>
      </c>
      <c r="AD13" s="188">
        <v>816</v>
      </c>
      <c r="AE13" s="188">
        <f t="shared" si="5"/>
        <v>46</v>
      </c>
      <c r="AF13" s="188">
        <v>45</v>
      </c>
      <c r="AG13" s="188">
        <v>1</v>
      </c>
      <c r="AH13" s="188">
        <v>0</v>
      </c>
      <c r="AI13" s="188">
        <v>0</v>
      </c>
      <c r="AJ13" s="188">
        <v>0</v>
      </c>
    </row>
    <row r="14" spans="1:36" ht="13.5">
      <c r="A14" s="182" t="s">
        <v>217</v>
      </c>
      <c r="B14" s="182" t="s">
        <v>232</v>
      </c>
      <c r="C14" s="184" t="s">
        <v>131</v>
      </c>
      <c r="D14" s="188">
        <f t="shared" si="0"/>
        <v>14460</v>
      </c>
      <c r="E14" s="188">
        <v>12385</v>
      </c>
      <c r="F14" s="188">
        <f aca="true" t="shared" si="6" ref="F14:F33">SUM(G14:K14)</f>
        <v>993</v>
      </c>
      <c r="G14" s="188">
        <v>809</v>
      </c>
      <c r="H14" s="188">
        <v>0</v>
      </c>
      <c r="I14" s="188">
        <v>0</v>
      </c>
      <c r="J14" s="188">
        <v>184</v>
      </c>
      <c r="K14" s="188">
        <v>0</v>
      </c>
      <c r="L14" s="188">
        <v>405</v>
      </c>
      <c r="M14" s="188">
        <f aca="true" t="shared" si="7" ref="M14:M33">SUM(N14:T14)</f>
        <v>677</v>
      </c>
      <c r="N14" s="188">
        <v>54</v>
      </c>
      <c r="O14" s="188">
        <v>149</v>
      </c>
      <c r="P14" s="188">
        <v>218</v>
      </c>
      <c r="Q14" s="188">
        <v>47</v>
      </c>
      <c r="R14" s="188">
        <v>1</v>
      </c>
      <c r="S14" s="188">
        <v>0</v>
      </c>
      <c r="T14" s="188">
        <v>208</v>
      </c>
      <c r="U14" s="188">
        <f aca="true" t="shared" si="8" ref="U14:U33">SUM(V14:AA14)</f>
        <v>12513</v>
      </c>
      <c r="V14" s="188">
        <v>12385</v>
      </c>
      <c r="W14" s="188">
        <v>127</v>
      </c>
      <c r="X14" s="188">
        <v>0</v>
      </c>
      <c r="Y14" s="188">
        <v>0</v>
      </c>
      <c r="Z14" s="188">
        <v>1</v>
      </c>
      <c r="AA14" s="188">
        <v>0</v>
      </c>
      <c r="AB14" s="188">
        <f aca="true" t="shared" si="9" ref="AB14:AB33">SUM(AC14:AE14)</f>
        <v>2154</v>
      </c>
      <c r="AC14" s="188">
        <v>405</v>
      </c>
      <c r="AD14" s="188">
        <v>1349</v>
      </c>
      <c r="AE14" s="188">
        <f aca="true" t="shared" si="10" ref="AE14:AE33">SUM(AF14:AJ14)</f>
        <v>400</v>
      </c>
      <c r="AF14" s="188">
        <v>400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217</v>
      </c>
      <c r="B15" s="182" t="s">
        <v>233</v>
      </c>
      <c r="C15" s="184" t="s">
        <v>234</v>
      </c>
      <c r="D15" s="188">
        <f t="shared" si="0"/>
        <v>8301</v>
      </c>
      <c r="E15" s="188">
        <v>6441</v>
      </c>
      <c r="F15" s="188">
        <f t="shared" si="6"/>
        <v>773</v>
      </c>
      <c r="G15" s="188">
        <v>0</v>
      </c>
      <c r="H15" s="188">
        <v>767</v>
      </c>
      <c r="I15" s="188">
        <v>0</v>
      </c>
      <c r="J15" s="188">
        <v>0</v>
      </c>
      <c r="K15" s="188">
        <v>6</v>
      </c>
      <c r="L15" s="188">
        <v>759</v>
      </c>
      <c r="M15" s="188">
        <f t="shared" si="7"/>
        <v>328</v>
      </c>
      <c r="N15" s="188">
        <v>87</v>
      </c>
      <c r="O15" s="188">
        <v>62</v>
      </c>
      <c r="P15" s="188">
        <v>179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8"/>
        <v>6441</v>
      </c>
      <c r="V15" s="188">
        <v>6441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9"/>
        <v>1655</v>
      </c>
      <c r="AC15" s="188">
        <v>759</v>
      </c>
      <c r="AD15" s="188">
        <v>697</v>
      </c>
      <c r="AE15" s="188">
        <f t="shared" si="10"/>
        <v>199</v>
      </c>
      <c r="AF15" s="188">
        <v>0</v>
      </c>
      <c r="AG15" s="188">
        <v>193</v>
      </c>
      <c r="AH15" s="188">
        <v>0</v>
      </c>
      <c r="AI15" s="188">
        <v>0</v>
      </c>
      <c r="AJ15" s="188">
        <v>6</v>
      </c>
    </row>
    <row r="16" spans="1:36" ht="13.5">
      <c r="A16" s="182" t="s">
        <v>217</v>
      </c>
      <c r="B16" s="182" t="s">
        <v>18</v>
      </c>
      <c r="C16" s="184" t="s">
        <v>19</v>
      </c>
      <c r="D16" s="188">
        <f t="shared" si="0"/>
        <v>14150</v>
      </c>
      <c r="E16" s="188">
        <v>5314</v>
      </c>
      <c r="F16" s="188">
        <f t="shared" si="6"/>
        <v>8206</v>
      </c>
      <c r="G16" s="188">
        <v>364</v>
      </c>
      <c r="H16" s="188">
        <v>1060</v>
      </c>
      <c r="I16" s="188">
        <v>0</v>
      </c>
      <c r="J16" s="188">
        <v>6782</v>
      </c>
      <c r="K16" s="188">
        <v>0</v>
      </c>
      <c r="L16" s="188">
        <v>264</v>
      </c>
      <c r="M16" s="188">
        <f t="shared" si="7"/>
        <v>366</v>
      </c>
      <c r="N16" s="188">
        <v>10</v>
      </c>
      <c r="O16" s="188">
        <v>67</v>
      </c>
      <c r="P16" s="188">
        <v>166</v>
      </c>
      <c r="Q16" s="188">
        <v>31</v>
      </c>
      <c r="R16" s="188">
        <v>2</v>
      </c>
      <c r="S16" s="188">
        <v>0</v>
      </c>
      <c r="T16" s="188">
        <v>90</v>
      </c>
      <c r="U16" s="188">
        <f t="shared" si="8"/>
        <v>5374</v>
      </c>
      <c r="V16" s="188">
        <v>5314</v>
      </c>
      <c r="W16" s="188">
        <v>60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9"/>
        <v>1164</v>
      </c>
      <c r="AC16" s="188">
        <v>264</v>
      </c>
      <c r="AD16" s="188">
        <v>580</v>
      </c>
      <c r="AE16" s="188">
        <f t="shared" si="10"/>
        <v>320</v>
      </c>
      <c r="AF16" s="188">
        <v>178</v>
      </c>
      <c r="AG16" s="188">
        <v>114</v>
      </c>
      <c r="AH16" s="188">
        <v>0</v>
      </c>
      <c r="AI16" s="188">
        <v>28</v>
      </c>
      <c r="AJ16" s="188">
        <v>0</v>
      </c>
    </row>
    <row r="17" spans="1:36" ht="13.5">
      <c r="A17" s="182" t="s">
        <v>217</v>
      </c>
      <c r="B17" s="182" t="s">
        <v>235</v>
      </c>
      <c r="C17" s="184" t="s">
        <v>236</v>
      </c>
      <c r="D17" s="188">
        <f t="shared" si="0"/>
        <v>5533</v>
      </c>
      <c r="E17" s="188">
        <v>5118</v>
      </c>
      <c r="F17" s="188">
        <f t="shared" si="6"/>
        <v>415</v>
      </c>
      <c r="G17" s="188">
        <v>0</v>
      </c>
      <c r="H17" s="188">
        <v>415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7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8"/>
        <v>5118</v>
      </c>
      <c r="V17" s="188">
        <v>5118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9"/>
        <v>527</v>
      </c>
      <c r="AC17" s="188">
        <v>0</v>
      </c>
      <c r="AD17" s="188">
        <v>522</v>
      </c>
      <c r="AE17" s="188">
        <f t="shared" si="10"/>
        <v>5</v>
      </c>
      <c r="AF17" s="188">
        <v>0</v>
      </c>
      <c r="AG17" s="188">
        <v>5</v>
      </c>
      <c r="AH17" s="188">
        <v>0</v>
      </c>
      <c r="AI17" s="188">
        <v>0</v>
      </c>
      <c r="AJ17" s="188">
        <v>0</v>
      </c>
    </row>
    <row r="18" spans="1:36" ht="13.5">
      <c r="A18" s="182" t="s">
        <v>217</v>
      </c>
      <c r="B18" s="182" t="s">
        <v>237</v>
      </c>
      <c r="C18" s="184" t="s">
        <v>238</v>
      </c>
      <c r="D18" s="188">
        <f t="shared" si="0"/>
        <v>4825</v>
      </c>
      <c r="E18" s="188">
        <v>4348</v>
      </c>
      <c r="F18" s="188">
        <f t="shared" si="6"/>
        <v>398</v>
      </c>
      <c r="G18" s="188">
        <v>323</v>
      </c>
      <c r="H18" s="188">
        <v>75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7"/>
        <v>79</v>
      </c>
      <c r="N18" s="188">
        <v>25</v>
      </c>
      <c r="O18" s="188">
        <v>0</v>
      </c>
      <c r="P18" s="188">
        <v>0</v>
      </c>
      <c r="Q18" s="188">
        <v>18</v>
      </c>
      <c r="R18" s="188">
        <v>36</v>
      </c>
      <c r="S18" s="188">
        <v>0</v>
      </c>
      <c r="T18" s="188">
        <v>0</v>
      </c>
      <c r="U18" s="188">
        <f t="shared" si="8"/>
        <v>4439</v>
      </c>
      <c r="V18" s="188">
        <v>4348</v>
      </c>
      <c r="W18" s="188">
        <v>91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9"/>
        <v>605</v>
      </c>
      <c r="AC18" s="188">
        <v>0</v>
      </c>
      <c r="AD18" s="188">
        <v>488</v>
      </c>
      <c r="AE18" s="188">
        <f t="shared" si="10"/>
        <v>117</v>
      </c>
      <c r="AF18" s="188">
        <v>117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217</v>
      </c>
      <c r="B19" s="182" t="s">
        <v>239</v>
      </c>
      <c r="C19" s="184" t="s">
        <v>240</v>
      </c>
      <c r="D19" s="188">
        <f t="shared" si="0"/>
        <v>835</v>
      </c>
      <c r="E19" s="188">
        <v>657</v>
      </c>
      <c r="F19" s="188">
        <f t="shared" si="6"/>
        <v>35</v>
      </c>
      <c r="G19" s="188">
        <v>28</v>
      </c>
      <c r="H19" s="188">
        <v>7</v>
      </c>
      <c r="I19" s="188">
        <v>0</v>
      </c>
      <c r="J19" s="188">
        <v>0</v>
      </c>
      <c r="K19" s="188">
        <v>0</v>
      </c>
      <c r="L19" s="188">
        <v>10</v>
      </c>
      <c r="M19" s="188">
        <f t="shared" si="7"/>
        <v>133</v>
      </c>
      <c r="N19" s="188">
        <v>100</v>
      </c>
      <c r="O19" s="188">
        <v>0</v>
      </c>
      <c r="P19" s="188">
        <v>10</v>
      </c>
      <c r="Q19" s="188">
        <v>2</v>
      </c>
      <c r="R19" s="188">
        <v>21</v>
      </c>
      <c r="S19" s="188">
        <v>0</v>
      </c>
      <c r="T19" s="188">
        <v>0</v>
      </c>
      <c r="U19" s="188">
        <f t="shared" si="8"/>
        <v>665</v>
      </c>
      <c r="V19" s="188">
        <v>657</v>
      </c>
      <c r="W19" s="188">
        <v>8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9"/>
        <v>94</v>
      </c>
      <c r="AC19" s="188">
        <v>10</v>
      </c>
      <c r="AD19" s="188">
        <v>74</v>
      </c>
      <c r="AE19" s="188">
        <f t="shared" si="10"/>
        <v>10</v>
      </c>
      <c r="AF19" s="188">
        <v>10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217</v>
      </c>
      <c r="B20" s="182" t="s">
        <v>241</v>
      </c>
      <c r="C20" s="184" t="s">
        <v>242</v>
      </c>
      <c r="D20" s="188">
        <f t="shared" si="0"/>
        <v>8182</v>
      </c>
      <c r="E20" s="188">
        <v>6411</v>
      </c>
      <c r="F20" s="188">
        <f t="shared" si="6"/>
        <v>875</v>
      </c>
      <c r="G20" s="188">
        <v>438</v>
      </c>
      <c r="H20" s="188">
        <v>437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7"/>
        <v>896</v>
      </c>
      <c r="N20" s="188">
        <v>798</v>
      </c>
      <c r="O20" s="188">
        <v>0</v>
      </c>
      <c r="P20" s="188">
        <v>53</v>
      </c>
      <c r="Q20" s="188">
        <v>0</v>
      </c>
      <c r="R20" s="188">
        <v>0</v>
      </c>
      <c r="S20" s="188">
        <v>45</v>
      </c>
      <c r="T20" s="188">
        <v>0</v>
      </c>
      <c r="U20" s="188">
        <f t="shared" si="8"/>
        <v>6535</v>
      </c>
      <c r="V20" s="188">
        <v>6411</v>
      </c>
      <c r="W20" s="188">
        <v>124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9"/>
        <v>893</v>
      </c>
      <c r="AC20" s="188">
        <v>0</v>
      </c>
      <c r="AD20" s="188">
        <v>735</v>
      </c>
      <c r="AE20" s="188">
        <f t="shared" si="10"/>
        <v>158</v>
      </c>
      <c r="AF20" s="188">
        <v>158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217</v>
      </c>
      <c r="B21" s="182" t="s">
        <v>243</v>
      </c>
      <c r="C21" s="184" t="s">
        <v>244</v>
      </c>
      <c r="D21" s="188">
        <f t="shared" si="0"/>
        <v>9195</v>
      </c>
      <c r="E21" s="188">
        <v>8036</v>
      </c>
      <c r="F21" s="188">
        <f t="shared" si="6"/>
        <v>256</v>
      </c>
      <c r="G21" s="188">
        <v>219</v>
      </c>
      <c r="H21" s="188">
        <v>37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7"/>
        <v>903</v>
      </c>
      <c r="N21" s="188">
        <v>180</v>
      </c>
      <c r="O21" s="188">
        <v>212</v>
      </c>
      <c r="P21" s="188">
        <v>289</v>
      </c>
      <c r="Q21" s="188">
        <v>39</v>
      </c>
      <c r="R21" s="188">
        <v>183</v>
      </c>
      <c r="S21" s="188">
        <v>0</v>
      </c>
      <c r="T21" s="188">
        <v>0</v>
      </c>
      <c r="U21" s="188">
        <f t="shared" si="8"/>
        <v>8098</v>
      </c>
      <c r="V21" s="188">
        <v>8036</v>
      </c>
      <c r="W21" s="188">
        <v>62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9"/>
        <v>236</v>
      </c>
      <c r="AC21" s="188">
        <v>0</v>
      </c>
      <c r="AD21" s="188">
        <v>157</v>
      </c>
      <c r="AE21" s="188">
        <f t="shared" si="10"/>
        <v>79</v>
      </c>
      <c r="AF21" s="188">
        <v>79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217</v>
      </c>
      <c r="B22" s="182" t="s">
        <v>245</v>
      </c>
      <c r="C22" s="184" t="s">
        <v>246</v>
      </c>
      <c r="D22" s="188">
        <f t="shared" si="0"/>
        <v>2645</v>
      </c>
      <c r="E22" s="188">
        <v>2059</v>
      </c>
      <c r="F22" s="188">
        <f t="shared" si="6"/>
        <v>463</v>
      </c>
      <c r="G22" s="188">
        <v>458</v>
      </c>
      <c r="H22" s="188">
        <v>5</v>
      </c>
      <c r="I22" s="188">
        <v>0</v>
      </c>
      <c r="J22" s="188">
        <v>0</v>
      </c>
      <c r="K22" s="188">
        <v>0</v>
      </c>
      <c r="L22" s="188">
        <v>1</v>
      </c>
      <c r="M22" s="188">
        <f t="shared" si="7"/>
        <v>122</v>
      </c>
      <c r="N22" s="188">
        <v>14</v>
      </c>
      <c r="O22" s="188">
        <v>18</v>
      </c>
      <c r="P22" s="188">
        <v>60</v>
      </c>
      <c r="Q22" s="188">
        <v>8</v>
      </c>
      <c r="R22" s="188">
        <v>22</v>
      </c>
      <c r="S22" s="188">
        <v>0</v>
      </c>
      <c r="T22" s="188">
        <v>0</v>
      </c>
      <c r="U22" s="188">
        <f t="shared" si="8"/>
        <v>2081</v>
      </c>
      <c r="V22" s="188">
        <v>2059</v>
      </c>
      <c r="W22" s="188">
        <v>22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9"/>
        <v>551</v>
      </c>
      <c r="AC22" s="188">
        <v>1</v>
      </c>
      <c r="AD22" s="188">
        <v>187</v>
      </c>
      <c r="AE22" s="188">
        <f t="shared" si="10"/>
        <v>363</v>
      </c>
      <c r="AF22" s="188">
        <v>363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217</v>
      </c>
      <c r="B23" s="182" t="s">
        <v>247</v>
      </c>
      <c r="C23" s="184" t="s">
        <v>248</v>
      </c>
      <c r="D23" s="188">
        <f t="shared" si="0"/>
        <v>9501</v>
      </c>
      <c r="E23" s="188">
        <v>7065</v>
      </c>
      <c r="F23" s="188">
        <f t="shared" si="6"/>
        <v>1815</v>
      </c>
      <c r="G23" s="188">
        <v>1815</v>
      </c>
      <c r="H23" s="188">
        <v>0</v>
      </c>
      <c r="I23" s="188">
        <v>0</v>
      </c>
      <c r="J23" s="188">
        <v>0</v>
      </c>
      <c r="K23" s="188">
        <v>0</v>
      </c>
      <c r="L23" s="188">
        <v>19</v>
      </c>
      <c r="M23" s="188">
        <f t="shared" si="7"/>
        <v>602</v>
      </c>
      <c r="N23" s="188">
        <v>181</v>
      </c>
      <c r="O23" s="188">
        <v>92</v>
      </c>
      <c r="P23" s="188">
        <v>202</v>
      </c>
      <c r="Q23" s="188">
        <v>32</v>
      </c>
      <c r="R23" s="188">
        <v>95</v>
      </c>
      <c r="S23" s="188">
        <v>0</v>
      </c>
      <c r="T23" s="188">
        <v>0</v>
      </c>
      <c r="U23" s="188">
        <f t="shared" si="8"/>
        <v>7154</v>
      </c>
      <c r="V23" s="188">
        <v>7065</v>
      </c>
      <c r="W23" s="188">
        <v>89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9"/>
        <v>2090</v>
      </c>
      <c r="AC23" s="188">
        <v>19</v>
      </c>
      <c r="AD23" s="188">
        <v>634</v>
      </c>
      <c r="AE23" s="188">
        <f t="shared" si="10"/>
        <v>1437</v>
      </c>
      <c r="AF23" s="188">
        <v>1437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217</v>
      </c>
      <c r="B24" s="182" t="s">
        <v>249</v>
      </c>
      <c r="C24" s="184" t="s">
        <v>277</v>
      </c>
      <c r="D24" s="188">
        <f t="shared" si="0"/>
        <v>4955</v>
      </c>
      <c r="E24" s="188">
        <v>3734</v>
      </c>
      <c r="F24" s="188">
        <f t="shared" si="6"/>
        <v>987</v>
      </c>
      <c r="G24" s="188">
        <v>987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7"/>
        <v>234</v>
      </c>
      <c r="N24" s="188">
        <v>41</v>
      </c>
      <c r="O24" s="188">
        <v>24</v>
      </c>
      <c r="P24" s="188">
        <v>106</v>
      </c>
      <c r="Q24" s="188">
        <v>18</v>
      </c>
      <c r="R24" s="188">
        <v>45</v>
      </c>
      <c r="S24" s="188">
        <v>0</v>
      </c>
      <c r="T24" s="188">
        <v>0</v>
      </c>
      <c r="U24" s="188">
        <f t="shared" si="8"/>
        <v>3783</v>
      </c>
      <c r="V24" s="188">
        <v>3734</v>
      </c>
      <c r="W24" s="188">
        <v>49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9"/>
        <v>1121</v>
      </c>
      <c r="AC24" s="188">
        <v>0</v>
      </c>
      <c r="AD24" s="188">
        <v>339</v>
      </c>
      <c r="AE24" s="188">
        <f t="shared" si="10"/>
        <v>782</v>
      </c>
      <c r="AF24" s="188">
        <v>782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217</v>
      </c>
      <c r="B25" s="182" t="s">
        <v>250</v>
      </c>
      <c r="C25" s="184" t="s">
        <v>251</v>
      </c>
      <c r="D25" s="188">
        <f t="shared" si="0"/>
        <v>6435</v>
      </c>
      <c r="E25" s="188">
        <v>5567</v>
      </c>
      <c r="F25" s="188">
        <f t="shared" si="6"/>
        <v>629</v>
      </c>
      <c r="G25" s="188">
        <v>388</v>
      </c>
      <c r="H25" s="188">
        <v>241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7"/>
        <v>239</v>
      </c>
      <c r="N25" s="188">
        <v>88</v>
      </c>
      <c r="O25" s="188">
        <v>0</v>
      </c>
      <c r="P25" s="188">
        <v>0</v>
      </c>
      <c r="Q25" s="188">
        <v>44</v>
      </c>
      <c r="R25" s="188">
        <v>107</v>
      </c>
      <c r="S25" s="188">
        <v>0</v>
      </c>
      <c r="T25" s="188">
        <v>0</v>
      </c>
      <c r="U25" s="188">
        <f t="shared" si="8"/>
        <v>5677</v>
      </c>
      <c r="V25" s="188">
        <v>5567</v>
      </c>
      <c r="W25" s="188">
        <v>110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9"/>
        <v>778</v>
      </c>
      <c r="AC25" s="188">
        <v>0</v>
      </c>
      <c r="AD25" s="188">
        <v>638</v>
      </c>
      <c r="AE25" s="188">
        <f t="shared" si="10"/>
        <v>140</v>
      </c>
      <c r="AF25" s="188">
        <v>140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217</v>
      </c>
      <c r="B26" s="182" t="s">
        <v>252</v>
      </c>
      <c r="C26" s="184" t="s">
        <v>253</v>
      </c>
      <c r="D26" s="188">
        <f t="shared" si="0"/>
        <v>11592</v>
      </c>
      <c r="E26" s="188">
        <v>10379</v>
      </c>
      <c r="F26" s="188">
        <f t="shared" si="6"/>
        <v>1213</v>
      </c>
      <c r="G26" s="188">
        <v>691</v>
      </c>
      <c r="H26" s="188">
        <v>522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7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8"/>
        <v>10574</v>
      </c>
      <c r="V26" s="188">
        <v>10379</v>
      </c>
      <c r="W26" s="188">
        <v>195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9"/>
        <v>1440</v>
      </c>
      <c r="AC26" s="188">
        <v>0</v>
      </c>
      <c r="AD26" s="188">
        <v>1190</v>
      </c>
      <c r="AE26" s="188">
        <f t="shared" si="10"/>
        <v>250</v>
      </c>
      <c r="AF26" s="188">
        <v>250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217</v>
      </c>
      <c r="B27" s="182" t="s">
        <v>254</v>
      </c>
      <c r="C27" s="184" t="s">
        <v>255</v>
      </c>
      <c r="D27" s="188">
        <f t="shared" si="0"/>
        <v>652</v>
      </c>
      <c r="E27" s="188">
        <v>509</v>
      </c>
      <c r="F27" s="188">
        <f t="shared" si="6"/>
        <v>79</v>
      </c>
      <c r="G27" s="188">
        <v>42</v>
      </c>
      <c r="H27" s="188">
        <v>37</v>
      </c>
      <c r="I27" s="188">
        <v>0</v>
      </c>
      <c r="J27" s="188">
        <v>0</v>
      </c>
      <c r="K27" s="188">
        <v>0</v>
      </c>
      <c r="L27" s="188">
        <v>15</v>
      </c>
      <c r="M27" s="188">
        <f t="shared" si="7"/>
        <v>49</v>
      </c>
      <c r="N27" s="188">
        <v>46</v>
      </c>
      <c r="O27" s="188">
        <v>0</v>
      </c>
      <c r="P27" s="188">
        <v>0</v>
      </c>
      <c r="Q27" s="188">
        <v>3</v>
      </c>
      <c r="R27" s="188">
        <v>0</v>
      </c>
      <c r="S27" s="188">
        <v>0</v>
      </c>
      <c r="T27" s="188">
        <v>0</v>
      </c>
      <c r="U27" s="188">
        <f t="shared" si="8"/>
        <v>536</v>
      </c>
      <c r="V27" s="188">
        <v>509</v>
      </c>
      <c r="W27" s="188">
        <v>27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9"/>
        <v>72</v>
      </c>
      <c r="AC27" s="188">
        <v>15</v>
      </c>
      <c r="AD27" s="188">
        <v>57</v>
      </c>
      <c r="AE27" s="188">
        <f t="shared" si="10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217</v>
      </c>
      <c r="B28" s="182" t="s">
        <v>256</v>
      </c>
      <c r="C28" s="184" t="s">
        <v>257</v>
      </c>
      <c r="D28" s="188">
        <f t="shared" si="0"/>
        <v>632</v>
      </c>
      <c r="E28" s="188">
        <v>454</v>
      </c>
      <c r="F28" s="188">
        <f t="shared" si="6"/>
        <v>63</v>
      </c>
      <c r="G28" s="188">
        <v>44</v>
      </c>
      <c r="H28" s="188">
        <v>19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7"/>
        <v>115</v>
      </c>
      <c r="N28" s="188">
        <v>98</v>
      </c>
      <c r="O28" s="188">
        <v>0</v>
      </c>
      <c r="P28" s="188">
        <v>0</v>
      </c>
      <c r="Q28" s="188">
        <v>4</v>
      </c>
      <c r="R28" s="188">
        <v>13</v>
      </c>
      <c r="S28" s="188">
        <v>0</v>
      </c>
      <c r="T28" s="188">
        <v>0</v>
      </c>
      <c r="U28" s="188">
        <f t="shared" si="8"/>
        <v>466</v>
      </c>
      <c r="V28" s="188">
        <v>454</v>
      </c>
      <c r="W28" s="188">
        <v>12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70</v>
      </c>
      <c r="AC28" s="188">
        <v>0</v>
      </c>
      <c r="AD28" s="188">
        <v>48</v>
      </c>
      <c r="AE28" s="188">
        <f t="shared" si="10"/>
        <v>22</v>
      </c>
      <c r="AF28" s="188">
        <v>16</v>
      </c>
      <c r="AG28" s="188">
        <v>6</v>
      </c>
      <c r="AH28" s="188">
        <v>0</v>
      </c>
      <c r="AI28" s="188">
        <v>0</v>
      </c>
      <c r="AJ28" s="188">
        <v>0</v>
      </c>
    </row>
    <row r="29" spans="1:36" ht="13.5">
      <c r="A29" s="182" t="s">
        <v>217</v>
      </c>
      <c r="B29" s="182" t="s">
        <v>258</v>
      </c>
      <c r="C29" s="184" t="s">
        <v>259</v>
      </c>
      <c r="D29" s="188">
        <f t="shared" si="0"/>
        <v>10690</v>
      </c>
      <c r="E29" s="188">
        <v>9075</v>
      </c>
      <c r="F29" s="188">
        <f t="shared" si="6"/>
        <v>943</v>
      </c>
      <c r="G29" s="188">
        <v>943</v>
      </c>
      <c r="H29" s="188">
        <v>0</v>
      </c>
      <c r="I29" s="188">
        <v>0</v>
      </c>
      <c r="J29" s="188">
        <v>0</v>
      </c>
      <c r="K29" s="188">
        <v>0</v>
      </c>
      <c r="L29" s="188">
        <v>198</v>
      </c>
      <c r="M29" s="188">
        <f t="shared" si="7"/>
        <v>474</v>
      </c>
      <c r="N29" s="188">
        <v>102</v>
      </c>
      <c r="O29" s="188">
        <v>0</v>
      </c>
      <c r="P29" s="188">
        <v>96</v>
      </c>
      <c r="Q29" s="188">
        <v>36</v>
      </c>
      <c r="R29" s="188">
        <v>240</v>
      </c>
      <c r="S29" s="188">
        <v>0</v>
      </c>
      <c r="T29" s="188">
        <v>0</v>
      </c>
      <c r="U29" s="188">
        <f t="shared" si="8"/>
        <v>9075</v>
      </c>
      <c r="V29" s="188">
        <v>9075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1458</v>
      </c>
      <c r="AC29" s="188">
        <v>198</v>
      </c>
      <c r="AD29" s="188">
        <v>948</v>
      </c>
      <c r="AE29" s="188">
        <f t="shared" si="10"/>
        <v>312</v>
      </c>
      <c r="AF29" s="188">
        <v>312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217</v>
      </c>
      <c r="B30" s="182" t="s">
        <v>260</v>
      </c>
      <c r="C30" s="184" t="s">
        <v>261</v>
      </c>
      <c r="D30" s="188">
        <f t="shared" si="0"/>
        <v>3728</v>
      </c>
      <c r="E30" s="188">
        <v>3107</v>
      </c>
      <c r="F30" s="188">
        <f t="shared" si="6"/>
        <v>518</v>
      </c>
      <c r="G30" s="188">
        <v>284</v>
      </c>
      <c r="H30" s="188">
        <v>234</v>
      </c>
      <c r="I30" s="188">
        <v>0</v>
      </c>
      <c r="J30" s="188">
        <v>0</v>
      </c>
      <c r="K30" s="188">
        <v>0</v>
      </c>
      <c r="L30" s="188">
        <v>103</v>
      </c>
      <c r="M30" s="188">
        <f t="shared" si="7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3205</v>
      </c>
      <c r="V30" s="188">
        <v>3107</v>
      </c>
      <c r="W30" s="188">
        <v>98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523</v>
      </c>
      <c r="AC30" s="188">
        <v>103</v>
      </c>
      <c r="AD30" s="188">
        <v>323</v>
      </c>
      <c r="AE30" s="188">
        <f t="shared" si="10"/>
        <v>97</v>
      </c>
      <c r="AF30" s="188">
        <v>97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217</v>
      </c>
      <c r="B31" s="182" t="s">
        <v>262</v>
      </c>
      <c r="C31" s="184" t="s">
        <v>263</v>
      </c>
      <c r="D31" s="188">
        <f t="shared" si="0"/>
        <v>506</v>
      </c>
      <c r="E31" s="188">
        <v>432</v>
      </c>
      <c r="F31" s="188">
        <f t="shared" si="6"/>
        <v>73</v>
      </c>
      <c r="G31" s="188">
        <v>50</v>
      </c>
      <c r="H31" s="188">
        <v>23</v>
      </c>
      <c r="I31" s="188">
        <v>0</v>
      </c>
      <c r="J31" s="188">
        <v>0</v>
      </c>
      <c r="K31" s="188">
        <v>0</v>
      </c>
      <c r="L31" s="188">
        <v>1</v>
      </c>
      <c r="M31" s="188">
        <f t="shared" si="7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8"/>
        <v>449</v>
      </c>
      <c r="V31" s="188">
        <v>432</v>
      </c>
      <c r="W31" s="188">
        <v>17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62</v>
      </c>
      <c r="AC31" s="188">
        <v>1</v>
      </c>
      <c r="AD31" s="188">
        <v>45</v>
      </c>
      <c r="AE31" s="188">
        <f t="shared" si="10"/>
        <v>16</v>
      </c>
      <c r="AF31" s="188">
        <v>16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217</v>
      </c>
      <c r="B32" s="182" t="s">
        <v>264</v>
      </c>
      <c r="C32" s="184" t="s">
        <v>191</v>
      </c>
      <c r="D32" s="188">
        <f t="shared" si="0"/>
        <v>4017</v>
      </c>
      <c r="E32" s="188">
        <v>3023</v>
      </c>
      <c r="F32" s="188">
        <f t="shared" si="6"/>
        <v>248</v>
      </c>
      <c r="G32" s="188">
        <v>248</v>
      </c>
      <c r="H32" s="188">
        <v>0</v>
      </c>
      <c r="I32" s="188">
        <v>0</v>
      </c>
      <c r="J32" s="188">
        <v>0</v>
      </c>
      <c r="K32" s="188">
        <v>0</v>
      </c>
      <c r="L32" s="188">
        <v>51</v>
      </c>
      <c r="M32" s="188">
        <f t="shared" si="7"/>
        <v>695</v>
      </c>
      <c r="N32" s="188">
        <v>538</v>
      </c>
      <c r="O32" s="188">
        <v>11</v>
      </c>
      <c r="P32" s="188">
        <v>35</v>
      </c>
      <c r="Q32" s="188">
        <v>12</v>
      </c>
      <c r="R32" s="188">
        <v>93</v>
      </c>
      <c r="S32" s="188">
        <v>6</v>
      </c>
      <c r="T32" s="188">
        <v>0</v>
      </c>
      <c r="U32" s="188">
        <f t="shared" si="8"/>
        <v>3106</v>
      </c>
      <c r="V32" s="188">
        <v>3023</v>
      </c>
      <c r="W32" s="188">
        <v>83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446</v>
      </c>
      <c r="AC32" s="188">
        <v>51</v>
      </c>
      <c r="AD32" s="188">
        <v>313</v>
      </c>
      <c r="AE32" s="188">
        <f t="shared" si="10"/>
        <v>82</v>
      </c>
      <c r="AF32" s="188">
        <v>82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217</v>
      </c>
      <c r="B33" s="182" t="s">
        <v>265</v>
      </c>
      <c r="C33" s="184" t="s">
        <v>266</v>
      </c>
      <c r="D33" s="188">
        <f t="shared" si="0"/>
        <v>3078</v>
      </c>
      <c r="E33" s="188">
        <v>2607</v>
      </c>
      <c r="F33" s="188">
        <f t="shared" si="6"/>
        <v>291</v>
      </c>
      <c r="G33" s="188">
        <v>0</v>
      </c>
      <c r="H33" s="188">
        <v>291</v>
      </c>
      <c r="I33" s="188">
        <v>0</v>
      </c>
      <c r="J33" s="188">
        <v>0</v>
      </c>
      <c r="K33" s="188">
        <v>0</v>
      </c>
      <c r="L33" s="188">
        <v>29</v>
      </c>
      <c r="M33" s="188">
        <f t="shared" si="7"/>
        <v>151</v>
      </c>
      <c r="N33" s="188">
        <v>0</v>
      </c>
      <c r="O33" s="188">
        <v>70</v>
      </c>
      <c r="P33" s="188">
        <v>0</v>
      </c>
      <c r="Q33" s="188">
        <v>0</v>
      </c>
      <c r="R33" s="188">
        <v>0</v>
      </c>
      <c r="S33" s="188">
        <v>0</v>
      </c>
      <c r="T33" s="188">
        <v>81</v>
      </c>
      <c r="U33" s="188">
        <f t="shared" si="8"/>
        <v>2630</v>
      </c>
      <c r="V33" s="188">
        <v>2607</v>
      </c>
      <c r="W33" s="188">
        <v>0</v>
      </c>
      <c r="X33" s="188">
        <v>23</v>
      </c>
      <c r="Y33" s="188">
        <v>0</v>
      </c>
      <c r="Z33" s="188">
        <v>0</v>
      </c>
      <c r="AA33" s="188">
        <v>0</v>
      </c>
      <c r="AB33" s="188">
        <f t="shared" si="9"/>
        <v>286</v>
      </c>
      <c r="AC33" s="188">
        <v>29</v>
      </c>
      <c r="AD33" s="188">
        <v>257</v>
      </c>
      <c r="AE33" s="188">
        <f t="shared" si="10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201" t="s">
        <v>20</v>
      </c>
      <c r="B34" s="202"/>
      <c r="C34" s="202"/>
      <c r="D34" s="188">
        <f aca="true" t="shared" si="11" ref="D34:AJ34">SUM(D7:D33)</f>
        <v>403802</v>
      </c>
      <c r="E34" s="188">
        <f t="shared" si="11"/>
        <v>326082</v>
      </c>
      <c r="F34" s="188">
        <f t="shared" si="11"/>
        <v>46851</v>
      </c>
      <c r="G34" s="188">
        <f t="shared" si="11"/>
        <v>23510</v>
      </c>
      <c r="H34" s="188">
        <f t="shared" si="11"/>
        <v>16369</v>
      </c>
      <c r="I34" s="188">
        <f t="shared" si="11"/>
        <v>0</v>
      </c>
      <c r="J34" s="188">
        <f t="shared" si="11"/>
        <v>6966</v>
      </c>
      <c r="K34" s="188">
        <f t="shared" si="11"/>
        <v>6</v>
      </c>
      <c r="L34" s="188">
        <f t="shared" si="11"/>
        <v>9292</v>
      </c>
      <c r="M34" s="188">
        <f t="shared" si="11"/>
        <v>21577</v>
      </c>
      <c r="N34" s="188">
        <f t="shared" si="11"/>
        <v>13230</v>
      </c>
      <c r="O34" s="188">
        <f t="shared" si="11"/>
        <v>1260</v>
      </c>
      <c r="P34" s="188">
        <f t="shared" si="11"/>
        <v>2103</v>
      </c>
      <c r="Q34" s="188">
        <f t="shared" si="11"/>
        <v>967</v>
      </c>
      <c r="R34" s="188">
        <f t="shared" si="11"/>
        <v>3587</v>
      </c>
      <c r="S34" s="188">
        <f t="shared" si="11"/>
        <v>51</v>
      </c>
      <c r="T34" s="188">
        <f t="shared" si="11"/>
        <v>379</v>
      </c>
      <c r="U34" s="188">
        <f t="shared" si="11"/>
        <v>331375</v>
      </c>
      <c r="V34" s="188">
        <f t="shared" si="11"/>
        <v>326082</v>
      </c>
      <c r="W34" s="188">
        <f t="shared" si="11"/>
        <v>4122</v>
      </c>
      <c r="X34" s="188">
        <f t="shared" si="11"/>
        <v>1170</v>
      </c>
      <c r="Y34" s="188">
        <f t="shared" si="11"/>
        <v>0</v>
      </c>
      <c r="Z34" s="188">
        <f t="shared" si="11"/>
        <v>1</v>
      </c>
      <c r="AA34" s="188">
        <f t="shared" si="11"/>
        <v>0</v>
      </c>
      <c r="AB34" s="188">
        <f t="shared" si="11"/>
        <v>56345</v>
      </c>
      <c r="AC34" s="188">
        <f t="shared" si="11"/>
        <v>9292</v>
      </c>
      <c r="AD34" s="188">
        <f t="shared" si="11"/>
        <v>34413</v>
      </c>
      <c r="AE34" s="188">
        <f t="shared" si="11"/>
        <v>12640</v>
      </c>
      <c r="AF34" s="188">
        <f t="shared" si="11"/>
        <v>11186</v>
      </c>
      <c r="AG34" s="188">
        <f t="shared" si="11"/>
        <v>1420</v>
      </c>
      <c r="AH34" s="188">
        <f t="shared" si="11"/>
        <v>0</v>
      </c>
      <c r="AI34" s="188">
        <f t="shared" si="11"/>
        <v>28</v>
      </c>
      <c r="AJ34" s="188">
        <f t="shared" si="11"/>
        <v>6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3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107</v>
      </c>
      <c r="B2" s="200" t="s">
        <v>151</v>
      </c>
      <c r="C2" s="200" t="s">
        <v>119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140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122</v>
      </c>
      <c r="E3" s="203" t="s">
        <v>126</v>
      </c>
      <c r="F3" s="203" t="s">
        <v>152</v>
      </c>
      <c r="G3" s="203" t="s">
        <v>127</v>
      </c>
      <c r="H3" s="203" t="s">
        <v>275</v>
      </c>
      <c r="I3" s="203" t="s">
        <v>276</v>
      </c>
      <c r="J3" s="244" t="s">
        <v>190</v>
      </c>
      <c r="K3" s="203" t="s">
        <v>153</v>
      </c>
      <c r="L3" s="195" t="s">
        <v>122</v>
      </c>
      <c r="M3" s="203" t="s">
        <v>126</v>
      </c>
      <c r="N3" s="203" t="s">
        <v>152</v>
      </c>
      <c r="O3" s="203" t="s">
        <v>127</v>
      </c>
      <c r="P3" s="203" t="s">
        <v>275</v>
      </c>
      <c r="Q3" s="203" t="s">
        <v>276</v>
      </c>
      <c r="R3" s="244" t="s">
        <v>190</v>
      </c>
      <c r="S3" s="203" t="s">
        <v>153</v>
      </c>
      <c r="T3" s="195" t="s">
        <v>122</v>
      </c>
      <c r="U3" s="203" t="s">
        <v>126</v>
      </c>
      <c r="V3" s="203" t="s">
        <v>152</v>
      </c>
      <c r="W3" s="203" t="s">
        <v>127</v>
      </c>
      <c r="X3" s="203" t="s">
        <v>275</v>
      </c>
      <c r="Y3" s="203" t="s">
        <v>276</v>
      </c>
      <c r="Z3" s="244" t="s">
        <v>190</v>
      </c>
      <c r="AA3" s="203" t="s">
        <v>153</v>
      </c>
      <c r="AB3" s="208" t="s">
        <v>141</v>
      </c>
      <c r="AC3" s="234"/>
      <c r="AD3" s="234"/>
      <c r="AE3" s="234"/>
      <c r="AF3" s="234"/>
      <c r="AG3" s="234"/>
      <c r="AH3" s="234"/>
      <c r="AI3" s="235"/>
      <c r="AJ3" s="208" t="s">
        <v>142</v>
      </c>
      <c r="AK3" s="206"/>
      <c r="AL3" s="206"/>
      <c r="AM3" s="206"/>
      <c r="AN3" s="206"/>
      <c r="AO3" s="206"/>
      <c r="AP3" s="206"/>
      <c r="AQ3" s="207"/>
      <c r="AR3" s="208" t="s">
        <v>143</v>
      </c>
      <c r="AS3" s="232"/>
      <c r="AT3" s="232"/>
      <c r="AU3" s="232"/>
      <c r="AV3" s="232"/>
      <c r="AW3" s="232"/>
      <c r="AX3" s="232"/>
      <c r="AY3" s="233"/>
      <c r="AZ3" s="208" t="s">
        <v>144</v>
      </c>
      <c r="BA3" s="234"/>
      <c r="BB3" s="234"/>
      <c r="BC3" s="234"/>
      <c r="BD3" s="234"/>
      <c r="BE3" s="234"/>
      <c r="BF3" s="234"/>
      <c r="BG3" s="235"/>
      <c r="BH3" s="208" t="s">
        <v>145</v>
      </c>
      <c r="BI3" s="234"/>
      <c r="BJ3" s="234"/>
      <c r="BK3" s="234"/>
      <c r="BL3" s="234"/>
      <c r="BM3" s="234"/>
      <c r="BN3" s="234"/>
      <c r="BO3" s="235"/>
      <c r="BP3" s="195" t="s">
        <v>122</v>
      </c>
      <c r="BQ3" s="203" t="s">
        <v>126</v>
      </c>
      <c r="BR3" s="203" t="s">
        <v>152</v>
      </c>
      <c r="BS3" s="203" t="s">
        <v>127</v>
      </c>
      <c r="BT3" s="203" t="s">
        <v>275</v>
      </c>
      <c r="BU3" s="203" t="s">
        <v>276</v>
      </c>
      <c r="BV3" s="244" t="s">
        <v>190</v>
      </c>
      <c r="BW3" s="203" t="s">
        <v>153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122</v>
      </c>
      <c r="AC4" s="203" t="s">
        <v>126</v>
      </c>
      <c r="AD4" s="203" t="s">
        <v>152</v>
      </c>
      <c r="AE4" s="203" t="s">
        <v>127</v>
      </c>
      <c r="AF4" s="203" t="s">
        <v>275</v>
      </c>
      <c r="AG4" s="203" t="s">
        <v>276</v>
      </c>
      <c r="AH4" s="244" t="s">
        <v>190</v>
      </c>
      <c r="AI4" s="203" t="s">
        <v>153</v>
      </c>
      <c r="AJ4" s="195" t="s">
        <v>122</v>
      </c>
      <c r="AK4" s="203" t="s">
        <v>126</v>
      </c>
      <c r="AL4" s="203" t="s">
        <v>152</v>
      </c>
      <c r="AM4" s="203" t="s">
        <v>127</v>
      </c>
      <c r="AN4" s="203" t="s">
        <v>275</v>
      </c>
      <c r="AO4" s="203" t="s">
        <v>276</v>
      </c>
      <c r="AP4" s="244" t="s">
        <v>190</v>
      </c>
      <c r="AQ4" s="203" t="s">
        <v>153</v>
      </c>
      <c r="AR4" s="195" t="s">
        <v>122</v>
      </c>
      <c r="AS4" s="203" t="s">
        <v>126</v>
      </c>
      <c r="AT4" s="203" t="s">
        <v>152</v>
      </c>
      <c r="AU4" s="203" t="s">
        <v>127</v>
      </c>
      <c r="AV4" s="203" t="s">
        <v>275</v>
      </c>
      <c r="AW4" s="203" t="s">
        <v>276</v>
      </c>
      <c r="AX4" s="244" t="s">
        <v>190</v>
      </c>
      <c r="AY4" s="203" t="s">
        <v>153</v>
      </c>
      <c r="AZ4" s="195" t="s">
        <v>122</v>
      </c>
      <c r="BA4" s="203" t="s">
        <v>126</v>
      </c>
      <c r="BB4" s="203" t="s">
        <v>152</v>
      </c>
      <c r="BC4" s="203" t="s">
        <v>127</v>
      </c>
      <c r="BD4" s="203" t="s">
        <v>275</v>
      </c>
      <c r="BE4" s="203" t="s">
        <v>276</v>
      </c>
      <c r="BF4" s="244" t="s">
        <v>190</v>
      </c>
      <c r="BG4" s="203" t="s">
        <v>153</v>
      </c>
      <c r="BH4" s="195" t="s">
        <v>122</v>
      </c>
      <c r="BI4" s="203" t="s">
        <v>126</v>
      </c>
      <c r="BJ4" s="203" t="s">
        <v>152</v>
      </c>
      <c r="BK4" s="203" t="s">
        <v>127</v>
      </c>
      <c r="BL4" s="203" t="s">
        <v>275</v>
      </c>
      <c r="BM4" s="203" t="s">
        <v>276</v>
      </c>
      <c r="BN4" s="244" t="s">
        <v>190</v>
      </c>
      <c r="BO4" s="203" t="s">
        <v>153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115</v>
      </c>
      <c r="E6" s="28" t="s">
        <v>115</v>
      </c>
      <c r="F6" s="28" t="s">
        <v>115</v>
      </c>
      <c r="G6" s="28" t="s">
        <v>115</v>
      </c>
      <c r="H6" s="28" t="s">
        <v>115</v>
      </c>
      <c r="I6" s="28" t="s">
        <v>115</v>
      </c>
      <c r="J6" s="28" t="s">
        <v>115</v>
      </c>
      <c r="K6" s="28" t="s">
        <v>115</v>
      </c>
      <c r="L6" s="21" t="s">
        <v>115</v>
      </c>
      <c r="M6" s="28" t="s">
        <v>115</v>
      </c>
      <c r="N6" s="28" t="s">
        <v>115</v>
      </c>
      <c r="O6" s="28" t="s">
        <v>115</v>
      </c>
      <c r="P6" s="28" t="s">
        <v>115</v>
      </c>
      <c r="Q6" s="28" t="s">
        <v>115</v>
      </c>
      <c r="R6" s="28" t="s">
        <v>115</v>
      </c>
      <c r="S6" s="28" t="s">
        <v>115</v>
      </c>
      <c r="T6" s="21" t="s">
        <v>115</v>
      </c>
      <c r="U6" s="28" t="s">
        <v>115</v>
      </c>
      <c r="V6" s="28" t="s">
        <v>115</v>
      </c>
      <c r="W6" s="28" t="s">
        <v>115</v>
      </c>
      <c r="X6" s="28" t="s">
        <v>115</v>
      </c>
      <c r="Y6" s="28" t="s">
        <v>115</v>
      </c>
      <c r="Z6" s="28" t="s">
        <v>115</v>
      </c>
      <c r="AA6" s="28" t="s">
        <v>115</v>
      </c>
      <c r="AB6" s="21" t="s">
        <v>115</v>
      </c>
      <c r="AC6" s="28" t="s">
        <v>115</v>
      </c>
      <c r="AD6" s="28" t="s">
        <v>115</v>
      </c>
      <c r="AE6" s="28" t="s">
        <v>115</v>
      </c>
      <c r="AF6" s="28" t="s">
        <v>115</v>
      </c>
      <c r="AG6" s="28" t="s">
        <v>115</v>
      </c>
      <c r="AH6" s="28" t="s">
        <v>115</v>
      </c>
      <c r="AI6" s="28" t="s">
        <v>115</v>
      </c>
      <c r="AJ6" s="21" t="s">
        <v>115</v>
      </c>
      <c r="AK6" s="28" t="s">
        <v>115</v>
      </c>
      <c r="AL6" s="28" t="s">
        <v>115</v>
      </c>
      <c r="AM6" s="28" t="s">
        <v>115</v>
      </c>
      <c r="AN6" s="28" t="s">
        <v>115</v>
      </c>
      <c r="AO6" s="28" t="s">
        <v>115</v>
      </c>
      <c r="AP6" s="28" t="s">
        <v>115</v>
      </c>
      <c r="AQ6" s="28" t="s">
        <v>115</v>
      </c>
      <c r="AR6" s="21" t="s">
        <v>115</v>
      </c>
      <c r="AS6" s="28" t="s">
        <v>115</v>
      </c>
      <c r="AT6" s="28" t="s">
        <v>115</v>
      </c>
      <c r="AU6" s="28" t="s">
        <v>115</v>
      </c>
      <c r="AV6" s="28" t="s">
        <v>115</v>
      </c>
      <c r="AW6" s="28" t="s">
        <v>115</v>
      </c>
      <c r="AX6" s="28" t="s">
        <v>115</v>
      </c>
      <c r="AY6" s="28" t="s">
        <v>115</v>
      </c>
      <c r="AZ6" s="21" t="s">
        <v>115</v>
      </c>
      <c r="BA6" s="28" t="s">
        <v>115</v>
      </c>
      <c r="BB6" s="28" t="s">
        <v>115</v>
      </c>
      <c r="BC6" s="28" t="s">
        <v>115</v>
      </c>
      <c r="BD6" s="28" t="s">
        <v>115</v>
      </c>
      <c r="BE6" s="28" t="s">
        <v>115</v>
      </c>
      <c r="BF6" s="28" t="s">
        <v>115</v>
      </c>
      <c r="BG6" s="28" t="s">
        <v>115</v>
      </c>
      <c r="BH6" s="21" t="s">
        <v>115</v>
      </c>
      <c r="BI6" s="28" t="s">
        <v>115</v>
      </c>
      <c r="BJ6" s="28" t="s">
        <v>115</v>
      </c>
      <c r="BK6" s="28" t="s">
        <v>115</v>
      </c>
      <c r="BL6" s="28" t="s">
        <v>115</v>
      </c>
      <c r="BM6" s="28" t="s">
        <v>115</v>
      </c>
      <c r="BN6" s="28" t="s">
        <v>115</v>
      </c>
      <c r="BO6" s="28" t="s">
        <v>115</v>
      </c>
      <c r="BP6" s="21" t="s">
        <v>115</v>
      </c>
      <c r="BQ6" s="28" t="s">
        <v>115</v>
      </c>
      <c r="BR6" s="28" t="s">
        <v>115</v>
      </c>
      <c r="BS6" s="28" t="s">
        <v>115</v>
      </c>
      <c r="BT6" s="28" t="s">
        <v>115</v>
      </c>
      <c r="BU6" s="28" t="s">
        <v>115</v>
      </c>
      <c r="BV6" s="28" t="s">
        <v>115</v>
      </c>
      <c r="BW6" s="28" t="s">
        <v>115</v>
      </c>
    </row>
    <row r="7" spans="1:75" ht="13.5">
      <c r="A7" s="182" t="s">
        <v>217</v>
      </c>
      <c r="B7" s="182" t="s">
        <v>218</v>
      </c>
      <c r="C7" s="184" t="s">
        <v>219</v>
      </c>
      <c r="D7" s="188">
        <f aca="true" t="shared" si="0" ref="D7:D33">SUM(E7:K7)</f>
        <v>24433</v>
      </c>
      <c r="E7" s="188">
        <f aca="true" t="shared" si="1" ref="E7:E13">M7+U7+BQ7</f>
        <v>15389</v>
      </c>
      <c r="F7" s="188">
        <f aca="true" t="shared" si="2" ref="F7:F13">N7+V7+BR7</f>
        <v>3728</v>
      </c>
      <c r="G7" s="188">
        <f aca="true" t="shared" si="3" ref="G7:G13">O7+W7+BS7</f>
        <v>2203</v>
      </c>
      <c r="H7" s="188">
        <f aca="true" t="shared" si="4" ref="H7:H13">P7+X7+BT7</f>
        <v>530</v>
      </c>
      <c r="I7" s="188">
        <f aca="true" t="shared" si="5" ref="I7:I13">Q7+Y7+BU7</f>
        <v>2463</v>
      </c>
      <c r="J7" s="188">
        <f aca="true" t="shared" si="6" ref="J7:J13">R7+Z7+BV7</f>
        <v>0</v>
      </c>
      <c r="K7" s="188">
        <f aca="true" t="shared" si="7" ref="K7:K13">S7+AA7+BW7</f>
        <v>120</v>
      </c>
      <c r="L7" s="188">
        <f aca="true" t="shared" si="8" ref="L7:L13">SUM(M7:S7)</f>
        <v>10361</v>
      </c>
      <c r="M7" s="188">
        <v>7368</v>
      </c>
      <c r="N7" s="188">
        <v>0</v>
      </c>
      <c r="O7" s="188">
        <v>0</v>
      </c>
      <c r="P7" s="188">
        <v>530</v>
      </c>
      <c r="Q7" s="188">
        <v>2463</v>
      </c>
      <c r="R7" s="188">
        <v>0</v>
      </c>
      <c r="S7" s="188">
        <v>0</v>
      </c>
      <c r="T7" s="188">
        <f aca="true" t="shared" si="9" ref="T7:T13">SUM(U7:AA7)</f>
        <v>6041</v>
      </c>
      <c r="U7" s="188">
        <f aca="true" t="shared" si="10" ref="U7:U13">AC7+AK7+AS7+BA7+BI7</f>
        <v>0</v>
      </c>
      <c r="V7" s="188">
        <f aca="true" t="shared" si="11" ref="V7:V13">AD7+AL7+AT7+BB7+BJ7</f>
        <v>3718</v>
      </c>
      <c r="W7" s="188">
        <f aca="true" t="shared" si="12" ref="W7:W13">AE7+AM7+AU7+BC7+BK7</f>
        <v>2203</v>
      </c>
      <c r="X7" s="188">
        <f aca="true" t="shared" si="13" ref="X7:X13">AF7+AN7+AV7+BD7+BL7</f>
        <v>0</v>
      </c>
      <c r="Y7" s="188">
        <f aca="true" t="shared" si="14" ref="Y7:Y13">AG7+AO7+AW7+BE7+BM7</f>
        <v>0</v>
      </c>
      <c r="Z7" s="188">
        <f aca="true" t="shared" si="15" ref="Z7:Z13">AH7+AP7+AX7+BF7+BN7</f>
        <v>0</v>
      </c>
      <c r="AA7" s="188">
        <f aca="true" t="shared" si="16" ref="AA7:AA13">AI7+AQ7+AY7+BG7+BO7</f>
        <v>120</v>
      </c>
      <c r="AB7" s="188">
        <f aca="true" t="shared" si="17" ref="AB7:AB13">SUM(AC7:AI7)</f>
        <v>347</v>
      </c>
      <c r="AC7" s="188">
        <v>0</v>
      </c>
      <c r="AD7" s="188">
        <v>227</v>
      </c>
      <c r="AE7" s="188">
        <v>0</v>
      </c>
      <c r="AF7" s="188">
        <v>0</v>
      </c>
      <c r="AG7" s="188">
        <v>0</v>
      </c>
      <c r="AH7" s="188">
        <v>0</v>
      </c>
      <c r="AI7" s="188">
        <v>120</v>
      </c>
      <c r="AJ7" s="188">
        <f aca="true" t="shared" si="18" ref="AJ7:AJ13">SUM(AK7:AQ7)</f>
        <v>2639</v>
      </c>
      <c r="AK7" s="188">
        <v>0</v>
      </c>
      <c r="AL7" s="188">
        <v>2639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13">SUM(AS7:AY7)</f>
        <v>3055</v>
      </c>
      <c r="AS7" s="188">
        <v>0</v>
      </c>
      <c r="AT7" s="188">
        <v>852</v>
      </c>
      <c r="AU7" s="188">
        <v>2203</v>
      </c>
      <c r="AV7" s="188">
        <v>0</v>
      </c>
      <c r="AW7" s="188">
        <v>0</v>
      </c>
      <c r="AX7" s="188">
        <v>0</v>
      </c>
      <c r="AY7" s="188">
        <v>0</v>
      </c>
      <c r="AZ7" s="188">
        <f aca="true" t="shared" si="20" ref="AZ7:AZ1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1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13">SUM(BQ7:BW7)</f>
        <v>8031</v>
      </c>
      <c r="BQ7" s="188">
        <v>8021</v>
      </c>
      <c r="BR7" s="188">
        <v>10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217</v>
      </c>
      <c r="B8" s="182" t="s">
        <v>220</v>
      </c>
      <c r="C8" s="184" t="s">
        <v>221</v>
      </c>
      <c r="D8" s="188">
        <f t="shared" si="0"/>
        <v>11528</v>
      </c>
      <c r="E8" s="188">
        <f t="shared" si="1"/>
        <v>8104</v>
      </c>
      <c r="F8" s="188">
        <f t="shared" si="2"/>
        <v>1649</v>
      </c>
      <c r="G8" s="188">
        <f t="shared" si="3"/>
        <v>375</v>
      </c>
      <c r="H8" s="188">
        <f t="shared" si="4"/>
        <v>275</v>
      </c>
      <c r="I8" s="188">
        <f t="shared" si="5"/>
        <v>1025</v>
      </c>
      <c r="J8" s="188">
        <f t="shared" si="6"/>
        <v>32</v>
      </c>
      <c r="K8" s="188">
        <f t="shared" si="7"/>
        <v>68</v>
      </c>
      <c r="L8" s="188">
        <f t="shared" si="8"/>
        <v>2125</v>
      </c>
      <c r="M8" s="188">
        <v>2002</v>
      </c>
      <c r="N8" s="188">
        <v>0</v>
      </c>
      <c r="O8" s="188">
        <v>123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3204</v>
      </c>
      <c r="U8" s="188">
        <f t="shared" si="10"/>
        <v>0</v>
      </c>
      <c r="V8" s="188">
        <f t="shared" si="11"/>
        <v>1585</v>
      </c>
      <c r="W8" s="188">
        <f t="shared" si="12"/>
        <v>251</v>
      </c>
      <c r="X8" s="188">
        <f t="shared" si="13"/>
        <v>275</v>
      </c>
      <c r="Y8" s="188">
        <f t="shared" si="14"/>
        <v>1025</v>
      </c>
      <c r="Z8" s="188">
        <f t="shared" si="15"/>
        <v>0</v>
      </c>
      <c r="AA8" s="188">
        <f t="shared" si="16"/>
        <v>68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3204</v>
      </c>
      <c r="AS8" s="188">
        <v>0</v>
      </c>
      <c r="AT8" s="188">
        <v>1585</v>
      </c>
      <c r="AU8" s="188">
        <v>251</v>
      </c>
      <c r="AV8" s="188">
        <v>275</v>
      </c>
      <c r="AW8" s="188">
        <v>1025</v>
      </c>
      <c r="AX8" s="188">
        <v>0</v>
      </c>
      <c r="AY8" s="188">
        <v>68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6199</v>
      </c>
      <c r="BQ8" s="188">
        <v>6102</v>
      </c>
      <c r="BR8" s="188">
        <v>64</v>
      </c>
      <c r="BS8" s="188">
        <v>1</v>
      </c>
      <c r="BT8" s="188">
        <v>0</v>
      </c>
      <c r="BU8" s="188">
        <v>0</v>
      </c>
      <c r="BV8" s="188">
        <v>32</v>
      </c>
      <c r="BW8" s="188">
        <v>0</v>
      </c>
    </row>
    <row r="9" spans="1:75" ht="13.5">
      <c r="A9" s="182" t="s">
        <v>217</v>
      </c>
      <c r="B9" s="182" t="s">
        <v>222</v>
      </c>
      <c r="C9" s="184" t="s">
        <v>223</v>
      </c>
      <c r="D9" s="188">
        <f t="shared" si="0"/>
        <v>2871</v>
      </c>
      <c r="E9" s="188">
        <f t="shared" si="1"/>
        <v>1892</v>
      </c>
      <c r="F9" s="188">
        <f t="shared" si="2"/>
        <v>384</v>
      </c>
      <c r="G9" s="188">
        <f t="shared" si="3"/>
        <v>238</v>
      </c>
      <c r="H9" s="188">
        <f t="shared" si="4"/>
        <v>57</v>
      </c>
      <c r="I9" s="188">
        <f t="shared" si="5"/>
        <v>138</v>
      </c>
      <c r="J9" s="188">
        <f t="shared" si="6"/>
        <v>0</v>
      </c>
      <c r="K9" s="188">
        <f t="shared" si="7"/>
        <v>162</v>
      </c>
      <c r="L9" s="188">
        <f t="shared" si="8"/>
        <v>596</v>
      </c>
      <c r="M9" s="188">
        <v>94</v>
      </c>
      <c r="N9" s="188">
        <v>69</v>
      </c>
      <c r="O9" s="188">
        <v>238</v>
      </c>
      <c r="P9" s="188">
        <v>57</v>
      </c>
      <c r="Q9" s="188">
        <v>138</v>
      </c>
      <c r="R9" s="188">
        <v>0</v>
      </c>
      <c r="S9" s="188">
        <v>0</v>
      </c>
      <c r="T9" s="188">
        <f t="shared" si="9"/>
        <v>452</v>
      </c>
      <c r="U9" s="188">
        <f t="shared" si="10"/>
        <v>0</v>
      </c>
      <c r="V9" s="188">
        <f t="shared" si="11"/>
        <v>290</v>
      </c>
      <c r="W9" s="188">
        <f t="shared" si="12"/>
        <v>0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162</v>
      </c>
      <c r="AB9" s="188">
        <f t="shared" si="17"/>
        <v>162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162</v>
      </c>
      <c r="AJ9" s="188">
        <f t="shared" si="18"/>
        <v>290</v>
      </c>
      <c r="AK9" s="188">
        <v>0</v>
      </c>
      <c r="AL9" s="188">
        <v>290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0</v>
      </c>
      <c r="AS9" s="188">
        <v>0</v>
      </c>
      <c r="AT9" s="188">
        <v>0</v>
      </c>
      <c r="AU9" s="188">
        <v>0</v>
      </c>
      <c r="AV9" s="188">
        <v>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1823</v>
      </c>
      <c r="BQ9" s="188">
        <v>1798</v>
      </c>
      <c r="BR9" s="188">
        <v>25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217</v>
      </c>
      <c r="B10" s="182" t="s">
        <v>224</v>
      </c>
      <c r="C10" s="184" t="s">
        <v>225</v>
      </c>
      <c r="D10" s="188">
        <f t="shared" si="0"/>
        <v>2321</v>
      </c>
      <c r="E10" s="188">
        <f t="shared" si="1"/>
        <v>1427</v>
      </c>
      <c r="F10" s="188">
        <f t="shared" si="2"/>
        <v>550</v>
      </c>
      <c r="G10" s="188">
        <f t="shared" si="3"/>
        <v>188</v>
      </c>
      <c r="H10" s="188">
        <f t="shared" si="4"/>
        <v>58</v>
      </c>
      <c r="I10" s="188">
        <f t="shared" si="5"/>
        <v>98</v>
      </c>
      <c r="J10" s="188">
        <f t="shared" si="6"/>
        <v>0</v>
      </c>
      <c r="K10" s="188">
        <f t="shared" si="7"/>
        <v>0</v>
      </c>
      <c r="L10" s="188">
        <f t="shared" si="8"/>
        <v>622</v>
      </c>
      <c r="M10" s="188">
        <v>197</v>
      </c>
      <c r="N10" s="188">
        <v>81</v>
      </c>
      <c r="O10" s="188">
        <v>188</v>
      </c>
      <c r="P10" s="188">
        <v>58</v>
      </c>
      <c r="Q10" s="188">
        <v>98</v>
      </c>
      <c r="R10" s="188">
        <v>0</v>
      </c>
      <c r="S10" s="188">
        <v>0</v>
      </c>
      <c r="T10" s="188">
        <f t="shared" si="9"/>
        <v>453</v>
      </c>
      <c r="U10" s="188">
        <f t="shared" si="10"/>
        <v>0</v>
      </c>
      <c r="V10" s="188">
        <f t="shared" si="11"/>
        <v>453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453</v>
      </c>
      <c r="AK10" s="188">
        <v>0</v>
      </c>
      <c r="AL10" s="188">
        <v>453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1246</v>
      </c>
      <c r="BQ10" s="188">
        <v>1230</v>
      </c>
      <c r="BR10" s="188">
        <v>16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217</v>
      </c>
      <c r="B11" s="182" t="s">
        <v>226</v>
      </c>
      <c r="C11" s="184" t="s">
        <v>227</v>
      </c>
      <c r="D11" s="188">
        <f t="shared" si="0"/>
        <v>3857</v>
      </c>
      <c r="E11" s="188">
        <f t="shared" si="1"/>
        <v>2176</v>
      </c>
      <c r="F11" s="188">
        <f t="shared" si="2"/>
        <v>803</v>
      </c>
      <c r="G11" s="188">
        <f t="shared" si="3"/>
        <v>407</v>
      </c>
      <c r="H11" s="188">
        <f t="shared" si="4"/>
        <v>97</v>
      </c>
      <c r="I11" s="188">
        <f t="shared" si="5"/>
        <v>373</v>
      </c>
      <c r="J11" s="188">
        <f t="shared" si="6"/>
        <v>1</v>
      </c>
      <c r="K11" s="188">
        <f t="shared" si="7"/>
        <v>0</v>
      </c>
      <c r="L11" s="188">
        <f t="shared" si="8"/>
        <v>847</v>
      </c>
      <c r="M11" s="188">
        <v>497</v>
      </c>
      <c r="N11" s="188">
        <v>350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1566</v>
      </c>
      <c r="U11" s="188">
        <f t="shared" si="10"/>
        <v>243</v>
      </c>
      <c r="V11" s="188">
        <f t="shared" si="11"/>
        <v>446</v>
      </c>
      <c r="W11" s="188">
        <f t="shared" si="12"/>
        <v>407</v>
      </c>
      <c r="X11" s="188">
        <f t="shared" si="13"/>
        <v>97</v>
      </c>
      <c r="Y11" s="188">
        <f t="shared" si="14"/>
        <v>373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323</v>
      </c>
      <c r="AK11" s="188">
        <v>0</v>
      </c>
      <c r="AL11" s="188">
        <v>323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1243</v>
      </c>
      <c r="AS11" s="188">
        <v>243</v>
      </c>
      <c r="AT11" s="188">
        <v>123</v>
      </c>
      <c r="AU11" s="188">
        <v>407</v>
      </c>
      <c r="AV11" s="188">
        <v>97</v>
      </c>
      <c r="AW11" s="188">
        <v>373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1444</v>
      </c>
      <c r="BQ11" s="188">
        <v>1436</v>
      </c>
      <c r="BR11" s="188">
        <v>7</v>
      </c>
      <c r="BS11" s="188">
        <v>0</v>
      </c>
      <c r="BT11" s="188">
        <v>0</v>
      </c>
      <c r="BU11" s="188">
        <v>0</v>
      </c>
      <c r="BV11" s="188">
        <v>1</v>
      </c>
      <c r="BW11" s="188">
        <v>0</v>
      </c>
    </row>
    <row r="12" spans="1:75" ht="13.5">
      <c r="A12" s="182" t="s">
        <v>217</v>
      </c>
      <c r="B12" s="182" t="s">
        <v>228</v>
      </c>
      <c r="C12" s="184" t="s">
        <v>229</v>
      </c>
      <c r="D12" s="188">
        <f t="shared" si="0"/>
        <v>2836</v>
      </c>
      <c r="E12" s="188">
        <f t="shared" si="1"/>
        <v>1206</v>
      </c>
      <c r="F12" s="188">
        <f t="shared" si="2"/>
        <v>449</v>
      </c>
      <c r="G12" s="188">
        <f t="shared" si="3"/>
        <v>222</v>
      </c>
      <c r="H12" s="188">
        <f t="shared" si="4"/>
        <v>55</v>
      </c>
      <c r="I12" s="188">
        <f t="shared" si="5"/>
        <v>127</v>
      </c>
      <c r="J12" s="188">
        <f t="shared" si="6"/>
        <v>14</v>
      </c>
      <c r="K12" s="188">
        <f t="shared" si="7"/>
        <v>763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1844</v>
      </c>
      <c r="U12" s="188">
        <f t="shared" si="10"/>
        <v>228</v>
      </c>
      <c r="V12" s="188">
        <f t="shared" si="11"/>
        <v>449</v>
      </c>
      <c r="W12" s="188">
        <f t="shared" si="12"/>
        <v>222</v>
      </c>
      <c r="X12" s="188">
        <f t="shared" si="13"/>
        <v>55</v>
      </c>
      <c r="Y12" s="188">
        <f t="shared" si="14"/>
        <v>127</v>
      </c>
      <c r="Z12" s="188">
        <f t="shared" si="15"/>
        <v>0</v>
      </c>
      <c r="AA12" s="188">
        <f t="shared" si="16"/>
        <v>763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358</v>
      </c>
      <c r="AK12" s="188">
        <v>0</v>
      </c>
      <c r="AL12" s="188">
        <v>358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1486</v>
      </c>
      <c r="AS12" s="188">
        <v>228</v>
      </c>
      <c r="AT12" s="188">
        <v>91</v>
      </c>
      <c r="AU12" s="188">
        <v>222</v>
      </c>
      <c r="AV12" s="188">
        <v>55</v>
      </c>
      <c r="AW12" s="188">
        <v>127</v>
      </c>
      <c r="AX12" s="188">
        <v>0</v>
      </c>
      <c r="AY12" s="188">
        <v>763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992</v>
      </c>
      <c r="BQ12" s="188">
        <v>978</v>
      </c>
      <c r="BR12" s="188">
        <v>0</v>
      </c>
      <c r="BS12" s="188">
        <v>0</v>
      </c>
      <c r="BT12" s="188">
        <v>0</v>
      </c>
      <c r="BU12" s="188">
        <v>0</v>
      </c>
      <c r="BV12" s="188">
        <v>14</v>
      </c>
      <c r="BW12" s="188">
        <v>0</v>
      </c>
    </row>
    <row r="13" spans="1:75" ht="13.5">
      <c r="A13" s="182" t="s">
        <v>217</v>
      </c>
      <c r="B13" s="182" t="s">
        <v>230</v>
      </c>
      <c r="C13" s="184" t="s">
        <v>231</v>
      </c>
      <c r="D13" s="188">
        <f t="shared" si="0"/>
        <v>1825</v>
      </c>
      <c r="E13" s="188">
        <f t="shared" si="1"/>
        <v>1186</v>
      </c>
      <c r="F13" s="188">
        <f t="shared" si="2"/>
        <v>409</v>
      </c>
      <c r="G13" s="188">
        <f t="shared" si="3"/>
        <v>172</v>
      </c>
      <c r="H13" s="188">
        <f t="shared" si="4"/>
        <v>28</v>
      </c>
      <c r="I13" s="188">
        <f t="shared" si="5"/>
        <v>30</v>
      </c>
      <c r="J13" s="188">
        <f t="shared" si="6"/>
        <v>0</v>
      </c>
      <c r="K13" s="188">
        <f t="shared" si="7"/>
        <v>0</v>
      </c>
      <c r="L13" s="188">
        <f t="shared" si="8"/>
        <v>963</v>
      </c>
      <c r="M13" s="188">
        <v>710</v>
      </c>
      <c r="N13" s="188">
        <v>55</v>
      </c>
      <c r="O13" s="188">
        <v>140</v>
      </c>
      <c r="P13" s="188">
        <v>28</v>
      </c>
      <c r="Q13" s="188">
        <v>30</v>
      </c>
      <c r="R13" s="188">
        <v>0</v>
      </c>
      <c r="S13" s="188">
        <v>0</v>
      </c>
      <c r="T13" s="188">
        <f t="shared" si="9"/>
        <v>346</v>
      </c>
      <c r="U13" s="188">
        <f t="shared" si="10"/>
        <v>0</v>
      </c>
      <c r="V13" s="188">
        <f t="shared" si="11"/>
        <v>346</v>
      </c>
      <c r="W13" s="188">
        <f t="shared" si="12"/>
        <v>0</v>
      </c>
      <c r="X13" s="188">
        <f t="shared" si="13"/>
        <v>0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346</v>
      </c>
      <c r="AK13" s="188">
        <v>0</v>
      </c>
      <c r="AL13" s="188">
        <v>346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0</v>
      </c>
      <c r="AS13" s="188">
        <v>0</v>
      </c>
      <c r="AT13" s="188">
        <v>0</v>
      </c>
      <c r="AU13" s="188">
        <v>0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516</v>
      </c>
      <c r="BQ13" s="188">
        <v>476</v>
      </c>
      <c r="BR13" s="188">
        <v>8</v>
      </c>
      <c r="BS13" s="188">
        <v>32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217</v>
      </c>
      <c r="B14" s="182" t="s">
        <v>232</v>
      </c>
      <c r="C14" s="184" t="s">
        <v>131</v>
      </c>
      <c r="D14" s="188">
        <f t="shared" si="0"/>
        <v>2798</v>
      </c>
      <c r="E14" s="188">
        <f aca="true" t="shared" si="23" ref="E14:E33">M14+U14+BQ14</f>
        <v>1854</v>
      </c>
      <c r="F14" s="188">
        <f aca="true" t="shared" si="24" ref="F14:F33">N14+V14+BR14</f>
        <v>461</v>
      </c>
      <c r="G14" s="188">
        <f aca="true" t="shared" si="25" ref="G14:G33">O14+W14+BS14</f>
        <v>218</v>
      </c>
      <c r="H14" s="188">
        <f aca="true" t="shared" si="26" ref="H14:H33">P14+X14+BT14</f>
        <v>47</v>
      </c>
      <c r="I14" s="188">
        <f aca="true" t="shared" si="27" ref="I14:I33">Q14+Y14+BU14</f>
        <v>1</v>
      </c>
      <c r="J14" s="188">
        <f aca="true" t="shared" si="28" ref="J14:J33">R14+Z14+BV14</f>
        <v>9</v>
      </c>
      <c r="K14" s="188">
        <f aca="true" t="shared" si="29" ref="K14:K33">S14+AA14+BW14</f>
        <v>208</v>
      </c>
      <c r="L14" s="188">
        <f aca="true" t="shared" si="30" ref="L14:L33">SUM(M14:S14)</f>
        <v>677</v>
      </c>
      <c r="M14" s="188">
        <v>54</v>
      </c>
      <c r="N14" s="188">
        <v>149</v>
      </c>
      <c r="O14" s="188">
        <v>218</v>
      </c>
      <c r="P14" s="188">
        <v>47</v>
      </c>
      <c r="Q14" s="188">
        <v>1</v>
      </c>
      <c r="R14" s="188">
        <v>0</v>
      </c>
      <c r="S14" s="188">
        <v>208</v>
      </c>
      <c r="T14" s="188">
        <f aca="true" t="shared" si="31" ref="T14:T33">SUM(U14:AA14)</f>
        <v>282</v>
      </c>
      <c r="U14" s="188">
        <f aca="true" t="shared" si="32" ref="U14:U33">AC14+AK14+AS14+BA14+BI14</f>
        <v>0</v>
      </c>
      <c r="V14" s="188">
        <f aca="true" t="shared" si="33" ref="V14:V33">AD14+AL14+AT14+BB14+BJ14</f>
        <v>282</v>
      </c>
      <c r="W14" s="188">
        <f aca="true" t="shared" si="34" ref="W14:W33">AE14+AM14+AU14+BC14+BK14</f>
        <v>0</v>
      </c>
      <c r="X14" s="188">
        <f aca="true" t="shared" si="35" ref="X14:X33">AF14+AN14+AV14+BD14+BL14</f>
        <v>0</v>
      </c>
      <c r="Y14" s="188">
        <f aca="true" t="shared" si="36" ref="Y14:Y33">AG14+AO14+AW14+BE14+BM14</f>
        <v>0</v>
      </c>
      <c r="Z14" s="188">
        <f aca="true" t="shared" si="37" ref="Z14:Z33">AH14+AP14+AX14+BF14+BN14</f>
        <v>0</v>
      </c>
      <c r="AA14" s="188">
        <f aca="true" t="shared" si="38" ref="AA14:AA33">AI14+AQ14+AY14+BG14+BO14</f>
        <v>0</v>
      </c>
      <c r="AB14" s="188">
        <f aca="true" t="shared" si="39" ref="AB14:AB33">SUM(AC14:AI14)</f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aca="true" t="shared" si="40" ref="AJ14:AJ33">SUM(AK14:AQ14)</f>
        <v>282</v>
      </c>
      <c r="AK14" s="188">
        <v>0</v>
      </c>
      <c r="AL14" s="188">
        <v>282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aca="true" t="shared" si="41" ref="AR14:AR33">SUM(AS14:AY14)</f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f aca="true" t="shared" si="42" ref="AZ14:AZ33">SUM(BA14:BG14)</f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aca="true" t="shared" si="43" ref="BH14:BH33">SUM(BI14:BO14)</f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aca="true" t="shared" si="44" ref="BP14:BP33">SUM(BQ14:BW14)</f>
        <v>1839</v>
      </c>
      <c r="BQ14" s="188">
        <v>1800</v>
      </c>
      <c r="BR14" s="188">
        <v>30</v>
      </c>
      <c r="BS14" s="188">
        <v>0</v>
      </c>
      <c r="BT14" s="188">
        <v>0</v>
      </c>
      <c r="BU14" s="188">
        <v>0</v>
      </c>
      <c r="BV14" s="188">
        <v>9</v>
      </c>
      <c r="BW14" s="188">
        <v>0</v>
      </c>
    </row>
    <row r="15" spans="1:75" ht="13.5">
      <c r="A15" s="182" t="s">
        <v>217</v>
      </c>
      <c r="B15" s="182" t="s">
        <v>233</v>
      </c>
      <c r="C15" s="184" t="s">
        <v>234</v>
      </c>
      <c r="D15" s="188">
        <f t="shared" si="0"/>
        <v>1764</v>
      </c>
      <c r="E15" s="188">
        <f t="shared" si="23"/>
        <v>947</v>
      </c>
      <c r="F15" s="188">
        <f t="shared" si="24"/>
        <v>348</v>
      </c>
      <c r="G15" s="188">
        <f t="shared" si="25"/>
        <v>179</v>
      </c>
      <c r="H15" s="188">
        <f t="shared" si="26"/>
        <v>54</v>
      </c>
      <c r="I15" s="188">
        <f t="shared" si="27"/>
        <v>216</v>
      </c>
      <c r="J15" s="188">
        <f t="shared" si="28"/>
        <v>2</v>
      </c>
      <c r="K15" s="188">
        <f t="shared" si="29"/>
        <v>18</v>
      </c>
      <c r="L15" s="188">
        <f t="shared" si="30"/>
        <v>328</v>
      </c>
      <c r="M15" s="188">
        <v>87</v>
      </c>
      <c r="N15" s="188">
        <v>62</v>
      </c>
      <c r="O15" s="188">
        <v>179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31"/>
        <v>574</v>
      </c>
      <c r="U15" s="188">
        <f t="shared" si="32"/>
        <v>0</v>
      </c>
      <c r="V15" s="188">
        <f t="shared" si="33"/>
        <v>286</v>
      </c>
      <c r="W15" s="188">
        <f t="shared" si="34"/>
        <v>0</v>
      </c>
      <c r="X15" s="188">
        <f t="shared" si="35"/>
        <v>54</v>
      </c>
      <c r="Y15" s="188">
        <f t="shared" si="36"/>
        <v>216</v>
      </c>
      <c r="Z15" s="188">
        <f t="shared" si="37"/>
        <v>0</v>
      </c>
      <c r="AA15" s="188">
        <f t="shared" si="38"/>
        <v>18</v>
      </c>
      <c r="AB15" s="188">
        <f t="shared" si="39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40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41"/>
        <v>574</v>
      </c>
      <c r="AS15" s="188">
        <v>0</v>
      </c>
      <c r="AT15" s="188">
        <v>286</v>
      </c>
      <c r="AU15" s="188">
        <v>0</v>
      </c>
      <c r="AV15" s="188">
        <v>54</v>
      </c>
      <c r="AW15" s="188">
        <v>216</v>
      </c>
      <c r="AX15" s="188">
        <v>0</v>
      </c>
      <c r="AY15" s="188">
        <v>18</v>
      </c>
      <c r="AZ15" s="188">
        <f t="shared" si="42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43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44"/>
        <v>862</v>
      </c>
      <c r="BQ15" s="188">
        <v>860</v>
      </c>
      <c r="BR15" s="188">
        <v>0</v>
      </c>
      <c r="BS15" s="188">
        <v>0</v>
      </c>
      <c r="BT15" s="188">
        <v>0</v>
      </c>
      <c r="BU15" s="188">
        <v>0</v>
      </c>
      <c r="BV15" s="188">
        <v>2</v>
      </c>
      <c r="BW15" s="188">
        <v>0</v>
      </c>
    </row>
    <row r="16" spans="1:75" ht="13.5">
      <c r="A16" s="182" t="s">
        <v>217</v>
      </c>
      <c r="B16" s="182" t="s">
        <v>18</v>
      </c>
      <c r="C16" s="184" t="s">
        <v>19</v>
      </c>
      <c r="D16" s="188">
        <f t="shared" si="0"/>
        <v>9710</v>
      </c>
      <c r="E16" s="188">
        <f t="shared" si="23"/>
        <v>1943</v>
      </c>
      <c r="F16" s="188">
        <f t="shared" si="24"/>
        <v>445</v>
      </c>
      <c r="G16" s="188">
        <f t="shared" si="25"/>
        <v>379</v>
      </c>
      <c r="H16" s="188">
        <f t="shared" si="26"/>
        <v>73</v>
      </c>
      <c r="I16" s="188">
        <f t="shared" si="27"/>
        <v>5</v>
      </c>
      <c r="J16" s="188">
        <f t="shared" si="28"/>
        <v>15</v>
      </c>
      <c r="K16" s="188">
        <f t="shared" si="29"/>
        <v>6850</v>
      </c>
      <c r="L16" s="188">
        <f t="shared" si="30"/>
        <v>366</v>
      </c>
      <c r="M16" s="188">
        <v>10</v>
      </c>
      <c r="N16" s="188">
        <v>67</v>
      </c>
      <c r="O16" s="188">
        <v>166</v>
      </c>
      <c r="P16" s="188">
        <v>31</v>
      </c>
      <c r="Q16" s="188">
        <v>2</v>
      </c>
      <c r="R16" s="188">
        <v>0</v>
      </c>
      <c r="S16" s="188">
        <v>90</v>
      </c>
      <c r="T16" s="188">
        <f t="shared" si="31"/>
        <v>7503</v>
      </c>
      <c r="U16" s="188">
        <f t="shared" si="32"/>
        <v>177</v>
      </c>
      <c r="V16" s="188">
        <f t="shared" si="33"/>
        <v>317</v>
      </c>
      <c r="W16" s="188">
        <f t="shared" si="34"/>
        <v>213</v>
      </c>
      <c r="X16" s="188">
        <f t="shared" si="35"/>
        <v>39</v>
      </c>
      <c r="Y16" s="188">
        <f t="shared" si="36"/>
        <v>3</v>
      </c>
      <c r="Z16" s="188">
        <f t="shared" si="37"/>
        <v>0</v>
      </c>
      <c r="AA16" s="188">
        <f t="shared" si="38"/>
        <v>6754</v>
      </c>
      <c r="AB16" s="188">
        <f t="shared" si="39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40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41"/>
        <v>749</v>
      </c>
      <c r="AS16" s="188">
        <v>177</v>
      </c>
      <c r="AT16" s="188">
        <v>317</v>
      </c>
      <c r="AU16" s="188">
        <v>213</v>
      </c>
      <c r="AV16" s="188">
        <v>39</v>
      </c>
      <c r="AW16" s="188">
        <v>3</v>
      </c>
      <c r="AX16" s="188">
        <v>0</v>
      </c>
      <c r="AY16" s="188">
        <v>0</v>
      </c>
      <c r="AZ16" s="188">
        <f t="shared" si="42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43"/>
        <v>6754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6754</v>
      </c>
      <c r="BP16" s="188">
        <f t="shared" si="44"/>
        <v>1841</v>
      </c>
      <c r="BQ16" s="188">
        <v>1756</v>
      </c>
      <c r="BR16" s="188">
        <v>61</v>
      </c>
      <c r="BS16" s="188">
        <v>0</v>
      </c>
      <c r="BT16" s="188">
        <v>3</v>
      </c>
      <c r="BU16" s="188">
        <v>0</v>
      </c>
      <c r="BV16" s="188">
        <v>15</v>
      </c>
      <c r="BW16" s="188">
        <v>6</v>
      </c>
    </row>
    <row r="17" spans="1:75" ht="13.5">
      <c r="A17" s="182" t="s">
        <v>217</v>
      </c>
      <c r="B17" s="182" t="s">
        <v>235</v>
      </c>
      <c r="C17" s="184" t="s">
        <v>236</v>
      </c>
      <c r="D17" s="188">
        <f t="shared" si="0"/>
        <v>1308</v>
      </c>
      <c r="E17" s="188">
        <f t="shared" si="23"/>
        <v>909</v>
      </c>
      <c r="F17" s="188">
        <f t="shared" si="24"/>
        <v>101</v>
      </c>
      <c r="G17" s="188">
        <f t="shared" si="25"/>
        <v>124</v>
      </c>
      <c r="H17" s="188">
        <f t="shared" si="26"/>
        <v>37</v>
      </c>
      <c r="I17" s="188">
        <f t="shared" si="27"/>
        <v>131</v>
      </c>
      <c r="J17" s="188">
        <f t="shared" si="28"/>
        <v>0</v>
      </c>
      <c r="K17" s="188">
        <f t="shared" si="29"/>
        <v>6</v>
      </c>
      <c r="L17" s="188">
        <f t="shared" si="30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31"/>
        <v>426</v>
      </c>
      <c r="U17" s="188">
        <f t="shared" si="32"/>
        <v>27</v>
      </c>
      <c r="V17" s="188">
        <f t="shared" si="33"/>
        <v>101</v>
      </c>
      <c r="W17" s="188">
        <f t="shared" si="34"/>
        <v>124</v>
      </c>
      <c r="X17" s="188">
        <f t="shared" si="35"/>
        <v>37</v>
      </c>
      <c r="Y17" s="188">
        <f t="shared" si="36"/>
        <v>131</v>
      </c>
      <c r="Z17" s="188">
        <f t="shared" si="37"/>
        <v>0</v>
      </c>
      <c r="AA17" s="188">
        <f t="shared" si="38"/>
        <v>6</v>
      </c>
      <c r="AB17" s="188">
        <f t="shared" si="39"/>
        <v>18</v>
      </c>
      <c r="AC17" s="188">
        <v>0</v>
      </c>
      <c r="AD17" s="188">
        <v>12</v>
      </c>
      <c r="AE17" s="188">
        <v>0</v>
      </c>
      <c r="AF17" s="188">
        <v>0</v>
      </c>
      <c r="AG17" s="188">
        <v>0</v>
      </c>
      <c r="AH17" s="188">
        <v>0</v>
      </c>
      <c r="AI17" s="188">
        <v>6</v>
      </c>
      <c r="AJ17" s="188">
        <f t="shared" si="40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41"/>
        <v>408</v>
      </c>
      <c r="AS17" s="188">
        <v>27</v>
      </c>
      <c r="AT17" s="188">
        <v>89</v>
      </c>
      <c r="AU17" s="188">
        <v>124</v>
      </c>
      <c r="AV17" s="188">
        <v>37</v>
      </c>
      <c r="AW17" s="188">
        <v>131</v>
      </c>
      <c r="AX17" s="188">
        <v>0</v>
      </c>
      <c r="AY17" s="188">
        <v>0</v>
      </c>
      <c r="AZ17" s="188">
        <f t="shared" si="42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43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44"/>
        <v>882</v>
      </c>
      <c r="BQ17" s="188">
        <v>882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217</v>
      </c>
      <c r="B18" s="182" t="s">
        <v>237</v>
      </c>
      <c r="C18" s="184" t="s">
        <v>238</v>
      </c>
      <c r="D18" s="188">
        <f t="shared" si="0"/>
        <v>640</v>
      </c>
      <c r="E18" s="188">
        <f t="shared" si="23"/>
        <v>373</v>
      </c>
      <c r="F18" s="188">
        <f t="shared" si="24"/>
        <v>151</v>
      </c>
      <c r="G18" s="188">
        <f t="shared" si="25"/>
        <v>58</v>
      </c>
      <c r="H18" s="188">
        <f t="shared" si="26"/>
        <v>18</v>
      </c>
      <c r="I18" s="188">
        <f t="shared" si="27"/>
        <v>36</v>
      </c>
      <c r="J18" s="188">
        <f t="shared" si="28"/>
        <v>0</v>
      </c>
      <c r="K18" s="188">
        <f t="shared" si="29"/>
        <v>4</v>
      </c>
      <c r="L18" s="188">
        <f t="shared" si="30"/>
        <v>79</v>
      </c>
      <c r="M18" s="188">
        <v>25</v>
      </c>
      <c r="N18" s="188">
        <v>0</v>
      </c>
      <c r="O18" s="188">
        <v>0</v>
      </c>
      <c r="P18" s="188">
        <v>18</v>
      </c>
      <c r="Q18" s="188">
        <v>36</v>
      </c>
      <c r="R18" s="188">
        <v>0</v>
      </c>
      <c r="S18" s="188">
        <v>0</v>
      </c>
      <c r="T18" s="188">
        <f t="shared" si="31"/>
        <v>203</v>
      </c>
      <c r="U18" s="188">
        <f t="shared" si="32"/>
        <v>0</v>
      </c>
      <c r="V18" s="188">
        <f t="shared" si="33"/>
        <v>147</v>
      </c>
      <c r="W18" s="188">
        <f t="shared" si="34"/>
        <v>52</v>
      </c>
      <c r="X18" s="188">
        <f t="shared" si="35"/>
        <v>0</v>
      </c>
      <c r="Y18" s="188">
        <f t="shared" si="36"/>
        <v>0</v>
      </c>
      <c r="Z18" s="188">
        <f t="shared" si="37"/>
        <v>0</v>
      </c>
      <c r="AA18" s="188">
        <f t="shared" si="38"/>
        <v>4</v>
      </c>
      <c r="AB18" s="188">
        <f t="shared" si="39"/>
        <v>13</v>
      </c>
      <c r="AC18" s="188">
        <v>0</v>
      </c>
      <c r="AD18" s="188">
        <v>9</v>
      </c>
      <c r="AE18" s="188">
        <v>0</v>
      </c>
      <c r="AF18" s="188">
        <v>0</v>
      </c>
      <c r="AG18" s="188">
        <v>0</v>
      </c>
      <c r="AH18" s="188">
        <v>0</v>
      </c>
      <c r="AI18" s="188">
        <v>4</v>
      </c>
      <c r="AJ18" s="188">
        <f t="shared" si="40"/>
        <v>115</v>
      </c>
      <c r="AK18" s="188">
        <v>0</v>
      </c>
      <c r="AL18" s="188">
        <v>115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41"/>
        <v>75</v>
      </c>
      <c r="AS18" s="188">
        <v>0</v>
      </c>
      <c r="AT18" s="188">
        <v>23</v>
      </c>
      <c r="AU18" s="188">
        <v>52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42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43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44"/>
        <v>358</v>
      </c>
      <c r="BQ18" s="188">
        <v>348</v>
      </c>
      <c r="BR18" s="188">
        <v>4</v>
      </c>
      <c r="BS18" s="188">
        <v>6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217</v>
      </c>
      <c r="B19" s="182" t="s">
        <v>239</v>
      </c>
      <c r="C19" s="184" t="s">
        <v>240</v>
      </c>
      <c r="D19" s="188">
        <f t="shared" si="0"/>
        <v>152</v>
      </c>
      <c r="E19" s="188">
        <f t="shared" si="23"/>
        <v>100</v>
      </c>
      <c r="F19" s="188">
        <f t="shared" si="24"/>
        <v>18</v>
      </c>
      <c r="G19" s="188">
        <f t="shared" si="25"/>
        <v>10</v>
      </c>
      <c r="H19" s="188">
        <f t="shared" si="26"/>
        <v>2</v>
      </c>
      <c r="I19" s="188">
        <f t="shared" si="27"/>
        <v>21</v>
      </c>
      <c r="J19" s="188">
        <f t="shared" si="28"/>
        <v>0</v>
      </c>
      <c r="K19" s="188">
        <f t="shared" si="29"/>
        <v>1</v>
      </c>
      <c r="L19" s="188">
        <f t="shared" si="30"/>
        <v>133</v>
      </c>
      <c r="M19" s="188">
        <v>100</v>
      </c>
      <c r="N19" s="188">
        <v>0</v>
      </c>
      <c r="O19" s="188">
        <v>10</v>
      </c>
      <c r="P19" s="188">
        <v>2</v>
      </c>
      <c r="Q19" s="188">
        <v>21</v>
      </c>
      <c r="R19" s="188">
        <v>0</v>
      </c>
      <c r="S19" s="188">
        <v>0</v>
      </c>
      <c r="T19" s="188">
        <f t="shared" si="31"/>
        <v>19</v>
      </c>
      <c r="U19" s="188">
        <f t="shared" si="32"/>
        <v>0</v>
      </c>
      <c r="V19" s="188">
        <f t="shared" si="33"/>
        <v>18</v>
      </c>
      <c r="W19" s="188">
        <f t="shared" si="34"/>
        <v>0</v>
      </c>
      <c r="X19" s="188">
        <f t="shared" si="35"/>
        <v>0</v>
      </c>
      <c r="Y19" s="188">
        <f t="shared" si="36"/>
        <v>0</v>
      </c>
      <c r="Z19" s="188">
        <f t="shared" si="37"/>
        <v>0</v>
      </c>
      <c r="AA19" s="188">
        <f t="shared" si="38"/>
        <v>1</v>
      </c>
      <c r="AB19" s="188">
        <f t="shared" si="39"/>
        <v>2</v>
      </c>
      <c r="AC19" s="188">
        <v>0</v>
      </c>
      <c r="AD19" s="188">
        <v>1</v>
      </c>
      <c r="AE19" s="188">
        <v>0</v>
      </c>
      <c r="AF19" s="188">
        <v>0</v>
      </c>
      <c r="AG19" s="188">
        <v>0</v>
      </c>
      <c r="AH19" s="188">
        <v>0</v>
      </c>
      <c r="AI19" s="188">
        <v>1</v>
      </c>
      <c r="AJ19" s="188">
        <f t="shared" si="40"/>
        <v>10</v>
      </c>
      <c r="AK19" s="188">
        <v>0</v>
      </c>
      <c r="AL19" s="188">
        <v>10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41"/>
        <v>7</v>
      </c>
      <c r="AS19" s="188">
        <v>0</v>
      </c>
      <c r="AT19" s="188">
        <v>7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42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43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44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217</v>
      </c>
      <c r="B20" s="182" t="s">
        <v>241</v>
      </c>
      <c r="C20" s="184" t="s">
        <v>242</v>
      </c>
      <c r="D20" s="188">
        <f t="shared" si="0"/>
        <v>1852</v>
      </c>
      <c r="E20" s="188">
        <f t="shared" si="23"/>
        <v>1138</v>
      </c>
      <c r="F20" s="188">
        <f t="shared" si="24"/>
        <v>244</v>
      </c>
      <c r="G20" s="188">
        <f t="shared" si="25"/>
        <v>210</v>
      </c>
      <c r="H20" s="188">
        <f t="shared" si="26"/>
        <v>48</v>
      </c>
      <c r="I20" s="188">
        <f t="shared" si="27"/>
        <v>160</v>
      </c>
      <c r="J20" s="188">
        <f t="shared" si="28"/>
        <v>45</v>
      </c>
      <c r="K20" s="188">
        <f t="shared" si="29"/>
        <v>7</v>
      </c>
      <c r="L20" s="188">
        <f t="shared" si="30"/>
        <v>896</v>
      </c>
      <c r="M20" s="188">
        <v>798</v>
      </c>
      <c r="N20" s="188">
        <v>0</v>
      </c>
      <c r="O20" s="188">
        <v>53</v>
      </c>
      <c r="P20" s="188">
        <v>0</v>
      </c>
      <c r="Q20" s="188">
        <v>0</v>
      </c>
      <c r="R20" s="188">
        <v>45</v>
      </c>
      <c r="S20" s="188">
        <v>0</v>
      </c>
      <c r="T20" s="188">
        <f t="shared" si="31"/>
        <v>613</v>
      </c>
      <c r="U20" s="188">
        <f t="shared" si="32"/>
        <v>0</v>
      </c>
      <c r="V20" s="188">
        <f t="shared" si="33"/>
        <v>241</v>
      </c>
      <c r="W20" s="188">
        <f t="shared" si="34"/>
        <v>157</v>
      </c>
      <c r="X20" s="188">
        <f t="shared" si="35"/>
        <v>48</v>
      </c>
      <c r="Y20" s="188">
        <f t="shared" si="36"/>
        <v>160</v>
      </c>
      <c r="Z20" s="188">
        <f t="shared" si="37"/>
        <v>0</v>
      </c>
      <c r="AA20" s="188">
        <f t="shared" si="38"/>
        <v>7</v>
      </c>
      <c r="AB20" s="188">
        <f t="shared" si="39"/>
        <v>20</v>
      </c>
      <c r="AC20" s="188">
        <v>0</v>
      </c>
      <c r="AD20" s="188">
        <v>13</v>
      </c>
      <c r="AE20" s="188">
        <v>0</v>
      </c>
      <c r="AF20" s="188">
        <v>0</v>
      </c>
      <c r="AG20" s="188">
        <v>0</v>
      </c>
      <c r="AH20" s="188">
        <v>0</v>
      </c>
      <c r="AI20" s="188">
        <v>7</v>
      </c>
      <c r="AJ20" s="188">
        <f t="shared" si="40"/>
        <v>156</v>
      </c>
      <c r="AK20" s="188">
        <v>0</v>
      </c>
      <c r="AL20" s="188">
        <v>156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41"/>
        <v>437</v>
      </c>
      <c r="AS20" s="188">
        <v>0</v>
      </c>
      <c r="AT20" s="188">
        <v>72</v>
      </c>
      <c r="AU20" s="188">
        <v>157</v>
      </c>
      <c r="AV20" s="188">
        <v>48</v>
      </c>
      <c r="AW20" s="188">
        <v>160</v>
      </c>
      <c r="AX20" s="188">
        <v>0</v>
      </c>
      <c r="AY20" s="188">
        <v>0</v>
      </c>
      <c r="AZ20" s="188">
        <f t="shared" si="42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43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44"/>
        <v>343</v>
      </c>
      <c r="BQ20" s="188">
        <v>340</v>
      </c>
      <c r="BR20" s="188">
        <v>3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217</v>
      </c>
      <c r="B21" s="182" t="s">
        <v>243</v>
      </c>
      <c r="C21" s="184" t="s">
        <v>244</v>
      </c>
      <c r="D21" s="188">
        <f t="shared" si="0"/>
        <v>2451</v>
      </c>
      <c r="E21" s="188">
        <f t="shared" si="23"/>
        <v>1588</v>
      </c>
      <c r="F21" s="188">
        <f t="shared" si="24"/>
        <v>307</v>
      </c>
      <c r="G21" s="188">
        <f t="shared" si="25"/>
        <v>289</v>
      </c>
      <c r="H21" s="188">
        <f t="shared" si="26"/>
        <v>39</v>
      </c>
      <c r="I21" s="188">
        <f t="shared" si="27"/>
        <v>183</v>
      </c>
      <c r="J21" s="188">
        <f t="shared" si="28"/>
        <v>0</v>
      </c>
      <c r="K21" s="188">
        <f t="shared" si="29"/>
        <v>45</v>
      </c>
      <c r="L21" s="188">
        <f t="shared" si="30"/>
        <v>903</v>
      </c>
      <c r="M21" s="188">
        <v>180</v>
      </c>
      <c r="N21" s="188">
        <v>212</v>
      </c>
      <c r="O21" s="188">
        <v>289</v>
      </c>
      <c r="P21" s="188">
        <v>39</v>
      </c>
      <c r="Q21" s="188">
        <v>183</v>
      </c>
      <c r="R21" s="188">
        <v>0</v>
      </c>
      <c r="S21" s="188">
        <v>0</v>
      </c>
      <c r="T21" s="188">
        <f t="shared" si="31"/>
        <v>139</v>
      </c>
      <c r="U21" s="188">
        <f t="shared" si="32"/>
        <v>0</v>
      </c>
      <c r="V21" s="188">
        <f t="shared" si="33"/>
        <v>94</v>
      </c>
      <c r="W21" s="188">
        <f t="shared" si="34"/>
        <v>0</v>
      </c>
      <c r="X21" s="188">
        <f t="shared" si="35"/>
        <v>0</v>
      </c>
      <c r="Y21" s="188">
        <f t="shared" si="36"/>
        <v>0</v>
      </c>
      <c r="Z21" s="188">
        <f t="shared" si="37"/>
        <v>0</v>
      </c>
      <c r="AA21" s="188">
        <f t="shared" si="38"/>
        <v>45</v>
      </c>
      <c r="AB21" s="188">
        <f t="shared" si="39"/>
        <v>24</v>
      </c>
      <c r="AC21" s="188">
        <v>0</v>
      </c>
      <c r="AD21" s="188">
        <v>16</v>
      </c>
      <c r="AE21" s="188">
        <v>0</v>
      </c>
      <c r="AF21" s="188">
        <v>0</v>
      </c>
      <c r="AG21" s="188">
        <v>0</v>
      </c>
      <c r="AH21" s="188">
        <v>0</v>
      </c>
      <c r="AI21" s="188">
        <v>8</v>
      </c>
      <c r="AJ21" s="188">
        <f t="shared" si="40"/>
        <v>78</v>
      </c>
      <c r="AK21" s="188">
        <v>0</v>
      </c>
      <c r="AL21" s="188">
        <v>78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41"/>
        <v>37</v>
      </c>
      <c r="AS21" s="188">
        <v>0</v>
      </c>
      <c r="AT21" s="188">
        <v>0</v>
      </c>
      <c r="AU21" s="188">
        <v>0</v>
      </c>
      <c r="AV21" s="188">
        <v>0</v>
      </c>
      <c r="AW21" s="188">
        <v>0</v>
      </c>
      <c r="AX21" s="188">
        <v>0</v>
      </c>
      <c r="AY21" s="188">
        <v>37</v>
      </c>
      <c r="AZ21" s="188">
        <f t="shared" si="42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43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44"/>
        <v>1409</v>
      </c>
      <c r="BQ21" s="188">
        <v>1408</v>
      </c>
      <c r="BR21" s="188">
        <v>1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217</v>
      </c>
      <c r="B22" s="182" t="s">
        <v>245</v>
      </c>
      <c r="C22" s="184" t="s">
        <v>246</v>
      </c>
      <c r="D22" s="188">
        <f t="shared" si="0"/>
        <v>327</v>
      </c>
      <c r="E22" s="188">
        <f t="shared" si="23"/>
        <v>129</v>
      </c>
      <c r="F22" s="188">
        <f t="shared" si="24"/>
        <v>93</v>
      </c>
      <c r="G22" s="188">
        <f t="shared" si="25"/>
        <v>70</v>
      </c>
      <c r="H22" s="188">
        <f t="shared" si="26"/>
        <v>8</v>
      </c>
      <c r="I22" s="188">
        <f t="shared" si="27"/>
        <v>22</v>
      </c>
      <c r="J22" s="188">
        <f t="shared" si="28"/>
        <v>0</v>
      </c>
      <c r="K22" s="188">
        <f t="shared" si="29"/>
        <v>5</v>
      </c>
      <c r="L22" s="188">
        <f t="shared" si="30"/>
        <v>122</v>
      </c>
      <c r="M22" s="188">
        <v>14</v>
      </c>
      <c r="N22" s="188">
        <v>18</v>
      </c>
      <c r="O22" s="188">
        <v>60</v>
      </c>
      <c r="P22" s="188">
        <v>8</v>
      </c>
      <c r="Q22" s="188">
        <v>22</v>
      </c>
      <c r="R22" s="188">
        <v>0</v>
      </c>
      <c r="S22" s="188">
        <v>0</v>
      </c>
      <c r="T22" s="188">
        <f t="shared" si="31"/>
        <v>79</v>
      </c>
      <c r="U22" s="188">
        <f t="shared" si="32"/>
        <v>0</v>
      </c>
      <c r="V22" s="188">
        <f t="shared" si="33"/>
        <v>74</v>
      </c>
      <c r="W22" s="188">
        <f t="shared" si="34"/>
        <v>0</v>
      </c>
      <c r="X22" s="188">
        <f t="shared" si="35"/>
        <v>0</v>
      </c>
      <c r="Y22" s="188">
        <f t="shared" si="36"/>
        <v>0</v>
      </c>
      <c r="Z22" s="188">
        <f t="shared" si="37"/>
        <v>0</v>
      </c>
      <c r="AA22" s="188">
        <f t="shared" si="38"/>
        <v>5</v>
      </c>
      <c r="AB22" s="188">
        <f t="shared" si="39"/>
        <v>2</v>
      </c>
      <c r="AC22" s="188">
        <v>0</v>
      </c>
      <c r="AD22" s="188">
        <v>2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40"/>
        <v>72</v>
      </c>
      <c r="AK22" s="188">
        <v>0</v>
      </c>
      <c r="AL22" s="188">
        <v>72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41"/>
        <v>5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5</v>
      </c>
      <c r="AZ22" s="188">
        <f t="shared" si="42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43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44"/>
        <v>126</v>
      </c>
      <c r="BQ22" s="188">
        <v>115</v>
      </c>
      <c r="BR22" s="188">
        <v>1</v>
      </c>
      <c r="BS22" s="188">
        <v>10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217</v>
      </c>
      <c r="B23" s="182" t="s">
        <v>247</v>
      </c>
      <c r="C23" s="184" t="s">
        <v>248</v>
      </c>
      <c r="D23" s="188">
        <f t="shared" si="0"/>
        <v>1520</v>
      </c>
      <c r="E23" s="188">
        <f t="shared" si="23"/>
        <v>806</v>
      </c>
      <c r="F23" s="188">
        <f t="shared" si="24"/>
        <v>385</v>
      </c>
      <c r="G23" s="188">
        <f t="shared" si="25"/>
        <v>202</v>
      </c>
      <c r="H23" s="188">
        <f t="shared" si="26"/>
        <v>32</v>
      </c>
      <c r="I23" s="188">
        <f t="shared" si="27"/>
        <v>95</v>
      </c>
      <c r="J23" s="188">
        <f t="shared" si="28"/>
        <v>0</v>
      </c>
      <c r="K23" s="188">
        <f t="shared" si="29"/>
        <v>0</v>
      </c>
      <c r="L23" s="188">
        <f t="shared" si="30"/>
        <v>602</v>
      </c>
      <c r="M23" s="188">
        <v>181</v>
      </c>
      <c r="N23" s="188">
        <v>92</v>
      </c>
      <c r="O23" s="188">
        <v>202</v>
      </c>
      <c r="P23" s="188">
        <v>32</v>
      </c>
      <c r="Q23" s="188">
        <v>95</v>
      </c>
      <c r="R23" s="188">
        <v>0</v>
      </c>
      <c r="S23" s="188">
        <v>0</v>
      </c>
      <c r="T23" s="188">
        <f t="shared" si="31"/>
        <v>288</v>
      </c>
      <c r="U23" s="188">
        <f t="shared" si="32"/>
        <v>0</v>
      </c>
      <c r="V23" s="188">
        <f t="shared" si="33"/>
        <v>288</v>
      </c>
      <c r="W23" s="188">
        <f t="shared" si="34"/>
        <v>0</v>
      </c>
      <c r="X23" s="188">
        <f t="shared" si="35"/>
        <v>0</v>
      </c>
      <c r="Y23" s="188">
        <f t="shared" si="36"/>
        <v>0</v>
      </c>
      <c r="Z23" s="188">
        <f t="shared" si="37"/>
        <v>0</v>
      </c>
      <c r="AA23" s="188">
        <f t="shared" si="38"/>
        <v>0</v>
      </c>
      <c r="AB23" s="188">
        <f t="shared" si="39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40"/>
        <v>288</v>
      </c>
      <c r="AK23" s="188">
        <v>0</v>
      </c>
      <c r="AL23" s="188">
        <v>288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41"/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88">
        <v>0</v>
      </c>
      <c r="AZ23" s="188">
        <f t="shared" si="42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43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44"/>
        <v>630</v>
      </c>
      <c r="BQ23" s="188">
        <v>625</v>
      </c>
      <c r="BR23" s="188">
        <v>5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217</v>
      </c>
      <c r="B24" s="182" t="s">
        <v>249</v>
      </c>
      <c r="C24" s="184" t="s">
        <v>277</v>
      </c>
      <c r="D24" s="188">
        <f t="shared" si="0"/>
        <v>820</v>
      </c>
      <c r="E24" s="188">
        <f t="shared" si="23"/>
        <v>371</v>
      </c>
      <c r="F24" s="188">
        <f t="shared" si="24"/>
        <v>198</v>
      </c>
      <c r="G24" s="188">
        <f t="shared" si="25"/>
        <v>106</v>
      </c>
      <c r="H24" s="188">
        <f t="shared" si="26"/>
        <v>18</v>
      </c>
      <c r="I24" s="188">
        <f t="shared" si="27"/>
        <v>45</v>
      </c>
      <c r="J24" s="188">
        <f t="shared" si="28"/>
        <v>0</v>
      </c>
      <c r="K24" s="188">
        <f t="shared" si="29"/>
        <v>82</v>
      </c>
      <c r="L24" s="188">
        <f t="shared" si="30"/>
        <v>234</v>
      </c>
      <c r="M24" s="188">
        <v>41</v>
      </c>
      <c r="N24" s="188">
        <v>24</v>
      </c>
      <c r="O24" s="188">
        <v>106</v>
      </c>
      <c r="P24" s="188">
        <v>18</v>
      </c>
      <c r="Q24" s="188">
        <v>45</v>
      </c>
      <c r="R24" s="188">
        <v>0</v>
      </c>
      <c r="S24" s="188">
        <v>0</v>
      </c>
      <c r="T24" s="188">
        <f t="shared" si="31"/>
        <v>156</v>
      </c>
      <c r="U24" s="188">
        <f t="shared" si="32"/>
        <v>0</v>
      </c>
      <c r="V24" s="188">
        <f t="shared" si="33"/>
        <v>156</v>
      </c>
      <c r="W24" s="188">
        <f t="shared" si="34"/>
        <v>0</v>
      </c>
      <c r="X24" s="188">
        <f t="shared" si="35"/>
        <v>0</v>
      </c>
      <c r="Y24" s="188">
        <f t="shared" si="36"/>
        <v>0</v>
      </c>
      <c r="Z24" s="188">
        <f t="shared" si="37"/>
        <v>0</v>
      </c>
      <c r="AA24" s="188">
        <f t="shared" si="38"/>
        <v>0</v>
      </c>
      <c r="AB24" s="188">
        <f t="shared" si="39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40"/>
        <v>156</v>
      </c>
      <c r="AK24" s="188">
        <v>0</v>
      </c>
      <c r="AL24" s="188">
        <v>156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41"/>
        <v>0</v>
      </c>
      <c r="AS24" s="188">
        <v>0</v>
      </c>
      <c r="AT24" s="188">
        <v>0</v>
      </c>
      <c r="AU24" s="188">
        <v>0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42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43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44"/>
        <v>430</v>
      </c>
      <c r="BQ24" s="188">
        <v>330</v>
      </c>
      <c r="BR24" s="188">
        <v>18</v>
      </c>
      <c r="BS24" s="188">
        <v>0</v>
      </c>
      <c r="BT24" s="188">
        <v>0</v>
      </c>
      <c r="BU24" s="188">
        <v>0</v>
      </c>
      <c r="BV24" s="188">
        <v>0</v>
      </c>
      <c r="BW24" s="188">
        <v>82</v>
      </c>
    </row>
    <row r="25" spans="1:75" ht="13.5">
      <c r="A25" s="182" t="s">
        <v>217</v>
      </c>
      <c r="B25" s="182" t="s">
        <v>250</v>
      </c>
      <c r="C25" s="184" t="s">
        <v>251</v>
      </c>
      <c r="D25" s="188">
        <f t="shared" si="0"/>
        <v>2026</v>
      </c>
      <c r="E25" s="188">
        <f t="shared" si="23"/>
        <v>1479</v>
      </c>
      <c r="F25" s="188">
        <f t="shared" si="24"/>
        <v>226</v>
      </c>
      <c r="G25" s="188">
        <f t="shared" si="25"/>
        <v>164</v>
      </c>
      <c r="H25" s="188">
        <f t="shared" si="26"/>
        <v>44</v>
      </c>
      <c r="I25" s="188">
        <f t="shared" si="27"/>
        <v>107</v>
      </c>
      <c r="J25" s="188">
        <f t="shared" si="28"/>
        <v>0</v>
      </c>
      <c r="K25" s="188">
        <f t="shared" si="29"/>
        <v>6</v>
      </c>
      <c r="L25" s="188">
        <f t="shared" si="30"/>
        <v>239</v>
      </c>
      <c r="M25" s="188">
        <v>88</v>
      </c>
      <c r="N25" s="188">
        <v>0</v>
      </c>
      <c r="O25" s="188">
        <v>0</v>
      </c>
      <c r="P25" s="188">
        <v>44</v>
      </c>
      <c r="Q25" s="188">
        <v>107</v>
      </c>
      <c r="R25" s="188">
        <v>0</v>
      </c>
      <c r="S25" s="188">
        <v>0</v>
      </c>
      <c r="T25" s="188">
        <f t="shared" si="31"/>
        <v>396</v>
      </c>
      <c r="U25" s="188">
        <f t="shared" si="32"/>
        <v>0</v>
      </c>
      <c r="V25" s="188">
        <f t="shared" si="33"/>
        <v>226</v>
      </c>
      <c r="W25" s="188">
        <f t="shared" si="34"/>
        <v>164</v>
      </c>
      <c r="X25" s="188">
        <f t="shared" si="35"/>
        <v>0</v>
      </c>
      <c r="Y25" s="188">
        <f t="shared" si="36"/>
        <v>0</v>
      </c>
      <c r="Z25" s="188">
        <f t="shared" si="37"/>
        <v>0</v>
      </c>
      <c r="AA25" s="188">
        <f t="shared" si="38"/>
        <v>6</v>
      </c>
      <c r="AB25" s="188">
        <f t="shared" si="39"/>
        <v>17</v>
      </c>
      <c r="AC25" s="188">
        <v>0</v>
      </c>
      <c r="AD25" s="188">
        <v>11</v>
      </c>
      <c r="AE25" s="188">
        <v>0</v>
      </c>
      <c r="AF25" s="188">
        <v>0</v>
      </c>
      <c r="AG25" s="188">
        <v>0</v>
      </c>
      <c r="AH25" s="188">
        <v>0</v>
      </c>
      <c r="AI25" s="188">
        <v>6</v>
      </c>
      <c r="AJ25" s="188">
        <f t="shared" si="40"/>
        <v>138</v>
      </c>
      <c r="AK25" s="188">
        <v>0</v>
      </c>
      <c r="AL25" s="188">
        <v>138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41"/>
        <v>241</v>
      </c>
      <c r="AS25" s="188">
        <v>0</v>
      </c>
      <c r="AT25" s="188">
        <v>77</v>
      </c>
      <c r="AU25" s="188">
        <v>164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42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43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44"/>
        <v>1391</v>
      </c>
      <c r="BQ25" s="188">
        <v>1391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217</v>
      </c>
      <c r="B26" s="182" t="s">
        <v>252</v>
      </c>
      <c r="C26" s="184" t="s">
        <v>253</v>
      </c>
      <c r="D26" s="188">
        <f t="shared" si="0"/>
        <v>2516</v>
      </c>
      <c r="E26" s="188">
        <f t="shared" si="23"/>
        <v>1747</v>
      </c>
      <c r="F26" s="188">
        <f t="shared" si="24"/>
        <v>380</v>
      </c>
      <c r="G26" s="188">
        <f t="shared" si="25"/>
        <v>247</v>
      </c>
      <c r="H26" s="188">
        <f t="shared" si="26"/>
        <v>57</v>
      </c>
      <c r="I26" s="188">
        <f t="shared" si="27"/>
        <v>72</v>
      </c>
      <c r="J26" s="188">
        <f t="shared" si="28"/>
        <v>2</v>
      </c>
      <c r="K26" s="188">
        <f t="shared" si="29"/>
        <v>11</v>
      </c>
      <c r="L26" s="188">
        <f t="shared" si="30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31"/>
        <v>800</v>
      </c>
      <c r="U26" s="188">
        <f t="shared" si="32"/>
        <v>36</v>
      </c>
      <c r="V26" s="188">
        <f t="shared" si="33"/>
        <v>377</v>
      </c>
      <c r="W26" s="188">
        <f t="shared" si="34"/>
        <v>247</v>
      </c>
      <c r="X26" s="188">
        <f t="shared" si="35"/>
        <v>57</v>
      </c>
      <c r="Y26" s="188">
        <f t="shared" si="36"/>
        <v>72</v>
      </c>
      <c r="Z26" s="188">
        <f t="shared" si="37"/>
        <v>0</v>
      </c>
      <c r="AA26" s="188">
        <f t="shared" si="38"/>
        <v>11</v>
      </c>
      <c r="AB26" s="188">
        <f t="shared" si="39"/>
        <v>32</v>
      </c>
      <c r="AC26" s="188">
        <v>0</v>
      </c>
      <c r="AD26" s="188">
        <v>21</v>
      </c>
      <c r="AE26" s="188">
        <v>0</v>
      </c>
      <c r="AF26" s="188">
        <v>0</v>
      </c>
      <c r="AG26" s="188">
        <v>0</v>
      </c>
      <c r="AH26" s="188">
        <v>0</v>
      </c>
      <c r="AI26" s="188">
        <v>11</v>
      </c>
      <c r="AJ26" s="188">
        <f t="shared" si="40"/>
        <v>246</v>
      </c>
      <c r="AK26" s="188">
        <v>0</v>
      </c>
      <c r="AL26" s="188">
        <v>246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41"/>
        <v>522</v>
      </c>
      <c r="AS26" s="188">
        <v>36</v>
      </c>
      <c r="AT26" s="188">
        <v>110</v>
      </c>
      <c r="AU26" s="188">
        <v>247</v>
      </c>
      <c r="AV26" s="188">
        <v>57</v>
      </c>
      <c r="AW26" s="188">
        <v>72</v>
      </c>
      <c r="AX26" s="188">
        <v>0</v>
      </c>
      <c r="AY26" s="188">
        <v>0</v>
      </c>
      <c r="AZ26" s="188">
        <f t="shared" si="42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43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44"/>
        <v>1716</v>
      </c>
      <c r="BQ26" s="188">
        <v>1711</v>
      </c>
      <c r="BR26" s="188">
        <v>3</v>
      </c>
      <c r="BS26" s="188">
        <v>0</v>
      </c>
      <c r="BT26" s="188">
        <v>0</v>
      </c>
      <c r="BU26" s="188">
        <v>0</v>
      </c>
      <c r="BV26" s="188">
        <v>2</v>
      </c>
      <c r="BW26" s="188">
        <v>0</v>
      </c>
    </row>
    <row r="27" spans="1:75" ht="13.5">
      <c r="A27" s="182" t="s">
        <v>217</v>
      </c>
      <c r="B27" s="182" t="s">
        <v>254</v>
      </c>
      <c r="C27" s="184" t="s">
        <v>255</v>
      </c>
      <c r="D27" s="188">
        <f t="shared" si="0"/>
        <v>103</v>
      </c>
      <c r="E27" s="188">
        <f t="shared" si="23"/>
        <v>46</v>
      </c>
      <c r="F27" s="188">
        <f t="shared" si="24"/>
        <v>23</v>
      </c>
      <c r="G27" s="188">
        <f t="shared" si="25"/>
        <v>16</v>
      </c>
      <c r="H27" s="188">
        <f t="shared" si="26"/>
        <v>3</v>
      </c>
      <c r="I27" s="188">
        <f t="shared" si="27"/>
        <v>14</v>
      </c>
      <c r="J27" s="188">
        <f t="shared" si="28"/>
        <v>0</v>
      </c>
      <c r="K27" s="188">
        <f t="shared" si="29"/>
        <v>1</v>
      </c>
      <c r="L27" s="188">
        <f t="shared" si="30"/>
        <v>49</v>
      </c>
      <c r="M27" s="188">
        <v>46</v>
      </c>
      <c r="N27" s="188">
        <v>0</v>
      </c>
      <c r="O27" s="188">
        <v>0</v>
      </c>
      <c r="P27" s="188">
        <v>3</v>
      </c>
      <c r="Q27" s="188">
        <v>0</v>
      </c>
      <c r="R27" s="188">
        <v>0</v>
      </c>
      <c r="S27" s="188">
        <v>0</v>
      </c>
      <c r="T27" s="188">
        <f t="shared" si="31"/>
        <v>54</v>
      </c>
      <c r="U27" s="188">
        <f t="shared" si="32"/>
        <v>0</v>
      </c>
      <c r="V27" s="188">
        <f t="shared" si="33"/>
        <v>23</v>
      </c>
      <c r="W27" s="188">
        <f t="shared" si="34"/>
        <v>16</v>
      </c>
      <c r="X27" s="188">
        <f t="shared" si="35"/>
        <v>0</v>
      </c>
      <c r="Y27" s="188">
        <f t="shared" si="36"/>
        <v>14</v>
      </c>
      <c r="Z27" s="188">
        <f t="shared" si="37"/>
        <v>0</v>
      </c>
      <c r="AA27" s="188">
        <f t="shared" si="38"/>
        <v>1</v>
      </c>
      <c r="AB27" s="188">
        <f t="shared" si="39"/>
        <v>2</v>
      </c>
      <c r="AC27" s="188">
        <v>0</v>
      </c>
      <c r="AD27" s="188">
        <v>1</v>
      </c>
      <c r="AE27" s="188">
        <v>0</v>
      </c>
      <c r="AF27" s="188">
        <v>0</v>
      </c>
      <c r="AG27" s="188">
        <v>0</v>
      </c>
      <c r="AH27" s="188">
        <v>0</v>
      </c>
      <c r="AI27" s="188">
        <v>1</v>
      </c>
      <c r="AJ27" s="188">
        <f t="shared" si="40"/>
        <v>15</v>
      </c>
      <c r="AK27" s="188">
        <v>0</v>
      </c>
      <c r="AL27" s="188">
        <v>15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37</v>
      </c>
      <c r="AS27" s="188">
        <v>0</v>
      </c>
      <c r="AT27" s="188">
        <v>7</v>
      </c>
      <c r="AU27" s="188">
        <v>16</v>
      </c>
      <c r="AV27" s="188">
        <v>0</v>
      </c>
      <c r="AW27" s="188">
        <v>14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217</v>
      </c>
      <c r="B28" s="182" t="s">
        <v>256</v>
      </c>
      <c r="C28" s="184" t="s">
        <v>257</v>
      </c>
      <c r="D28" s="188">
        <f t="shared" si="0"/>
        <v>145</v>
      </c>
      <c r="E28" s="188">
        <f t="shared" si="23"/>
        <v>98</v>
      </c>
      <c r="F28" s="188">
        <f t="shared" si="24"/>
        <v>17</v>
      </c>
      <c r="G28" s="188">
        <f t="shared" si="25"/>
        <v>13</v>
      </c>
      <c r="H28" s="188">
        <f t="shared" si="26"/>
        <v>4</v>
      </c>
      <c r="I28" s="188">
        <f t="shared" si="27"/>
        <v>13</v>
      </c>
      <c r="J28" s="188">
        <f t="shared" si="28"/>
        <v>0</v>
      </c>
      <c r="K28" s="188">
        <f t="shared" si="29"/>
        <v>0</v>
      </c>
      <c r="L28" s="188">
        <f t="shared" si="30"/>
        <v>115</v>
      </c>
      <c r="M28" s="188">
        <v>98</v>
      </c>
      <c r="N28" s="188">
        <v>0</v>
      </c>
      <c r="O28" s="188">
        <v>0</v>
      </c>
      <c r="P28" s="188">
        <v>4</v>
      </c>
      <c r="Q28" s="188">
        <v>13</v>
      </c>
      <c r="R28" s="188">
        <v>0</v>
      </c>
      <c r="S28" s="188">
        <v>0</v>
      </c>
      <c r="T28" s="188">
        <f t="shared" si="31"/>
        <v>30</v>
      </c>
      <c r="U28" s="188">
        <f t="shared" si="32"/>
        <v>0</v>
      </c>
      <c r="V28" s="188">
        <f t="shared" si="33"/>
        <v>17</v>
      </c>
      <c r="W28" s="188">
        <f t="shared" si="34"/>
        <v>13</v>
      </c>
      <c r="X28" s="188">
        <f t="shared" si="35"/>
        <v>0</v>
      </c>
      <c r="Y28" s="188">
        <f t="shared" si="36"/>
        <v>0</v>
      </c>
      <c r="Z28" s="188">
        <f t="shared" si="37"/>
        <v>0</v>
      </c>
      <c r="AA28" s="188">
        <f t="shared" si="38"/>
        <v>0</v>
      </c>
      <c r="AB28" s="188">
        <f t="shared" si="39"/>
        <v>1</v>
      </c>
      <c r="AC28" s="188">
        <v>0</v>
      </c>
      <c r="AD28" s="188">
        <v>1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16</v>
      </c>
      <c r="AK28" s="188">
        <v>0</v>
      </c>
      <c r="AL28" s="188">
        <v>16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13</v>
      </c>
      <c r="AS28" s="188">
        <v>0</v>
      </c>
      <c r="AT28" s="188">
        <v>0</v>
      </c>
      <c r="AU28" s="188">
        <v>13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217</v>
      </c>
      <c r="B29" s="182" t="s">
        <v>258</v>
      </c>
      <c r="C29" s="184" t="s">
        <v>259</v>
      </c>
      <c r="D29" s="188">
        <f t="shared" si="0"/>
        <v>2248</v>
      </c>
      <c r="E29" s="188">
        <f t="shared" si="23"/>
        <v>1416</v>
      </c>
      <c r="F29" s="188">
        <f t="shared" si="24"/>
        <v>331</v>
      </c>
      <c r="G29" s="188">
        <f t="shared" si="25"/>
        <v>96</v>
      </c>
      <c r="H29" s="188">
        <f t="shared" si="26"/>
        <v>36</v>
      </c>
      <c r="I29" s="188">
        <f t="shared" si="27"/>
        <v>240</v>
      </c>
      <c r="J29" s="188">
        <f t="shared" si="28"/>
        <v>0</v>
      </c>
      <c r="K29" s="188">
        <f t="shared" si="29"/>
        <v>129</v>
      </c>
      <c r="L29" s="188">
        <f t="shared" si="30"/>
        <v>474</v>
      </c>
      <c r="M29" s="188">
        <v>102</v>
      </c>
      <c r="N29" s="188">
        <v>0</v>
      </c>
      <c r="O29" s="188">
        <v>96</v>
      </c>
      <c r="P29" s="188">
        <v>36</v>
      </c>
      <c r="Q29" s="188">
        <v>240</v>
      </c>
      <c r="R29" s="188">
        <v>0</v>
      </c>
      <c r="S29" s="188">
        <v>0</v>
      </c>
      <c r="T29" s="188">
        <f t="shared" si="31"/>
        <v>443</v>
      </c>
      <c r="U29" s="188">
        <f t="shared" si="32"/>
        <v>0</v>
      </c>
      <c r="V29" s="188">
        <f t="shared" si="33"/>
        <v>314</v>
      </c>
      <c r="W29" s="188">
        <f t="shared" si="34"/>
        <v>0</v>
      </c>
      <c r="X29" s="188">
        <f t="shared" si="35"/>
        <v>0</v>
      </c>
      <c r="Y29" s="188">
        <f t="shared" si="36"/>
        <v>0</v>
      </c>
      <c r="Z29" s="188">
        <f t="shared" si="37"/>
        <v>0</v>
      </c>
      <c r="AA29" s="188">
        <f t="shared" si="38"/>
        <v>129</v>
      </c>
      <c r="AB29" s="188">
        <f t="shared" si="39"/>
        <v>129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129</v>
      </c>
      <c r="AJ29" s="188">
        <f t="shared" si="40"/>
        <v>314</v>
      </c>
      <c r="AK29" s="188">
        <v>0</v>
      </c>
      <c r="AL29" s="188">
        <v>314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41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1331</v>
      </c>
      <c r="BQ29" s="188">
        <v>1314</v>
      </c>
      <c r="BR29" s="188">
        <v>17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217</v>
      </c>
      <c r="B30" s="182" t="s">
        <v>260</v>
      </c>
      <c r="C30" s="184" t="s">
        <v>261</v>
      </c>
      <c r="D30" s="188">
        <f t="shared" si="0"/>
        <v>979</v>
      </c>
      <c r="E30" s="188">
        <f t="shared" si="23"/>
        <v>650</v>
      </c>
      <c r="F30" s="188">
        <f t="shared" si="24"/>
        <v>122</v>
      </c>
      <c r="G30" s="188">
        <f t="shared" si="25"/>
        <v>62</v>
      </c>
      <c r="H30" s="188">
        <f t="shared" si="26"/>
        <v>23</v>
      </c>
      <c r="I30" s="188">
        <f t="shared" si="27"/>
        <v>78</v>
      </c>
      <c r="J30" s="188">
        <f t="shared" si="28"/>
        <v>0</v>
      </c>
      <c r="K30" s="188">
        <f t="shared" si="29"/>
        <v>44</v>
      </c>
      <c r="L30" s="188">
        <f t="shared" si="30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367</v>
      </c>
      <c r="U30" s="188">
        <f t="shared" si="32"/>
        <v>42</v>
      </c>
      <c r="V30" s="188">
        <f t="shared" si="33"/>
        <v>118</v>
      </c>
      <c r="W30" s="188">
        <f t="shared" si="34"/>
        <v>62</v>
      </c>
      <c r="X30" s="188">
        <f t="shared" si="35"/>
        <v>23</v>
      </c>
      <c r="Y30" s="188">
        <f t="shared" si="36"/>
        <v>78</v>
      </c>
      <c r="Z30" s="188">
        <f t="shared" si="37"/>
        <v>0</v>
      </c>
      <c r="AA30" s="188">
        <f t="shared" si="38"/>
        <v>44</v>
      </c>
      <c r="AB30" s="188">
        <f t="shared" si="39"/>
        <v>44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44</v>
      </c>
      <c r="AJ30" s="188">
        <f t="shared" si="40"/>
        <v>89</v>
      </c>
      <c r="AK30" s="188">
        <v>0</v>
      </c>
      <c r="AL30" s="188">
        <v>89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234</v>
      </c>
      <c r="AS30" s="188">
        <v>42</v>
      </c>
      <c r="AT30" s="188">
        <v>29</v>
      </c>
      <c r="AU30" s="188">
        <v>62</v>
      </c>
      <c r="AV30" s="188">
        <v>23</v>
      </c>
      <c r="AW30" s="188">
        <v>78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612</v>
      </c>
      <c r="BQ30" s="188">
        <v>608</v>
      </c>
      <c r="BR30" s="188">
        <v>4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217</v>
      </c>
      <c r="B31" s="182" t="s">
        <v>262</v>
      </c>
      <c r="C31" s="184" t="s">
        <v>263</v>
      </c>
      <c r="D31" s="188">
        <f t="shared" si="0"/>
        <v>113</v>
      </c>
      <c r="E31" s="188">
        <f t="shared" si="23"/>
        <v>73</v>
      </c>
      <c r="F31" s="188">
        <f t="shared" si="24"/>
        <v>17</v>
      </c>
      <c r="G31" s="188">
        <f t="shared" si="25"/>
        <v>7</v>
      </c>
      <c r="H31" s="188">
        <f t="shared" si="26"/>
        <v>2</v>
      </c>
      <c r="I31" s="188">
        <f t="shared" si="27"/>
        <v>8</v>
      </c>
      <c r="J31" s="188">
        <f t="shared" si="28"/>
        <v>0</v>
      </c>
      <c r="K31" s="188">
        <f t="shared" si="29"/>
        <v>6</v>
      </c>
      <c r="L31" s="188">
        <f t="shared" si="30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31"/>
        <v>46</v>
      </c>
      <c r="U31" s="188">
        <f t="shared" si="32"/>
        <v>6</v>
      </c>
      <c r="V31" s="188">
        <f t="shared" si="33"/>
        <v>17</v>
      </c>
      <c r="W31" s="188">
        <f t="shared" si="34"/>
        <v>7</v>
      </c>
      <c r="X31" s="188">
        <f t="shared" si="35"/>
        <v>2</v>
      </c>
      <c r="Y31" s="188">
        <f t="shared" si="36"/>
        <v>8</v>
      </c>
      <c r="Z31" s="188">
        <f t="shared" si="37"/>
        <v>0</v>
      </c>
      <c r="AA31" s="188">
        <f t="shared" si="38"/>
        <v>6</v>
      </c>
      <c r="AB31" s="188">
        <f t="shared" si="39"/>
        <v>6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6</v>
      </c>
      <c r="AJ31" s="188">
        <f t="shared" si="40"/>
        <v>17</v>
      </c>
      <c r="AK31" s="188">
        <v>0</v>
      </c>
      <c r="AL31" s="188">
        <v>17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23</v>
      </c>
      <c r="AS31" s="188">
        <v>6</v>
      </c>
      <c r="AT31" s="188">
        <v>0</v>
      </c>
      <c r="AU31" s="188">
        <v>7</v>
      </c>
      <c r="AV31" s="188">
        <v>2</v>
      </c>
      <c r="AW31" s="188">
        <v>8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67</v>
      </c>
      <c r="BQ31" s="188">
        <v>67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217</v>
      </c>
      <c r="B32" s="182" t="s">
        <v>264</v>
      </c>
      <c r="C32" s="184" t="s">
        <v>191</v>
      </c>
      <c r="D32" s="188">
        <f t="shared" si="0"/>
        <v>822</v>
      </c>
      <c r="E32" s="188">
        <f t="shared" si="23"/>
        <v>538</v>
      </c>
      <c r="F32" s="188">
        <f t="shared" si="24"/>
        <v>94</v>
      </c>
      <c r="G32" s="188">
        <f t="shared" si="25"/>
        <v>35</v>
      </c>
      <c r="H32" s="188">
        <f t="shared" si="26"/>
        <v>12</v>
      </c>
      <c r="I32" s="188">
        <f t="shared" si="27"/>
        <v>93</v>
      </c>
      <c r="J32" s="188">
        <f t="shared" si="28"/>
        <v>6</v>
      </c>
      <c r="K32" s="188">
        <f t="shared" si="29"/>
        <v>44</v>
      </c>
      <c r="L32" s="188">
        <f t="shared" si="30"/>
        <v>695</v>
      </c>
      <c r="M32" s="188">
        <v>538</v>
      </c>
      <c r="N32" s="188">
        <v>11</v>
      </c>
      <c r="O32" s="188">
        <v>35</v>
      </c>
      <c r="P32" s="188">
        <v>12</v>
      </c>
      <c r="Q32" s="188">
        <v>93</v>
      </c>
      <c r="R32" s="188">
        <v>6</v>
      </c>
      <c r="S32" s="188">
        <v>0</v>
      </c>
      <c r="T32" s="188">
        <f t="shared" si="31"/>
        <v>127</v>
      </c>
      <c r="U32" s="188">
        <f t="shared" si="32"/>
        <v>0</v>
      </c>
      <c r="V32" s="188">
        <f t="shared" si="33"/>
        <v>83</v>
      </c>
      <c r="W32" s="188">
        <f t="shared" si="34"/>
        <v>0</v>
      </c>
      <c r="X32" s="188">
        <f t="shared" si="35"/>
        <v>0</v>
      </c>
      <c r="Y32" s="188">
        <f t="shared" si="36"/>
        <v>0</v>
      </c>
      <c r="Z32" s="188">
        <f t="shared" si="37"/>
        <v>0</v>
      </c>
      <c r="AA32" s="188">
        <f t="shared" si="38"/>
        <v>44</v>
      </c>
      <c r="AB32" s="188">
        <f t="shared" si="39"/>
        <v>44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44</v>
      </c>
      <c r="AJ32" s="188">
        <f t="shared" si="40"/>
        <v>83</v>
      </c>
      <c r="AK32" s="188">
        <v>0</v>
      </c>
      <c r="AL32" s="188">
        <v>83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0</v>
      </c>
      <c r="AS32" s="188">
        <v>0</v>
      </c>
      <c r="AT32" s="188">
        <v>0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217</v>
      </c>
      <c r="B33" s="182" t="s">
        <v>265</v>
      </c>
      <c r="C33" s="184" t="s">
        <v>266</v>
      </c>
      <c r="D33" s="188">
        <f t="shared" si="0"/>
        <v>839</v>
      </c>
      <c r="E33" s="188">
        <f t="shared" si="23"/>
        <v>445</v>
      </c>
      <c r="F33" s="188">
        <f t="shared" si="24"/>
        <v>106</v>
      </c>
      <c r="G33" s="188">
        <f t="shared" si="25"/>
        <v>89</v>
      </c>
      <c r="H33" s="188">
        <f t="shared" si="26"/>
        <v>21</v>
      </c>
      <c r="I33" s="188">
        <f t="shared" si="27"/>
        <v>97</v>
      </c>
      <c r="J33" s="188">
        <f t="shared" si="28"/>
        <v>0</v>
      </c>
      <c r="K33" s="188">
        <f t="shared" si="29"/>
        <v>81</v>
      </c>
      <c r="L33" s="188">
        <f t="shared" si="30"/>
        <v>151</v>
      </c>
      <c r="M33" s="188">
        <v>0</v>
      </c>
      <c r="N33" s="188">
        <v>70</v>
      </c>
      <c r="O33" s="188">
        <v>0</v>
      </c>
      <c r="P33" s="188">
        <v>0</v>
      </c>
      <c r="Q33" s="188">
        <v>0</v>
      </c>
      <c r="R33" s="188">
        <v>0</v>
      </c>
      <c r="S33" s="188">
        <v>81</v>
      </c>
      <c r="T33" s="188">
        <f t="shared" si="31"/>
        <v>268</v>
      </c>
      <c r="U33" s="188">
        <f t="shared" si="32"/>
        <v>25</v>
      </c>
      <c r="V33" s="188">
        <f t="shared" si="33"/>
        <v>36</v>
      </c>
      <c r="W33" s="188">
        <f t="shared" si="34"/>
        <v>89</v>
      </c>
      <c r="X33" s="188">
        <f t="shared" si="35"/>
        <v>21</v>
      </c>
      <c r="Y33" s="188">
        <f t="shared" si="36"/>
        <v>97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268</v>
      </c>
      <c r="AS33" s="188">
        <v>25</v>
      </c>
      <c r="AT33" s="188">
        <v>36</v>
      </c>
      <c r="AU33" s="188">
        <v>89</v>
      </c>
      <c r="AV33" s="188">
        <v>21</v>
      </c>
      <c r="AW33" s="188">
        <v>97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420</v>
      </c>
      <c r="BQ33" s="188">
        <v>420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201" t="s">
        <v>20</v>
      </c>
      <c r="B34" s="202"/>
      <c r="C34" s="202"/>
      <c r="D34" s="188">
        <f aca="true" t="shared" si="45" ref="D34:AI34">SUM(D7:D33)</f>
        <v>82804</v>
      </c>
      <c r="E34" s="188">
        <f t="shared" si="45"/>
        <v>48030</v>
      </c>
      <c r="F34" s="188">
        <f t="shared" si="45"/>
        <v>12039</v>
      </c>
      <c r="G34" s="188">
        <f t="shared" si="45"/>
        <v>6379</v>
      </c>
      <c r="H34" s="188">
        <f t="shared" si="45"/>
        <v>1678</v>
      </c>
      <c r="I34" s="188">
        <f t="shared" si="45"/>
        <v>5891</v>
      </c>
      <c r="J34" s="188">
        <f t="shared" si="45"/>
        <v>126</v>
      </c>
      <c r="K34" s="188">
        <f t="shared" si="45"/>
        <v>8661</v>
      </c>
      <c r="L34" s="188">
        <f t="shared" si="45"/>
        <v>21577</v>
      </c>
      <c r="M34" s="188">
        <f t="shared" si="45"/>
        <v>13230</v>
      </c>
      <c r="N34" s="188">
        <f t="shared" si="45"/>
        <v>1260</v>
      </c>
      <c r="O34" s="188">
        <f t="shared" si="45"/>
        <v>2103</v>
      </c>
      <c r="P34" s="188">
        <f t="shared" si="45"/>
        <v>967</v>
      </c>
      <c r="Q34" s="188">
        <f t="shared" si="45"/>
        <v>3587</v>
      </c>
      <c r="R34" s="188">
        <f t="shared" si="45"/>
        <v>51</v>
      </c>
      <c r="S34" s="188">
        <f t="shared" si="45"/>
        <v>379</v>
      </c>
      <c r="T34" s="188">
        <f t="shared" si="45"/>
        <v>26719</v>
      </c>
      <c r="U34" s="188">
        <f t="shared" si="45"/>
        <v>784</v>
      </c>
      <c r="V34" s="188">
        <f t="shared" si="45"/>
        <v>10502</v>
      </c>
      <c r="W34" s="188">
        <f t="shared" si="45"/>
        <v>4227</v>
      </c>
      <c r="X34" s="188">
        <f t="shared" si="45"/>
        <v>708</v>
      </c>
      <c r="Y34" s="188">
        <f t="shared" si="45"/>
        <v>2304</v>
      </c>
      <c r="Z34" s="188">
        <f t="shared" si="45"/>
        <v>0</v>
      </c>
      <c r="AA34" s="188">
        <f t="shared" si="45"/>
        <v>8194</v>
      </c>
      <c r="AB34" s="188">
        <f t="shared" si="45"/>
        <v>863</v>
      </c>
      <c r="AC34" s="188">
        <f t="shared" si="45"/>
        <v>0</v>
      </c>
      <c r="AD34" s="188">
        <f t="shared" si="45"/>
        <v>314</v>
      </c>
      <c r="AE34" s="188">
        <f t="shared" si="45"/>
        <v>0</v>
      </c>
      <c r="AF34" s="188">
        <f t="shared" si="45"/>
        <v>0</v>
      </c>
      <c r="AG34" s="188">
        <f t="shared" si="45"/>
        <v>0</v>
      </c>
      <c r="AH34" s="188">
        <f t="shared" si="45"/>
        <v>0</v>
      </c>
      <c r="AI34" s="188">
        <f t="shared" si="45"/>
        <v>549</v>
      </c>
      <c r="AJ34" s="188">
        <f aca="true" t="shared" si="46" ref="AJ34:BO34">SUM(AJ7:AJ33)</f>
        <v>6484</v>
      </c>
      <c r="AK34" s="188">
        <f t="shared" si="46"/>
        <v>0</v>
      </c>
      <c r="AL34" s="188">
        <f t="shared" si="46"/>
        <v>6484</v>
      </c>
      <c r="AM34" s="188">
        <f t="shared" si="46"/>
        <v>0</v>
      </c>
      <c r="AN34" s="188">
        <f t="shared" si="46"/>
        <v>0</v>
      </c>
      <c r="AO34" s="188">
        <f t="shared" si="46"/>
        <v>0</v>
      </c>
      <c r="AP34" s="188">
        <f t="shared" si="46"/>
        <v>0</v>
      </c>
      <c r="AQ34" s="188">
        <f t="shared" si="46"/>
        <v>0</v>
      </c>
      <c r="AR34" s="188">
        <f t="shared" si="46"/>
        <v>12618</v>
      </c>
      <c r="AS34" s="188">
        <f t="shared" si="46"/>
        <v>784</v>
      </c>
      <c r="AT34" s="188">
        <f t="shared" si="46"/>
        <v>3704</v>
      </c>
      <c r="AU34" s="188">
        <f t="shared" si="46"/>
        <v>4227</v>
      </c>
      <c r="AV34" s="188">
        <f t="shared" si="46"/>
        <v>708</v>
      </c>
      <c r="AW34" s="188">
        <f t="shared" si="46"/>
        <v>2304</v>
      </c>
      <c r="AX34" s="188">
        <f t="shared" si="46"/>
        <v>0</v>
      </c>
      <c r="AY34" s="188">
        <f t="shared" si="46"/>
        <v>891</v>
      </c>
      <c r="AZ34" s="188">
        <f t="shared" si="46"/>
        <v>0</v>
      </c>
      <c r="BA34" s="188">
        <f t="shared" si="46"/>
        <v>0</v>
      </c>
      <c r="BB34" s="188">
        <f t="shared" si="46"/>
        <v>0</v>
      </c>
      <c r="BC34" s="188">
        <f t="shared" si="46"/>
        <v>0</v>
      </c>
      <c r="BD34" s="188">
        <f t="shared" si="46"/>
        <v>0</v>
      </c>
      <c r="BE34" s="188">
        <f t="shared" si="46"/>
        <v>0</v>
      </c>
      <c r="BF34" s="188">
        <f t="shared" si="46"/>
        <v>0</v>
      </c>
      <c r="BG34" s="188">
        <f t="shared" si="46"/>
        <v>0</v>
      </c>
      <c r="BH34" s="188">
        <f t="shared" si="46"/>
        <v>6754</v>
      </c>
      <c r="BI34" s="188">
        <f t="shared" si="46"/>
        <v>0</v>
      </c>
      <c r="BJ34" s="188">
        <f t="shared" si="46"/>
        <v>0</v>
      </c>
      <c r="BK34" s="188">
        <f t="shared" si="46"/>
        <v>0</v>
      </c>
      <c r="BL34" s="188">
        <f t="shared" si="46"/>
        <v>0</v>
      </c>
      <c r="BM34" s="188">
        <f t="shared" si="46"/>
        <v>0</v>
      </c>
      <c r="BN34" s="188">
        <f t="shared" si="46"/>
        <v>0</v>
      </c>
      <c r="BO34" s="188">
        <f t="shared" si="46"/>
        <v>6754</v>
      </c>
      <c r="BP34" s="188">
        <f aca="true" t="shared" si="47" ref="BP34:BW34">SUM(BP7:BP33)</f>
        <v>34508</v>
      </c>
      <c r="BQ34" s="188">
        <f t="shared" si="47"/>
        <v>34016</v>
      </c>
      <c r="BR34" s="188">
        <f t="shared" si="47"/>
        <v>277</v>
      </c>
      <c r="BS34" s="188">
        <f t="shared" si="47"/>
        <v>49</v>
      </c>
      <c r="BT34" s="188">
        <f t="shared" si="47"/>
        <v>3</v>
      </c>
      <c r="BU34" s="188">
        <f t="shared" si="47"/>
        <v>0</v>
      </c>
      <c r="BV34" s="188">
        <f t="shared" si="47"/>
        <v>75</v>
      </c>
      <c r="BW34" s="188">
        <f t="shared" si="47"/>
        <v>88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138</v>
      </c>
      <c r="B1" s="254"/>
      <c r="C1" s="183" t="s">
        <v>67</v>
      </c>
    </row>
    <row r="2" spans="6:13" s="47" customFormat="1" ht="15" customHeight="1">
      <c r="F2" s="279" t="s">
        <v>68</v>
      </c>
      <c r="G2" s="280"/>
      <c r="H2" s="280"/>
      <c r="I2" s="280"/>
      <c r="J2" s="277" t="s">
        <v>69</v>
      </c>
      <c r="K2" s="274" t="s">
        <v>70</v>
      </c>
      <c r="L2" s="275"/>
      <c r="M2" s="276"/>
    </row>
    <row r="3" spans="1:13" s="47" customFormat="1" ht="15" customHeight="1" thickBot="1">
      <c r="A3" s="260" t="s">
        <v>71</v>
      </c>
      <c r="B3" s="261"/>
      <c r="C3" s="258"/>
      <c r="D3" s="49">
        <f>SUMIF('ごみ処理概要'!$A$7:$C$34,'ごみ集計結果'!$A$1,'ごみ処理概要'!$E$7:$E$34)</f>
        <v>1120489</v>
      </c>
      <c r="F3" s="281"/>
      <c r="G3" s="282"/>
      <c r="H3" s="282"/>
      <c r="I3" s="282"/>
      <c r="J3" s="278"/>
      <c r="K3" s="50" t="s">
        <v>72</v>
      </c>
      <c r="L3" s="51" t="s">
        <v>73</v>
      </c>
      <c r="M3" s="52" t="s">
        <v>74</v>
      </c>
    </row>
    <row r="4" spans="1:13" s="47" customFormat="1" ht="15" customHeight="1" thickBot="1">
      <c r="A4" s="260" t="s">
        <v>75</v>
      </c>
      <c r="B4" s="261"/>
      <c r="C4" s="258"/>
      <c r="D4" s="49">
        <f>D5-D3</f>
        <v>16</v>
      </c>
      <c r="F4" s="271" t="s">
        <v>76</v>
      </c>
      <c r="G4" s="268" t="s">
        <v>79</v>
      </c>
      <c r="H4" s="53" t="s">
        <v>77</v>
      </c>
      <c r="J4" s="162">
        <f>SUMIF('ごみ処理量内訳'!$A$7:$C$34,'ごみ集計結果'!$A$1,'ごみ処理量内訳'!$E$7:$E$34)</f>
        <v>326082</v>
      </c>
      <c r="K4" s="54" t="s">
        <v>182</v>
      </c>
      <c r="L4" s="55" t="s">
        <v>182</v>
      </c>
      <c r="M4" s="56" t="s">
        <v>182</v>
      </c>
    </row>
    <row r="5" spans="1:13" s="47" customFormat="1" ht="15" customHeight="1">
      <c r="A5" s="262" t="s">
        <v>78</v>
      </c>
      <c r="B5" s="263"/>
      <c r="C5" s="264"/>
      <c r="D5" s="49">
        <f>SUMIF('ごみ処理概要'!$A$7:$C$34,'ごみ集計結果'!$A$1,'ごみ処理概要'!$D$7:$D$34)</f>
        <v>1120505</v>
      </c>
      <c r="F5" s="272"/>
      <c r="G5" s="269"/>
      <c r="H5" s="283" t="s">
        <v>80</v>
      </c>
      <c r="I5" s="57" t="s">
        <v>81</v>
      </c>
      <c r="J5" s="58">
        <f>SUMIF('ごみ処理量内訳'!$A$7:$C$34,'ごみ集計結果'!$A$1,'ごみ処理量内訳'!$W$7:$W$34)</f>
        <v>4122</v>
      </c>
      <c r="K5" s="59" t="s">
        <v>183</v>
      </c>
      <c r="L5" s="60" t="s">
        <v>183</v>
      </c>
      <c r="M5" s="61" t="s">
        <v>183</v>
      </c>
    </row>
    <row r="6" spans="4:13" s="47" customFormat="1" ht="15" customHeight="1">
      <c r="D6" s="62"/>
      <c r="F6" s="272"/>
      <c r="G6" s="269"/>
      <c r="H6" s="284"/>
      <c r="I6" s="63" t="s">
        <v>82</v>
      </c>
      <c r="J6" s="64">
        <f>SUMIF('ごみ処理量内訳'!$A$7:$C$34,'ごみ集計結果'!$A$1,'ごみ処理量内訳'!$X$7:$X$34)</f>
        <v>1170</v>
      </c>
      <c r="K6" s="48" t="s">
        <v>192</v>
      </c>
      <c r="L6" s="65" t="s">
        <v>192</v>
      </c>
      <c r="M6" s="66" t="s">
        <v>192</v>
      </c>
    </row>
    <row r="7" spans="1:13" s="47" customFormat="1" ht="15" customHeight="1">
      <c r="A7" s="255" t="s">
        <v>83</v>
      </c>
      <c r="B7" s="265" t="s">
        <v>273</v>
      </c>
      <c r="C7" s="67" t="s">
        <v>84</v>
      </c>
      <c r="D7" s="49">
        <f>SUMIF('ごみ搬入量内訳'!$A$7:$C$34,'ごみ集計結果'!$A$1,'ごみ搬入量内訳'!$I$7:$I$34)</f>
        <v>0</v>
      </c>
      <c r="F7" s="272"/>
      <c r="G7" s="269"/>
      <c r="H7" s="284"/>
      <c r="I7" s="63" t="s">
        <v>85</v>
      </c>
      <c r="J7" s="64">
        <f>SUMIF('ごみ処理量内訳'!$A$7:$C$34,'ごみ集計結果'!$A$1,'ごみ処理量内訳'!$Y$7:$Y$34)</f>
        <v>0</v>
      </c>
      <c r="K7" s="48" t="s">
        <v>184</v>
      </c>
      <c r="L7" s="65" t="s">
        <v>184</v>
      </c>
      <c r="M7" s="66" t="s">
        <v>184</v>
      </c>
    </row>
    <row r="8" spans="1:13" s="47" customFormat="1" ht="15" customHeight="1">
      <c r="A8" s="256"/>
      <c r="B8" s="266"/>
      <c r="C8" s="67" t="s">
        <v>86</v>
      </c>
      <c r="D8" s="49">
        <f>SUMIF('ごみ搬入量内訳'!$A$7:$C$34,'ごみ集計結果'!$A$1,'ごみ搬入量内訳'!$M$7:$M$34)</f>
        <v>316680</v>
      </c>
      <c r="F8" s="272"/>
      <c r="G8" s="269"/>
      <c r="H8" s="284"/>
      <c r="I8" s="63" t="s">
        <v>87</v>
      </c>
      <c r="J8" s="64">
        <f>SUMIF('ごみ処理量内訳'!$A$7:$C$34,'ごみ集計結果'!$A$1,'ごみ処理量内訳'!$Z$7:$Z$34)</f>
        <v>1</v>
      </c>
      <c r="K8" s="48" t="s">
        <v>185</v>
      </c>
      <c r="L8" s="65" t="s">
        <v>185</v>
      </c>
      <c r="M8" s="66" t="s">
        <v>185</v>
      </c>
    </row>
    <row r="9" spans="1:13" s="47" customFormat="1" ht="15" customHeight="1" thickBot="1">
      <c r="A9" s="256"/>
      <c r="B9" s="266"/>
      <c r="C9" s="67" t="s">
        <v>88</v>
      </c>
      <c r="D9" s="49">
        <f>SUMIF('ごみ搬入量内訳'!$A$7:$C$34,'ごみ集計結果'!$A$1,'ごみ搬入量内訳'!$Q$7:$Q$34)</f>
        <v>26045</v>
      </c>
      <c r="F9" s="272"/>
      <c r="G9" s="269"/>
      <c r="H9" s="285"/>
      <c r="I9" s="68" t="s">
        <v>89</v>
      </c>
      <c r="J9" s="69">
        <f>SUMIF('ごみ処理量内訳'!$A$7:$C$34,'ごみ集計結果'!$A$1,'ごみ処理量内訳'!$AA$7:$AA$34)</f>
        <v>0</v>
      </c>
      <c r="K9" s="70" t="s">
        <v>186</v>
      </c>
      <c r="L9" s="51" t="s">
        <v>186</v>
      </c>
      <c r="M9" s="52" t="s">
        <v>186</v>
      </c>
    </row>
    <row r="10" spans="1:13" s="47" customFormat="1" ht="15" customHeight="1" thickBot="1">
      <c r="A10" s="256"/>
      <c r="B10" s="266"/>
      <c r="C10" s="67" t="s">
        <v>90</v>
      </c>
      <c r="D10" s="49">
        <f>SUMIF('ごみ搬入量内訳'!$A$7:$C$34,'ごみ集計結果'!$A$1,'ごみ搬入量内訳'!$U$7:$U$34)</f>
        <v>32702</v>
      </c>
      <c r="F10" s="272"/>
      <c r="G10" s="270"/>
      <c r="H10" s="71" t="s">
        <v>91</v>
      </c>
      <c r="I10" s="72"/>
      <c r="J10" s="163">
        <f>SUM(J4:J9)</f>
        <v>331375</v>
      </c>
      <c r="K10" s="73" t="s">
        <v>192</v>
      </c>
      <c r="L10" s="164">
        <f>SUMIF('ごみ処理量内訳'!$A$7:$C$34,'ごみ集計結果'!$A$1,'ごみ処理量内訳'!$AD$7:$AD$34)</f>
        <v>34413</v>
      </c>
      <c r="M10" s="165">
        <f>SUMIF('資源化量内訳'!$A$7:$C$34,'ごみ集計結果'!$A$1,'資源化量内訳'!$AB$7:$AB$34)</f>
        <v>863</v>
      </c>
    </row>
    <row r="11" spans="1:13" s="47" customFormat="1" ht="15" customHeight="1">
      <c r="A11" s="256"/>
      <c r="B11" s="266"/>
      <c r="C11" s="67" t="s">
        <v>92</v>
      </c>
      <c r="D11" s="49">
        <f>SUMIF('ごみ搬入量内訳'!$A$7:$C$34,'ごみ集計結果'!$A$1,'ごみ搬入量内訳'!$Y$7:$Y$34)</f>
        <v>121</v>
      </c>
      <c r="F11" s="272"/>
      <c r="G11" s="286" t="s">
        <v>93</v>
      </c>
      <c r="H11" s="151" t="s">
        <v>81</v>
      </c>
      <c r="I11" s="148"/>
      <c r="J11" s="74">
        <f>SUMIF('ごみ処理量内訳'!$A$7:$C$34,'ごみ集計結果'!$A$1,'ごみ処理量内訳'!$G$7:$G$34)</f>
        <v>23510</v>
      </c>
      <c r="K11" s="58">
        <f>SUMIF('ごみ処理量内訳'!$A$7:$C$34,'ごみ集計結果'!$A$1,'ごみ処理量内訳'!$W$7:$W$34)</f>
        <v>4122</v>
      </c>
      <c r="L11" s="75">
        <f>SUMIF('ごみ処理量内訳'!$A$7:$C$34,'ごみ集計結果'!$A$1,'ごみ処理量内訳'!$AF$7:$AF$34)</f>
        <v>11186</v>
      </c>
      <c r="M11" s="76">
        <f>SUMIF('資源化量内訳'!$A$7:$C$34,'ごみ集計結果'!$A$1,'資源化量内訳'!$AJ$7:$AJ$34)</f>
        <v>6484</v>
      </c>
    </row>
    <row r="12" spans="1:13" s="47" customFormat="1" ht="15" customHeight="1">
      <c r="A12" s="256"/>
      <c r="B12" s="266"/>
      <c r="C12" s="67" t="s">
        <v>94</v>
      </c>
      <c r="D12" s="49">
        <f>SUMIF('ごみ搬入量内訳'!$A$7:$C$34,'ごみ集計結果'!$A$1,'ごみ搬入量内訳'!$AC$7:$AC$34)</f>
        <v>2519</v>
      </c>
      <c r="F12" s="272"/>
      <c r="G12" s="287"/>
      <c r="H12" s="149" t="s">
        <v>82</v>
      </c>
      <c r="I12" s="149"/>
      <c r="J12" s="64">
        <f>SUMIF('ごみ処理量内訳'!$A$7:$C$34,'ごみ集計結果'!$A$1,'ごみ処理量内訳'!$H$7:$H$34)</f>
        <v>16369</v>
      </c>
      <c r="K12" s="64">
        <f>SUMIF('ごみ処理量内訳'!$A$7:$C$34,'ごみ集計結果'!$A$1,'ごみ処理量内訳'!$X$7:$X$34)</f>
        <v>1170</v>
      </c>
      <c r="L12" s="49">
        <f>SUMIF('ごみ処理量内訳'!$A$7:$C$34,'ごみ集計結果'!$A$1,'ごみ処理量内訳'!$AG$7:$AG$34)</f>
        <v>1420</v>
      </c>
      <c r="M12" s="77">
        <f>SUMIF('資源化量内訳'!$A$7:$C$34,'ごみ集計結果'!$A$1,'資源化量内訳'!$AR$7:$AR$34)</f>
        <v>12618</v>
      </c>
    </row>
    <row r="13" spans="1:13" s="47" customFormat="1" ht="15" customHeight="1">
      <c r="A13" s="256"/>
      <c r="B13" s="267"/>
      <c r="C13" s="78" t="s">
        <v>91</v>
      </c>
      <c r="D13" s="49">
        <f>SUM(D7:D12)</f>
        <v>378067</v>
      </c>
      <c r="F13" s="272"/>
      <c r="G13" s="287"/>
      <c r="H13" s="149" t="s">
        <v>85</v>
      </c>
      <c r="I13" s="149"/>
      <c r="J13" s="64">
        <f>SUMIF('ごみ処理量内訳'!$A$7:$C$34,'ごみ集計結果'!$A$1,'ごみ処理量内訳'!$I$7:$I$34)</f>
        <v>0</v>
      </c>
      <c r="K13" s="64">
        <f>SUMIF('ごみ処理量内訳'!$A$7:$C$34,'ごみ集計結果'!$A$1,'ごみ処理量内訳'!$Y$7:$Y$34)</f>
        <v>0</v>
      </c>
      <c r="L13" s="49">
        <f>SUMIF('ごみ処理量内訳'!$A$7:$C$34,'ごみ集計結果'!$A$1,'ごみ処理量内訳'!$AH$7:$AH$34)</f>
        <v>0</v>
      </c>
      <c r="M13" s="77">
        <f>SUMIF('資源化量内訳'!$A$7:$C$34,'ごみ集計結果'!$A$1,'資源化量内訳'!$AZ$7:$AZ$34)</f>
        <v>0</v>
      </c>
    </row>
    <row r="14" spans="1:13" s="47" customFormat="1" ht="15" customHeight="1">
      <c r="A14" s="256"/>
      <c r="B14" s="259" t="s">
        <v>95</v>
      </c>
      <c r="C14" s="259"/>
      <c r="D14" s="49">
        <f>SUMIF('ごみ搬入量内訳'!$A$7:$C$34,'ごみ集計結果'!$A$1,'ごみ搬入量内訳'!$AG$7:$AG$34)</f>
        <v>25608</v>
      </c>
      <c r="F14" s="272"/>
      <c r="G14" s="287"/>
      <c r="H14" s="149" t="s">
        <v>87</v>
      </c>
      <c r="I14" s="149"/>
      <c r="J14" s="64">
        <f>SUMIF('ごみ処理量内訳'!$A$7:$C$34,'ごみ集計結果'!$A$1,'ごみ処理量内訳'!$J$7:$J$34)</f>
        <v>6966</v>
      </c>
      <c r="K14" s="64">
        <f>SUMIF('ごみ処理量内訳'!$A$7:$C$34,'ごみ集計結果'!$A$1,'ごみ処理量内訳'!$Z$7:$Z$34)</f>
        <v>1</v>
      </c>
      <c r="L14" s="49">
        <f>SUMIF('ごみ処理量内訳'!$A$7:$C$34,'ごみ集計結果'!$A$1,'ごみ処理量内訳'!$AI$7:$AI$34)</f>
        <v>28</v>
      </c>
      <c r="M14" s="77">
        <f>SUMIF('資源化量内訳'!$A$7:$C$34,'ごみ集計結果'!$A$1,'資源化量内訳'!$BH$7:$BH$34)</f>
        <v>6754</v>
      </c>
    </row>
    <row r="15" spans="1:13" s="47" customFormat="1" ht="15" customHeight="1" thickBot="1">
      <c r="A15" s="256"/>
      <c r="B15" s="259" t="s">
        <v>96</v>
      </c>
      <c r="C15" s="259"/>
      <c r="D15" s="49">
        <f>SUMIF('ごみ搬入量内訳'!$A$7:$C$34,'ごみ集計結果'!$A$1,'ごみ搬入量内訳'!$AH$7:$AH$34)</f>
        <v>11</v>
      </c>
      <c r="F15" s="272"/>
      <c r="G15" s="287"/>
      <c r="H15" s="150" t="s">
        <v>89</v>
      </c>
      <c r="I15" s="150"/>
      <c r="J15" s="69">
        <f>SUMIF('ごみ処理量内訳'!$A$7:$C$34,'ごみ集計結果'!$A$1,'ごみ処理量内訳'!$K$7:$K$34)</f>
        <v>6</v>
      </c>
      <c r="K15" s="69">
        <f>SUMIF('ごみ処理量内訳'!$A$7:$C$34,'ごみ集計結果'!$A$1,'ごみ処理量内訳'!$AA$7:$AA$34)</f>
        <v>0</v>
      </c>
      <c r="L15" s="79">
        <f>SUMIF('ごみ処理量内訳'!$A$7:$C$34,'ごみ集計結果'!$A$1,'ごみ処理量内訳'!$AJ$7:$AJ$34)</f>
        <v>6</v>
      </c>
      <c r="M15" s="52" t="s">
        <v>186</v>
      </c>
    </row>
    <row r="16" spans="1:13" s="47" customFormat="1" ht="15" customHeight="1" thickBot="1">
      <c r="A16" s="257"/>
      <c r="B16" s="258" t="s">
        <v>122</v>
      </c>
      <c r="C16" s="259"/>
      <c r="D16" s="49">
        <f>SUM(D13:D15)</f>
        <v>403686</v>
      </c>
      <c r="F16" s="272"/>
      <c r="G16" s="270"/>
      <c r="H16" s="81" t="s">
        <v>91</v>
      </c>
      <c r="I16" s="80"/>
      <c r="J16" s="166">
        <f>SUM(J11:J15)</f>
        <v>46851</v>
      </c>
      <c r="K16" s="167">
        <f>SUM(K11:K15)</f>
        <v>5293</v>
      </c>
      <c r="L16" s="168">
        <f>SUM(L11:L15)</f>
        <v>12640</v>
      </c>
      <c r="M16" s="169">
        <f>SUM(M11:M15)</f>
        <v>25856</v>
      </c>
    </row>
    <row r="17" spans="4:13" s="47" customFormat="1" ht="15" customHeight="1" thickBot="1">
      <c r="D17" s="62"/>
      <c r="F17" s="273"/>
      <c r="G17" s="288" t="s">
        <v>279</v>
      </c>
      <c r="H17" s="289"/>
      <c r="I17" s="289"/>
      <c r="J17" s="162">
        <f>J4+J16</f>
        <v>372933</v>
      </c>
      <c r="K17" s="170">
        <f>K16</f>
        <v>5293</v>
      </c>
      <c r="L17" s="171">
        <f>L10+L16</f>
        <v>47053</v>
      </c>
      <c r="M17" s="172">
        <f>M10+M16</f>
        <v>26719</v>
      </c>
    </row>
    <row r="18" spans="1:13" s="47" customFormat="1" ht="15" customHeight="1">
      <c r="A18" s="259" t="s">
        <v>97</v>
      </c>
      <c r="B18" s="259"/>
      <c r="C18" s="259"/>
      <c r="D18" s="49">
        <f>SUMIF('ごみ搬入量内訳'!$A$7:$C$34,'ごみ集計結果'!$A$1,'ごみ搬入量内訳'!$E$7:$E$34)</f>
        <v>276310</v>
      </c>
      <c r="F18" s="251" t="s">
        <v>98</v>
      </c>
      <c r="G18" s="252"/>
      <c r="H18" s="252"/>
      <c r="I18" s="253"/>
      <c r="J18" s="74">
        <f>SUMIF('資源化量内訳'!$A$7:$C$34,'ごみ集計結果'!$A$1,'資源化量内訳'!$L$7:$L$34)</f>
        <v>21577</v>
      </c>
      <c r="K18" s="82" t="s">
        <v>182</v>
      </c>
      <c r="L18" s="83" t="s">
        <v>182</v>
      </c>
      <c r="M18" s="76">
        <f>J18</f>
        <v>21577</v>
      </c>
    </row>
    <row r="19" spans="1:13" s="47" customFormat="1" ht="15" customHeight="1" thickBot="1">
      <c r="A19" s="290" t="s">
        <v>99</v>
      </c>
      <c r="B19" s="259"/>
      <c r="C19" s="259"/>
      <c r="D19" s="49">
        <f>SUMIF('ごみ搬入量内訳'!$A$7:$C$34,'ごみ集計結果'!$A$1,'ごみ搬入量内訳'!$F$7:$F$34)</f>
        <v>127365</v>
      </c>
      <c r="F19" s="248" t="s">
        <v>100</v>
      </c>
      <c r="G19" s="249"/>
      <c r="H19" s="249"/>
      <c r="I19" s="250"/>
      <c r="J19" s="173">
        <f>SUMIF('ごみ処理量内訳'!$A$7:$C$34,'ごみ集計結果'!$A$1,'ごみ処理量内訳'!$AC$7:$AC$34)</f>
        <v>9292</v>
      </c>
      <c r="K19" s="84" t="s">
        <v>182</v>
      </c>
      <c r="L19" s="85">
        <f>J19</f>
        <v>9292</v>
      </c>
      <c r="M19" s="86" t="s">
        <v>182</v>
      </c>
    </row>
    <row r="20" spans="1:13" s="47" customFormat="1" ht="15" customHeight="1" thickBot="1">
      <c r="A20" s="290" t="s">
        <v>101</v>
      </c>
      <c r="B20" s="259"/>
      <c r="C20" s="259"/>
      <c r="D20" s="49">
        <f>D15</f>
        <v>11</v>
      </c>
      <c r="F20" s="245" t="s">
        <v>122</v>
      </c>
      <c r="G20" s="246"/>
      <c r="H20" s="246"/>
      <c r="I20" s="247"/>
      <c r="J20" s="174">
        <f>J4+J11+J12+J13+J14+J15+J18+J19</f>
        <v>403802</v>
      </c>
      <c r="K20" s="175">
        <f>SUM(K17:K19)</f>
        <v>5293</v>
      </c>
      <c r="L20" s="176">
        <f>SUM(L17:L19)</f>
        <v>56345</v>
      </c>
      <c r="M20" s="177">
        <f>SUM(M17:M19)</f>
        <v>48296</v>
      </c>
    </row>
    <row r="21" spans="1:9" s="47" customFormat="1" ht="15" customHeight="1">
      <c r="A21" s="290" t="s">
        <v>106</v>
      </c>
      <c r="B21" s="259"/>
      <c r="C21" s="259"/>
      <c r="D21" s="49">
        <f>SUM(D18:D20)</f>
        <v>403686</v>
      </c>
      <c r="F21" s="181" t="s">
        <v>274</v>
      </c>
      <c r="G21" s="180"/>
      <c r="H21" s="180"/>
      <c r="I21" s="180"/>
    </row>
    <row r="22" spans="11:13" s="47" customFormat="1" ht="15" customHeight="1">
      <c r="K22" s="87"/>
      <c r="L22" s="88" t="s">
        <v>102</v>
      </c>
      <c r="M22" s="89" t="s">
        <v>103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収集ごみ（混合ごみ＋可燃ごみ＋不燃ごみ＋資源ごみ＋粗大ごみ＋その他）＝378,067t/年</v>
      </c>
      <c r="K23" s="89" t="s">
        <v>104</v>
      </c>
      <c r="L23" s="92">
        <f>SUMIF('資源化量内訳'!$A$7:$C$34,'ごみ集計結果'!$A$1,'資源化量内訳'!$M$7:M$34)+SUMIF('資源化量内訳'!$A$7:$C$34,'ごみ集計結果'!$A$1,'資源化量内訳'!$U$7:U$34)</f>
        <v>14014</v>
      </c>
      <c r="M23" s="49">
        <f>SUMIF('資源化量内訳'!$A$7:$C$34,'ごみ集計結果'!$A$1,'資源化量内訳'!BQ$7:BQ$34)</f>
        <v>34016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計画収集量（収集ごみ＋直接搬入ごみ）＝403,675t/年</v>
      </c>
      <c r="K24" s="89" t="s">
        <v>105</v>
      </c>
      <c r="L24" s="92">
        <f>SUMIF('資源化量内訳'!$A$7:$C$34,'ごみ集計結果'!$A$1,'資源化量内訳'!$N$7:N$34)+SUMIF('資源化量内訳'!$A$7:$C$34,'ごみ集計結果'!$A$1,'資源化量内訳'!V$7:V$34)</f>
        <v>11762</v>
      </c>
      <c r="M24" s="49">
        <f>SUMIF('資源化量内訳'!$A$7:$C$34,'ごみ集計結果'!$A$1,'資源化量内訳'!BR$7:BR$34)</f>
        <v>277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ごみ総排出量（計画収集量＋自家処理量）＝403,686t/年</v>
      </c>
      <c r="K25" s="89" t="s">
        <v>187</v>
      </c>
      <c r="L25" s="92">
        <f>SUMIF('資源化量内訳'!$A$7:$C$34,'ごみ集計結果'!$A$1,'資源化量内訳'!O$7:O$34)+SUMIF('資源化量内訳'!$A$7:$C$34,'ごみ集計結果'!$A$1,'資源化量内訳'!W$7:W$34)</f>
        <v>6330</v>
      </c>
      <c r="M25" s="49">
        <f>SUMIF('資源化量内訳'!$A$7:$C$34,'ごみ集計結果'!$A$1,'資源化量内訳'!BS$7:BS$34)</f>
        <v>49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ごみ処理量（直接最終処分量＋直接焼却量＋焼却以外の中間処理量＋直接資源化量）＝403,802t/年</v>
      </c>
      <c r="K26" s="89" t="s">
        <v>188</v>
      </c>
      <c r="L26" s="92">
        <f>SUMIF('資源化量内訳'!$A$7:$C$34,'ごみ集計結果'!$A$1,'資源化量内訳'!P$7:P$34)+SUMIF('資源化量内訳'!$A$7:$C$34,'ごみ集計結果'!$A$1,'資源化量内訳'!X$7:X$34)</f>
        <v>1675</v>
      </c>
      <c r="M26" s="49">
        <f>SUMIF('資源化量内訳'!$A$7:$C$34,'ごみ集計結果'!$A$1,'資源化量内訳'!BT$7:BT$34)</f>
        <v>3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１人１日あたりごみ排出量（ごみ総排出量/総人口）＝987g/人日</v>
      </c>
      <c r="K27" s="89" t="s">
        <v>189</v>
      </c>
      <c r="L27" s="92">
        <f>SUMIF('資源化量内訳'!$A$7:$C$34,'ごみ集計結果'!$A$1,'資源化量内訳'!Q$7:Q$34)+SUMIF('資源化量内訳'!$A$7:$C$34,'ごみ集計結果'!$A$1,'資源化量内訳'!Y$7:Y$34)</f>
        <v>5891</v>
      </c>
      <c r="M27" s="49">
        <f>SUMIF('資源化量内訳'!$A$7:$C$34,'ごみ集計結果'!$A$1,'資源化量内訳'!BU$7:BU$34)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リサイクル率（[資源化量合計＋集団回収量]/[ごみ処理量＋集団回収量]）＝18.89％</v>
      </c>
      <c r="K28" s="89" t="s">
        <v>32</v>
      </c>
      <c r="L28" s="92">
        <f>SUMIF('資源化量内訳'!$A$7:$C$34,'ごみ集計結果'!$A$1,'資源化量内訳'!R$7:R$34)+SUMIF('資源化量内訳'!$A$7:$C$34,'ごみ集計結果'!$A$1,'資源化量内訳'!Z$7:Z$34)</f>
        <v>51</v>
      </c>
      <c r="M28" s="49">
        <f>SUMIF('資源化量内訳'!$A$7:$C$34,'ごみ集計結果'!$A$1,'資源化量内訳'!BV$7:BV$34)</f>
        <v>75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中間処理による減量化量（施設処理量-施設処理後資源化量-施設処理後残渣処分量）＝299,161t/年</v>
      </c>
      <c r="K29" s="89" t="s">
        <v>92</v>
      </c>
      <c r="L29" s="92">
        <f>SUMIF('資源化量内訳'!$A$7:$C$34,'ごみ集計結果'!$A$1,'資源化量内訳'!S$7:S$34)+SUMIF('資源化量内訳'!$A$7:$C$34,'ごみ集計結果'!$A$1,'資源化量内訳'!AA$7:AA$34)</f>
        <v>8573</v>
      </c>
      <c r="M29" s="49">
        <f>SUMIF('資源化量内訳'!$A$7:$C$34,'ごみ集計結果'!$A$1,'資源化量内訳'!BW$7:BW$34)</f>
        <v>88</v>
      </c>
    </row>
    <row r="30" spans="11:13" ht="15" customHeight="1">
      <c r="K30" s="89" t="s">
        <v>122</v>
      </c>
      <c r="L30" s="178">
        <f>SUM(L23:L29)</f>
        <v>48296</v>
      </c>
      <c r="M30" s="179">
        <f>SUM(M23:M29)</f>
        <v>34508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富山県のごみ処理フローシート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139</v>
      </c>
      <c r="B2" s="295"/>
      <c r="C2" s="295"/>
      <c r="D2" s="295"/>
      <c r="E2" s="101"/>
      <c r="F2" s="102" t="s">
        <v>193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194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42</v>
      </c>
      <c r="G3" s="112">
        <f>'ごみ集計結果'!J19</f>
        <v>9292</v>
      </c>
      <c r="H3" s="101"/>
      <c r="I3" s="104"/>
      <c r="J3" s="105"/>
      <c r="K3" s="101"/>
      <c r="L3" s="101"/>
      <c r="M3" s="105"/>
      <c r="N3" s="105"/>
      <c r="O3" s="101"/>
      <c r="P3" s="111" t="s">
        <v>52</v>
      </c>
      <c r="Q3" s="112">
        <f>G3+N5+Q9</f>
        <v>56345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195</v>
      </c>
      <c r="G5" s="107"/>
      <c r="H5" s="101"/>
      <c r="I5" s="115" t="s">
        <v>196</v>
      </c>
      <c r="J5" s="107"/>
      <c r="K5" s="101"/>
      <c r="L5" s="116" t="s">
        <v>197</v>
      </c>
      <c r="M5" s="153" t="s">
        <v>54</v>
      </c>
      <c r="N5" s="117">
        <f>'ごみ集計結果'!L10</f>
        <v>34413</v>
      </c>
      <c r="O5" s="101"/>
      <c r="P5" s="101"/>
      <c r="Q5" s="101"/>
    </row>
    <row r="6" spans="1:17" s="108" customFormat="1" ht="21.75" customHeight="1" thickBot="1">
      <c r="A6" s="114"/>
      <c r="B6" s="292" t="s">
        <v>198</v>
      </c>
      <c r="C6" s="292"/>
      <c r="D6" s="292"/>
      <c r="E6" s="101"/>
      <c r="F6" s="111" t="s">
        <v>43</v>
      </c>
      <c r="G6" s="112">
        <f>'ごみ集計結果'!J4</f>
        <v>326082</v>
      </c>
      <c r="H6" s="101"/>
      <c r="I6" s="111" t="s">
        <v>46</v>
      </c>
      <c r="J6" s="112">
        <f>G6+N8</f>
        <v>331375</v>
      </c>
      <c r="K6" s="101"/>
      <c r="L6" s="118" t="s">
        <v>199</v>
      </c>
      <c r="M6" s="155" t="s">
        <v>55</v>
      </c>
      <c r="N6" s="119">
        <f>'ごみ集計結果'!M10</f>
        <v>863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200</v>
      </c>
      <c r="C8" s="121" t="s">
        <v>38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201</v>
      </c>
      <c r="M8" s="127" t="s">
        <v>45</v>
      </c>
      <c r="N8" s="122">
        <f>N10+N14+N18+N22+N26</f>
        <v>5293</v>
      </c>
      <c r="O8" s="101"/>
      <c r="P8" s="106" t="s">
        <v>202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53</v>
      </c>
      <c r="Q9" s="112">
        <f>N11+N15+N19+N23+N27</f>
        <v>12640</v>
      </c>
    </row>
    <row r="10" spans="1:17" s="108" customFormat="1" ht="21.75" customHeight="1" thickBot="1">
      <c r="A10" s="114"/>
      <c r="B10" s="120" t="s">
        <v>203</v>
      </c>
      <c r="C10" s="152" t="s">
        <v>33</v>
      </c>
      <c r="D10" s="122">
        <f>'ごみ集計結果'!D8</f>
        <v>316680</v>
      </c>
      <c r="E10" s="101"/>
      <c r="F10" s="101"/>
      <c r="G10" s="114"/>
      <c r="H10" s="101"/>
      <c r="I10" s="115" t="s">
        <v>204</v>
      </c>
      <c r="J10" s="107"/>
      <c r="K10" s="101"/>
      <c r="L10" s="116" t="s">
        <v>201</v>
      </c>
      <c r="M10" s="153" t="s">
        <v>56</v>
      </c>
      <c r="N10" s="117">
        <f>'ごみ集計結果'!K11</f>
        <v>4122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47</v>
      </c>
      <c r="J11" s="112">
        <f>'ごみ集計結果'!J11</f>
        <v>23510</v>
      </c>
      <c r="K11" s="101"/>
      <c r="L11" s="128" t="s">
        <v>202</v>
      </c>
      <c r="M11" s="157" t="s">
        <v>57</v>
      </c>
      <c r="N11" s="129">
        <f>'ごみ集計結果'!L11</f>
        <v>11186</v>
      </c>
      <c r="O11" s="101"/>
      <c r="P11" s="101"/>
      <c r="Q11" s="101"/>
    </row>
    <row r="12" spans="1:17" s="108" customFormat="1" ht="21.75" customHeight="1" thickBot="1">
      <c r="A12" s="114"/>
      <c r="B12" s="120" t="s">
        <v>205</v>
      </c>
      <c r="C12" s="152" t="s">
        <v>34</v>
      </c>
      <c r="D12" s="122">
        <f>'ごみ集計結果'!D9</f>
        <v>26045</v>
      </c>
      <c r="E12" s="101"/>
      <c r="F12" s="101"/>
      <c r="G12" s="114"/>
      <c r="H12" s="101"/>
      <c r="I12" s="104"/>
      <c r="J12" s="114"/>
      <c r="K12" s="101"/>
      <c r="L12" s="130" t="s">
        <v>199</v>
      </c>
      <c r="M12" s="156" t="s">
        <v>58</v>
      </c>
      <c r="N12" s="112">
        <f>'ごみ集計結果'!M11</f>
        <v>6484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206</v>
      </c>
      <c r="C14" s="152" t="s">
        <v>35</v>
      </c>
      <c r="D14" s="122">
        <f>'ごみ集計結果'!D10</f>
        <v>32702</v>
      </c>
      <c r="E14" s="101"/>
      <c r="F14" s="101"/>
      <c r="G14" s="114"/>
      <c r="H14" s="101"/>
      <c r="I14" s="102" t="s">
        <v>207</v>
      </c>
      <c r="J14" s="107"/>
      <c r="K14" s="101"/>
      <c r="L14" s="116" t="s">
        <v>201</v>
      </c>
      <c r="M14" s="153" t="s">
        <v>59</v>
      </c>
      <c r="N14" s="117">
        <f>'ごみ集計結果'!K12</f>
        <v>1170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48</v>
      </c>
      <c r="J15" s="112">
        <f>'ごみ集計結果'!J12</f>
        <v>16369</v>
      </c>
      <c r="K15" s="101"/>
      <c r="L15" s="128" t="s">
        <v>202</v>
      </c>
      <c r="M15" s="157" t="s">
        <v>60</v>
      </c>
      <c r="N15" s="129">
        <f>'ごみ集計結果'!L12</f>
        <v>1420</v>
      </c>
      <c r="O15" s="101"/>
    </row>
    <row r="16" spans="1:15" s="108" customFormat="1" ht="21.75" customHeight="1" thickBot="1">
      <c r="A16" s="114"/>
      <c r="B16" s="136" t="s">
        <v>208</v>
      </c>
      <c r="C16" s="152" t="s">
        <v>36</v>
      </c>
      <c r="D16" s="122">
        <f>'ごみ集計結果'!D11</f>
        <v>121</v>
      </c>
      <c r="E16" s="101"/>
      <c r="H16" s="101"/>
      <c r="I16" s="104"/>
      <c r="J16" s="114"/>
      <c r="K16" s="101"/>
      <c r="L16" s="130" t="s">
        <v>199</v>
      </c>
      <c r="M16" s="156" t="s">
        <v>61</v>
      </c>
      <c r="N16" s="112">
        <f>'ごみ集計結果'!M12</f>
        <v>12618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209</v>
      </c>
      <c r="C18" s="152" t="s">
        <v>37</v>
      </c>
      <c r="D18" s="122">
        <f>'ごみ集計結果'!D12</f>
        <v>2519</v>
      </c>
      <c r="E18" s="101"/>
      <c r="F18" s="115" t="s">
        <v>210</v>
      </c>
      <c r="G18" s="103"/>
      <c r="H18" s="101"/>
      <c r="I18" s="115" t="s">
        <v>211</v>
      </c>
      <c r="J18" s="107"/>
      <c r="K18" s="101"/>
      <c r="L18" s="116" t="s">
        <v>201</v>
      </c>
      <c r="M18" s="153" t="s">
        <v>62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46851</v>
      </c>
      <c r="H19" s="101"/>
      <c r="I19" s="111" t="s">
        <v>49</v>
      </c>
      <c r="J19" s="112">
        <f>'ごみ集計結果'!J13</f>
        <v>0</v>
      </c>
      <c r="K19" s="101"/>
      <c r="L19" s="128" t="s">
        <v>202</v>
      </c>
      <c r="M19" s="157" t="s">
        <v>63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212</v>
      </c>
      <c r="C20" s="152" t="s">
        <v>39</v>
      </c>
      <c r="D20" s="122">
        <f>'ごみ集計結果'!D14</f>
        <v>25608</v>
      </c>
      <c r="E20" s="101"/>
      <c r="F20" s="101"/>
      <c r="G20" s="114"/>
      <c r="H20" s="101"/>
      <c r="I20" s="104"/>
      <c r="J20" s="114"/>
      <c r="K20" s="101"/>
      <c r="L20" s="130" t="s">
        <v>199</v>
      </c>
      <c r="M20" s="156" t="s">
        <v>64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213</v>
      </c>
      <c r="C22" s="127" t="s">
        <v>40</v>
      </c>
      <c r="D22" s="122">
        <f>'ごみ集計結果'!D15</f>
        <v>11</v>
      </c>
      <c r="E22" s="101"/>
      <c r="F22" s="101"/>
      <c r="G22" s="114"/>
      <c r="H22" s="101"/>
      <c r="I22" s="115" t="s">
        <v>214</v>
      </c>
      <c r="J22" s="107"/>
      <c r="K22" s="101"/>
      <c r="L22" s="116" t="s">
        <v>201</v>
      </c>
      <c r="M22" s="153" t="s">
        <v>65</v>
      </c>
      <c r="N22" s="117">
        <f>'ごみ集計結果'!K14</f>
        <v>1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50</v>
      </c>
      <c r="J23" s="112">
        <f>'ごみ集計結果'!J14</f>
        <v>6966</v>
      </c>
      <c r="K23" s="101"/>
      <c r="L23" s="128" t="s">
        <v>202</v>
      </c>
      <c r="M23" s="157" t="s">
        <v>66</v>
      </c>
      <c r="N23" s="129">
        <f>'ごみ集計結果'!L14</f>
        <v>28</v>
      </c>
      <c r="O23" s="101"/>
      <c r="Q23" s="101"/>
    </row>
    <row r="24" spans="1:16" s="108" customFormat="1" ht="21.75" customHeight="1" thickBot="1">
      <c r="A24" s="114"/>
      <c r="B24" s="140" t="s">
        <v>215</v>
      </c>
      <c r="C24" s="127" t="s">
        <v>41</v>
      </c>
      <c r="D24" s="122">
        <f>'ごみ集計結果'!M30</f>
        <v>34508</v>
      </c>
      <c r="E24" s="101"/>
      <c r="F24" s="101"/>
      <c r="G24" s="114"/>
      <c r="H24" s="101"/>
      <c r="I24" s="104"/>
      <c r="J24" s="105"/>
      <c r="K24" s="101"/>
      <c r="L24" s="130" t="s">
        <v>199</v>
      </c>
      <c r="M24" s="156" t="s">
        <v>267</v>
      </c>
      <c r="N24" s="112">
        <f>'ごみ集計結果'!M14</f>
        <v>6754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216</v>
      </c>
      <c r="J26" s="107"/>
      <c r="K26" s="101"/>
      <c r="L26" s="142" t="s">
        <v>201</v>
      </c>
      <c r="M26" s="154" t="s">
        <v>268</v>
      </c>
      <c r="N26" s="117">
        <f>'ごみ集計結果'!K15</f>
        <v>0</v>
      </c>
      <c r="O26" s="141"/>
      <c r="P26" s="101" t="s">
        <v>26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51</v>
      </c>
      <c r="J27" s="112">
        <f>'ごみ集計結果'!J15</f>
        <v>6</v>
      </c>
      <c r="K27" s="101"/>
      <c r="L27" s="130" t="s">
        <v>202</v>
      </c>
      <c r="M27" s="156" t="s">
        <v>269</v>
      </c>
      <c r="N27" s="119">
        <f>'ごみ集計結果'!L15</f>
        <v>6</v>
      </c>
      <c r="O27" s="101"/>
      <c r="P27" s="293">
        <f>N12+N16+N20+N24+N6</f>
        <v>26719</v>
      </c>
      <c r="Q27" s="293"/>
    </row>
    <row r="28" spans="1:17" s="108" customFormat="1" ht="21.75" customHeight="1" thickBot="1">
      <c r="A28" s="101"/>
      <c r="B28" s="158" t="s">
        <v>28</v>
      </c>
      <c r="C28" s="143" t="s">
        <v>270</v>
      </c>
      <c r="D28" s="144">
        <f>'ごみ集計結果'!D3</f>
        <v>1120489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29</v>
      </c>
      <c r="C29" s="160" t="s">
        <v>271</v>
      </c>
      <c r="D29" s="146">
        <f>'ごみ集計結果'!D4</f>
        <v>16</v>
      </c>
      <c r="E29" s="101"/>
      <c r="F29" s="115" t="s">
        <v>30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31</v>
      </c>
      <c r="Q29" s="125"/>
    </row>
    <row r="30" spans="1:17" s="108" customFormat="1" ht="21.75" customHeight="1" thickBot="1">
      <c r="A30" s="101"/>
      <c r="B30" s="159" t="s">
        <v>27</v>
      </c>
      <c r="C30" s="161" t="s">
        <v>272</v>
      </c>
      <c r="D30" s="147">
        <f>'ごみ集計結果'!D5</f>
        <v>1120505</v>
      </c>
      <c r="E30" s="101"/>
      <c r="F30" s="111" t="s">
        <v>44</v>
      </c>
      <c r="G30" s="112">
        <f>'ごみ集計結果'!J18</f>
        <v>21577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48296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2006-06-30T04:20:32Z</dcterms:modified>
  <cp:category/>
  <cp:version/>
  <cp:contentType/>
  <cp:contentStatus/>
</cp:coreProperties>
</file>