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'ごみ処理概要'!$A$2:$AQ$44</definedName>
    <definedName name="_xlnm.Print_Area" localSheetId="2">'ごみ処理量内訳'!$A$2:$AJ$44</definedName>
    <definedName name="_xlnm.Print_Area" localSheetId="1">'ごみ搬入量内訳'!$A$2:$AH$44</definedName>
    <definedName name="_xlnm.Print_Area" localSheetId="3">'資源化量内訳'!$A$2:$BW$44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<sst xmlns="http://schemas.openxmlformats.org/spreadsheetml/2006/main" count="1055" uniqueCount="304">
  <si>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</si>
  <si>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</si>
  <si>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</si>
  <si>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</si>
  <si>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</si>
  <si>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</si>
  <si>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</si>
  <si>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</si>
  <si>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</si>
  <si>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</si>
  <si>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</si>
  <si>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</si>
  <si>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</si>
  <si>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</si>
  <si>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</si>
  <si>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</si>
  <si>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</si>
  <si>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</si>
  <si>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神奈川県合計</t>
  </si>
  <si>
    <t>高速堆肥化
施設</t>
  </si>
  <si>
    <t>ごみ燃料化
施設</t>
  </si>
  <si>
    <t>その他の
施設</t>
  </si>
  <si>
    <t>（ｔ）</t>
  </si>
  <si>
    <t>（％）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</si>
  <si>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</si>
  <si>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</si>
  <si>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</si>
  <si>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</si>
  <si>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</si>
  <si>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</si>
  <si>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</si>
  <si>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</si>
  <si>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</si>
  <si>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</si>
  <si>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</si>
  <si>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</si>
  <si>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</si>
  <si>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</si>
  <si>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</si>
  <si>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</si>
  <si>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</si>
  <si>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</si>
  <si>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</si>
  <si>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</si>
  <si>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</si>
  <si>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</si>
  <si>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</si>
  <si>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</si>
  <si>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</si>
  <si>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</si>
  <si>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</si>
  <si>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</si>
  <si>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</si>
  <si>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</si>
  <si>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</si>
  <si>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</si>
  <si>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</si>
  <si>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</si>
  <si>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</si>
  <si>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</si>
  <si>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</si>
  <si>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</si>
  <si>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</si>
  <si>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</si>
  <si>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</si>
  <si>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</si>
  <si>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</si>
  <si>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</si>
  <si>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</si>
  <si>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</si>
  <si>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</si>
  <si>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</si>
  <si>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</si>
  <si>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</si>
  <si>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</si>
  <si>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</si>
  <si>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</si>
  <si>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</si>
  <si>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</si>
  <si>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</si>
  <si>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</si>
  <si>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</si>
  <si>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</si>
  <si>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</si>
  <si>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</si>
  <si>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</si>
  <si>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</si>
  <si>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</si>
  <si>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</si>
  <si>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</si>
  <si>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</si>
  <si>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</si>
  <si>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</si>
  <si>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</si>
  <si>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</si>
  <si>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</si>
  <si>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</si>
  <si>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</si>
  <si>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</si>
  <si>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</si>
  <si>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</si>
  <si>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</si>
  <si>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</si>
  <si>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</si>
  <si>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</si>
  <si>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</si>
  <si>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</si>
  <si>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</si>
  <si>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</si>
  <si>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</si>
  <si>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</si>
  <si>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</si>
  <si>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</si>
  <si>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</si>
  <si>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</si>
  <si>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</si>
  <si>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</si>
  <si>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</si>
  <si>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</si>
  <si>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</si>
  <si>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</si>
  <si>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</si>
  <si>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</si>
  <si>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</si>
  <si>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</si>
  <si>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</si>
  <si>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</si>
  <si>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</si>
  <si>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</si>
  <si>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</si>
  <si>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</si>
  <si>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</si>
  <si>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</si>
  <si>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</si>
  <si>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</si>
  <si>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</si>
  <si>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</si>
  <si>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</si>
  <si>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</si>
  <si>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</si>
  <si>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</si>
  <si>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</si>
  <si>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</si>
  <si>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</si>
  <si>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</si>
  <si>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</si>
  <si>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</si>
  <si>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</si>
  <si>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</si>
  <si>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</si>
  <si>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</si>
  <si>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</si>
  <si>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</si>
  <si>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</si>
  <si>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</si>
  <si>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</si>
  <si>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</si>
  <si>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</si>
  <si>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</si>
  <si>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</si>
  <si>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</si>
  <si>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</si>
  <si>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</si>
  <si>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</si>
  <si>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</si>
  <si>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</si>
  <si>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</si>
  <si>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</si>
  <si>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</si>
  <si>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</si>
  <si>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</si>
  <si>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</si>
  <si>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</si>
  <si>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</si>
  <si>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</si>
  <si>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</si>
  <si>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</si>
  <si>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</si>
  <si>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</si>
  <si>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</si>
  <si>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</si>
  <si>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</si>
  <si>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</si>
  <si>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</si>
  <si>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</si>
  <si>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</si>
  <si>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</si>
  <si>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</si>
  <si>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</si>
  <si>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</si>
  <si>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</si>
  <si>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</si>
  <si>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神奈川県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</si>
  <si>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</si>
  <si>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</si>
  <si>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</si>
  <si>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</si>
  <si>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</si>
  <si>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</si>
  <si>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</si>
  <si>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</si>
  <si>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</si>
  <si>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</si>
  <si>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</si>
  <si>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</si>
  <si>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二宮町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</si>
  <si>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</si>
  <si>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</si>
  <si>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</si>
  <si>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</si>
  <si>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</si>
  <si>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</si>
  <si>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</si>
  <si>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</si>
  <si>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</si>
  <si>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</si>
  <si>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</si>
  <si>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</si>
  <si>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</si>
  <si>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</si>
  <si>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</si>
  <si>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</si>
  <si>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</si>
  <si>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</si>
  <si>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</si>
  <si>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</si>
  <si>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</si>
  <si>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</si>
  <si>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</si>
  <si>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</si>
  <si>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</si>
  <si>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</si>
  <si>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</si>
  <si>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</si>
  <si>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</si>
  <si>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</si>
  <si>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</si>
  <si>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</si>
  <si>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</si>
  <si>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</si>
  <si>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</si>
  <si>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</si>
  <si>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</si>
  <si>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</si>
  <si>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</si>
  <si>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</si>
  <si>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大井町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</si>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</sst>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4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224</v>
      </c>
      <c r="B2" s="200" t="s">
        <v>225</v>
      </c>
      <c r="C2" s="203" t="s">
        <v>226</v>
      </c>
      <c r="D2" s="208" t="s">
        <v>300</v>
      </c>
      <c r="E2" s="198"/>
      <c r="F2" s="208" t="s">
        <v>301</v>
      </c>
      <c r="G2" s="198"/>
      <c r="H2" s="198"/>
      <c r="I2" s="199"/>
      <c r="J2" s="215" t="s">
        <v>175</v>
      </c>
      <c r="K2" s="216"/>
      <c r="L2" s="217"/>
      <c r="M2" s="203" t="s">
        <v>176</v>
      </c>
      <c r="N2" s="7" t="s">
        <v>302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303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177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212</v>
      </c>
      <c r="P3" s="205" t="s">
        <v>178</v>
      </c>
      <c r="Q3" s="206"/>
      <c r="R3" s="206"/>
      <c r="S3" s="206"/>
      <c r="T3" s="206"/>
      <c r="U3" s="207"/>
      <c r="V3" s="14" t="s">
        <v>179</v>
      </c>
      <c r="W3" s="8"/>
      <c r="X3" s="8"/>
      <c r="Y3" s="8"/>
      <c r="Z3" s="8"/>
      <c r="AA3" s="8"/>
      <c r="AB3" s="8"/>
      <c r="AC3" s="15"/>
      <c r="AD3" s="12" t="s">
        <v>177</v>
      </c>
      <c r="AE3" s="212"/>
      <c r="AF3" s="203" t="s">
        <v>227</v>
      </c>
      <c r="AG3" s="203" t="s">
        <v>186</v>
      </c>
      <c r="AH3" s="203" t="s">
        <v>228</v>
      </c>
      <c r="AI3" s="203" t="s">
        <v>229</v>
      </c>
      <c r="AJ3" s="203" t="s">
        <v>230</v>
      </c>
      <c r="AK3" s="203" t="s">
        <v>231</v>
      </c>
      <c r="AL3" s="12" t="s">
        <v>180</v>
      </c>
      <c r="AM3" s="212"/>
      <c r="AN3" s="203" t="s">
        <v>232</v>
      </c>
      <c r="AO3" s="203" t="s">
        <v>233</v>
      </c>
      <c r="AP3" s="203" t="s">
        <v>234</v>
      </c>
      <c r="AQ3" s="12" t="s">
        <v>177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177</v>
      </c>
      <c r="Q4" s="6" t="s">
        <v>235</v>
      </c>
      <c r="R4" s="6" t="s">
        <v>236</v>
      </c>
      <c r="S4" s="6" t="s">
        <v>19</v>
      </c>
      <c r="T4" s="6" t="s">
        <v>20</v>
      </c>
      <c r="U4" s="6" t="s">
        <v>21</v>
      </c>
      <c r="V4" s="12" t="s">
        <v>177</v>
      </c>
      <c r="W4" s="6" t="s">
        <v>181</v>
      </c>
      <c r="X4" s="6" t="s">
        <v>207</v>
      </c>
      <c r="Y4" s="6" t="s">
        <v>182</v>
      </c>
      <c r="Z4" s="18" t="s">
        <v>214</v>
      </c>
      <c r="AA4" s="6" t="s">
        <v>183</v>
      </c>
      <c r="AB4" s="18" t="s">
        <v>245</v>
      </c>
      <c r="AC4" s="6" t="s">
        <v>208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184</v>
      </c>
      <c r="E6" s="21" t="s">
        <v>184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185</v>
      </c>
      <c r="K6" s="23" t="s">
        <v>185</v>
      </c>
      <c r="L6" s="23" t="s">
        <v>185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182" t="s">
        <v>247</v>
      </c>
      <c r="B7" s="182" t="s">
        <v>248</v>
      </c>
      <c r="C7" s="184" t="s">
        <v>249</v>
      </c>
      <c r="D7" s="188">
        <v>3555473</v>
      </c>
      <c r="E7" s="188">
        <v>3555473</v>
      </c>
      <c r="F7" s="188">
        <f>'ごみ搬入量内訳'!H7</f>
        <v>1321355</v>
      </c>
      <c r="G7" s="188">
        <f>'ごみ搬入量内訳'!AG7</f>
        <v>74575</v>
      </c>
      <c r="H7" s="188">
        <f>'ごみ搬入量内訳'!AH7</f>
        <v>0</v>
      </c>
      <c r="I7" s="188">
        <f aca="true" t="shared" si="0" ref="I7:I35">SUM(F7:H7)</f>
        <v>1395930</v>
      </c>
      <c r="J7" s="188">
        <f aca="true" t="shared" si="1" ref="J7:J44">I7/D7/365*1000000</f>
        <v>1075.6559685377044</v>
      </c>
      <c r="K7" s="188">
        <f>('ごみ搬入量内訳'!E7+'ごみ搬入量内訳'!AH7)/'ごみ処理概要'!D7/365*1000000</f>
        <v>713.7759051760792</v>
      </c>
      <c r="L7" s="188">
        <f>'ごみ搬入量内訳'!F7/'ごみ処理概要'!D7/365*1000000</f>
        <v>361.8800633616253</v>
      </c>
      <c r="M7" s="188">
        <f>'資源化量内訳'!BP7</f>
        <v>122643</v>
      </c>
      <c r="N7" s="188">
        <f>'ごみ処理量内訳'!E7</f>
        <v>1283306</v>
      </c>
      <c r="O7" s="188">
        <f>'ごみ処理量内訳'!L7</f>
        <v>9675</v>
      </c>
      <c r="P7" s="188">
        <f aca="true" t="shared" si="2" ref="P7:P35">SUM(Q7:U7)</f>
        <v>102976</v>
      </c>
      <c r="Q7" s="188">
        <f>'ごみ処理量内訳'!G7</f>
        <v>11285</v>
      </c>
      <c r="R7" s="188">
        <f>'ごみ処理量内訳'!H7</f>
        <v>82940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8751</v>
      </c>
      <c r="V7" s="188">
        <f aca="true" t="shared" si="3" ref="V7:V35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35">N7+O7+P7+V7</f>
        <v>1395957</v>
      </c>
      <c r="AE7" s="189">
        <f aca="true" t="shared" si="5" ref="AE7:AE35">(N7+P7+V7)/AD7*100</f>
        <v>99.306927075834</v>
      </c>
      <c r="AF7" s="188">
        <f>'資源化量内訳'!AB7</f>
        <v>11689</v>
      </c>
      <c r="AG7" s="188">
        <f>'資源化量内訳'!AJ7</f>
        <v>4188</v>
      </c>
      <c r="AH7" s="188">
        <f>'資源化量内訳'!AR7</f>
        <v>65047</v>
      </c>
      <c r="AI7" s="188">
        <f>'資源化量内訳'!AZ7</f>
        <v>0</v>
      </c>
      <c r="AJ7" s="188">
        <f>'資源化量内訳'!BH7</f>
        <v>0</v>
      </c>
      <c r="AK7" s="188" t="s">
        <v>298</v>
      </c>
      <c r="AL7" s="188">
        <f aca="true" t="shared" si="6" ref="AL7:AL35">SUM(AF7:AJ7)</f>
        <v>80924</v>
      </c>
      <c r="AM7" s="189">
        <f aca="true" t="shared" si="7" ref="AM7:AM35">(V7+AL7+M7)/(M7+AD7)*100</f>
        <v>13.404912419333598</v>
      </c>
      <c r="AN7" s="188">
        <f>'ごみ処理量内訳'!AC7</f>
        <v>9675</v>
      </c>
      <c r="AO7" s="188">
        <f>'ごみ処理量内訳'!AD7</f>
        <v>171985</v>
      </c>
      <c r="AP7" s="188">
        <f>'ごみ処理量内訳'!AE7</f>
        <v>11543</v>
      </c>
      <c r="AQ7" s="188">
        <f aca="true" t="shared" si="8" ref="AQ7:AQ35">SUM(AN7:AP7)</f>
        <v>193203</v>
      </c>
    </row>
    <row r="8" spans="1:43" ht="13.5" customHeight="1">
      <c r="A8" s="182" t="s">
        <v>247</v>
      </c>
      <c r="B8" s="182" t="s">
        <v>250</v>
      </c>
      <c r="C8" s="184" t="s">
        <v>251</v>
      </c>
      <c r="D8" s="188">
        <v>1306021</v>
      </c>
      <c r="E8" s="188">
        <v>1306021</v>
      </c>
      <c r="F8" s="188">
        <f>'ごみ搬入量内訳'!H8</f>
        <v>486688</v>
      </c>
      <c r="G8" s="188">
        <f>'ごみ搬入量内訳'!AG8</f>
        <v>9747</v>
      </c>
      <c r="H8" s="188">
        <f>'ごみ搬入量内訳'!AH8</f>
        <v>0</v>
      </c>
      <c r="I8" s="188">
        <f t="shared" si="0"/>
        <v>496435</v>
      </c>
      <c r="J8" s="188">
        <f t="shared" si="1"/>
        <v>1041.404303920809</v>
      </c>
      <c r="K8" s="188">
        <f>('ごみ搬入量内訳'!E8+'ごみ搬入量内訳'!AH8)/'ごみ処理概要'!D8/365*1000000</f>
        <v>694.4464475193097</v>
      </c>
      <c r="L8" s="188">
        <f>'ごみ搬入量内訳'!F8/'ごみ処理概要'!D8/365*1000000</f>
        <v>346.95785640149927</v>
      </c>
      <c r="M8" s="188">
        <f>'資源化量内訳'!BP8</f>
        <v>52221</v>
      </c>
      <c r="N8" s="188">
        <f>'ごみ処理量内訳'!E8</f>
        <v>463019</v>
      </c>
      <c r="O8" s="188">
        <f>'ごみ処理量内訳'!L8</f>
        <v>0</v>
      </c>
      <c r="P8" s="188">
        <f t="shared" si="2"/>
        <v>33014</v>
      </c>
      <c r="Q8" s="188">
        <f>'ごみ処理量内訳'!G8</f>
        <v>10637</v>
      </c>
      <c r="R8" s="188">
        <f>'ごみ処理量内訳'!H8</f>
        <v>22377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402</v>
      </c>
      <c r="W8" s="188">
        <f>'資源化量内訳'!M8</f>
        <v>402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496435</v>
      </c>
      <c r="AE8" s="189">
        <f t="shared" si="5"/>
        <v>100</v>
      </c>
      <c r="AF8" s="188">
        <f>'資源化量内訳'!AB8</f>
        <v>0</v>
      </c>
      <c r="AG8" s="188">
        <f>'資源化量内訳'!AJ8</f>
        <v>3242</v>
      </c>
      <c r="AH8" s="188">
        <f>'資源化量内訳'!AR8</f>
        <v>22147</v>
      </c>
      <c r="AI8" s="188">
        <f>'資源化量内訳'!AZ8</f>
        <v>0</v>
      </c>
      <c r="AJ8" s="188">
        <f>'資源化量内訳'!BH8</f>
        <v>0</v>
      </c>
      <c r="AK8" s="188" t="s">
        <v>298</v>
      </c>
      <c r="AL8" s="188">
        <f t="shared" si="6"/>
        <v>25389</v>
      </c>
      <c r="AM8" s="189">
        <f t="shared" si="7"/>
        <v>14.218745443410807</v>
      </c>
      <c r="AN8" s="188">
        <f>'ごみ処理量内訳'!AC8</f>
        <v>0</v>
      </c>
      <c r="AO8" s="188">
        <f>'ごみ処理量内訳'!AD8</f>
        <v>71033</v>
      </c>
      <c r="AP8" s="188">
        <f>'ごみ処理量内訳'!AE8</f>
        <v>0</v>
      </c>
      <c r="AQ8" s="188">
        <f t="shared" si="8"/>
        <v>71033</v>
      </c>
    </row>
    <row r="9" spans="1:43" ht="13.5" customHeight="1">
      <c r="A9" s="182" t="s">
        <v>247</v>
      </c>
      <c r="B9" s="182" t="s">
        <v>252</v>
      </c>
      <c r="C9" s="184" t="s">
        <v>253</v>
      </c>
      <c r="D9" s="188">
        <v>428881</v>
      </c>
      <c r="E9" s="188">
        <v>428881</v>
      </c>
      <c r="F9" s="188">
        <f>'ごみ搬入量内訳'!H9</f>
        <v>129749</v>
      </c>
      <c r="G9" s="188">
        <f>'ごみ搬入量内訳'!AG9</f>
        <v>10448</v>
      </c>
      <c r="H9" s="188">
        <f>'ごみ搬入量内訳'!AH9</f>
        <v>0</v>
      </c>
      <c r="I9" s="188">
        <f t="shared" si="0"/>
        <v>140197</v>
      </c>
      <c r="J9" s="188">
        <f t="shared" si="1"/>
        <v>895.58961544814</v>
      </c>
      <c r="K9" s="188">
        <f>('ごみ搬入量内訳'!E9+'ごみ搬入量内訳'!AH9)/'ごみ処理概要'!D9/365*1000000</f>
        <v>636.3038468409333</v>
      </c>
      <c r="L9" s="188">
        <f>'ごみ搬入量内訳'!F9/'ごみ処理概要'!D9/365*1000000</f>
        <v>259.28576860720665</v>
      </c>
      <c r="M9" s="188">
        <f>'資源化量内訳'!BP9</f>
        <v>37211</v>
      </c>
      <c r="N9" s="188">
        <f>'ごみ処理量内訳'!E9</f>
        <v>110118</v>
      </c>
      <c r="O9" s="188">
        <f>'ごみ処理量内訳'!L9</f>
        <v>0</v>
      </c>
      <c r="P9" s="188">
        <f t="shared" si="2"/>
        <v>30079</v>
      </c>
      <c r="Q9" s="188">
        <f>'ごみ処理量内訳'!G9</f>
        <v>3164</v>
      </c>
      <c r="R9" s="188">
        <f>'ごみ処理量内訳'!H9</f>
        <v>19577</v>
      </c>
      <c r="S9" s="188">
        <f>'ごみ処理量内訳'!I9</f>
        <v>0</v>
      </c>
      <c r="T9" s="188">
        <f>'ごみ処理量内訳'!J9</f>
        <v>431</v>
      </c>
      <c r="U9" s="188">
        <f>'ごみ処理量内訳'!K9</f>
        <v>6907</v>
      </c>
      <c r="V9" s="188">
        <f t="shared" si="3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140197</v>
      </c>
      <c r="AE9" s="189">
        <f t="shared" si="5"/>
        <v>100</v>
      </c>
      <c r="AF9" s="188">
        <f>'資源化量内訳'!AB9</f>
        <v>13187</v>
      </c>
      <c r="AG9" s="188">
        <f>'資源化量内訳'!AJ9</f>
        <v>254</v>
      </c>
      <c r="AH9" s="188">
        <f>'資源化量内訳'!AR9</f>
        <v>18298</v>
      </c>
      <c r="AI9" s="188">
        <f>'資源化量内訳'!AZ9</f>
        <v>0</v>
      </c>
      <c r="AJ9" s="188">
        <f>'資源化量内訳'!BH9</f>
        <v>149</v>
      </c>
      <c r="AK9" s="188" t="s">
        <v>298</v>
      </c>
      <c r="AL9" s="188">
        <f t="shared" si="6"/>
        <v>31888</v>
      </c>
      <c r="AM9" s="189">
        <f t="shared" si="7"/>
        <v>38.94920183982684</v>
      </c>
      <c r="AN9" s="188">
        <f>'ごみ処理量内訳'!AC9</f>
        <v>0</v>
      </c>
      <c r="AO9" s="188">
        <f>'ごみ処理量内訳'!AD9</f>
        <v>0</v>
      </c>
      <c r="AP9" s="188">
        <f>'ごみ処理量内訳'!AE9</f>
        <v>6471</v>
      </c>
      <c r="AQ9" s="188">
        <f t="shared" si="8"/>
        <v>6471</v>
      </c>
    </row>
    <row r="10" spans="1:43" ht="13.5" customHeight="1">
      <c r="A10" s="182" t="s">
        <v>247</v>
      </c>
      <c r="B10" s="182" t="s">
        <v>254</v>
      </c>
      <c r="C10" s="184" t="s">
        <v>255</v>
      </c>
      <c r="D10" s="188">
        <v>256863</v>
      </c>
      <c r="E10" s="188">
        <v>256863</v>
      </c>
      <c r="F10" s="188">
        <f>'ごみ搬入量内訳'!H10</f>
        <v>79738</v>
      </c>
      <c r="G10" s="188">
        <f>'ごみ搬入量内訳'!AG10</f>
        <v>4766</v>
      </c>
      <c r="H10" s="188">
        <f>'ごみ搬入量内訳'!AH10</f>
        <v>0</v>
      </c>
      <c r="I10" s="188">
        <f t="shared" si="0"/>
        <v>84504</v>
      </c>
      <c r="J10" s="188">
        <f t="shared" si="1"/>
        <v>901.3279772453724</v>
      </c>
      <c r="K10" s="188">
        <f>('ごみ搬入量内訳'!E10+'ごみ搬入量内訳'!AH10)/'ごみ処理概要'!D10/365*1000000</f>
        <v>666.0871775418473</v>
      </c>
      <c r="L10" s="188">
        <f>'ごみ搬入量内訳'!F10/'ごみ処理概要'!D10/365*1000000</f>
        <v>235.2407997035251</v>
      </c>
      <c r="M10" s="188">
        <f>'資源化量内訳'!BP10</f>
        <v>17268</v>
      </c>
      <c r="N10" s="188">
        <f>'ごみ処理量内訳'!E10</f>
        <v>74186</v>
      </c>
      <c r="O10" s="188">
        <f>'ごみ処理量内訳'!L10</f>
        <v>146</v>
      </c>
      <c r="P10" s="188">
        <f t="shared" si="2"/>
        <v>10092</v>
      </c>
      <c r="Q10" s="188">
        <f>'ごみ処理量内訳'!G10</f>
        <v>6578</v>
      </c>
      <c r="R10" s="188">
        <f>'ごみ処理量内訳'!H10</f>
        <v>3514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0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84424</v>
      </c>
      <c r="AE10" s="189">
        <f t="shared" si="5"/>
        <v>99.82706339429545</v>
      </c>
      <c r="AF10" s="188">
        <f>'資源化量内訳'!AB10</f>
        <v>158</v>
      </c>
      <c r="AG10" s="188">
        <f>'資源化量内訳'!AJ10</f>
        <v>1108</v>
      </c>
      <c r="AH10" s="188">
        <f>'資源化量内訳'!AR10</f>
        <v>3514</v>
      </c>
      <c r="AI10" s="188">
        <f>'資源化量内訳'!AZ10</f>
        <v>0</v>
      </c>
      <c r="AJ10" s="188">
        <f>'資源化量内訳'!BH10</f>
        <v>0</v>
      </c>
      <c r="AK10" s="188" t="s">
        <v>298</v>
      </c>
      <c r="AL10" s="188">
        <f t="shared" si="6"/>
        <v>4780</v>
      </c>
      <c r="AM10" s="189">
        <f t="shared" si="7"/>
        <v>21.681154859772647</v>
      </c>
      <c r="AN10" s="188">
        <f>'ごみ処理量内訳'!AC10</f>
        <v>146</v>
      </c>
      <c r="AO10" s="188">
        <f>'ごみ処理量内訳'!AD10</f>
        <v>9992</v>
      </c>
      <c r="AP10" s="188">
        <f>'ごみ処理量内訳'!AE10</f>
        <v>1222</v>
      </c>
      <c r="AQ10" s="188">
        <f t="shared" si="8"/>
        <v>11360</v>
      </c>
    </row>
    <row r="11" spans="1:43" ht="13.5" customHeight="1">
      <c r="A11" s="182" t="s">
        <v>247</v>
      </c>
      <c r="B11" s="182" t="s">
        <v>256</v>
      </c>
      <c r="C11" s="184" t="s">
        <v>257</v>
      </c>
      <c r="D11" s="188">
        <v>169866</v>
      </c>
      <c r="E11" s="188">
        <v>169866</v>
      </c>
      <c r="F11" s="188">
        <f>'ごみ搬入量内訳'!H11</f>
        <v>63639</v>
      </c>
      <c r="G11" s="188">
        <f>'ごみ搬入量内訳'!AG11</f>
        <v>9297</v>
      </c>
      <c r="H11" s="188">
        <f>'ごみ搬入量内訳'!AH11</f>
        <v>0</v>
      </c>
      <c r="I11" s="188">
        <f t="shared" si="0"/>
        <v>72936</v>
      </c>
      <c r="J11" s="188">
        <f t="shared" si="1"/>
        <v>1176.3664154936632</v>
      </c>
      <c r="K11" s="188">
        <f>('ごみ搬入量内訳'!E11+'ごみ搬入量内訳'!AH11)/'ごみ処理概要'!D11/365*1000000</f>
        <v>850.888266641764</v>
      </c>
      <c r="L11" s="188">
        <f>'ごみ搬入量内訳'!F11/'ごみ処理概要'!D11/365*1000000</f>
        <v>325.4781488518993</v>
      </c>
      <c r="M11" s="188">
        <f>'資源化量内訳'!BP11</f>
        <v>0</v>
      </c>
      <c r="N11" s="188">
        <f>'ごみ処理量内訳'!E11</f>
        <v>43581</v>
      </c>
      <c r="O11" s="188">
        <f>'ごみ処理量内訳'!L11</f>
        <v>774</v>
      </c>
      <c r="P11" s="188">
        <f t="shared" si="2"/>
        <v>5684</v>
      </c>
      <c r="Q11" s="188">
        <f>'ごみ処理量内訳'!G11</f>
        <v>1188</v>
      </c>
      <c r="R11" s="188">
        <f>'ごみ処理量内訳'!H11</f>
        <v>4496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22872</v>
      </c>
      <c r="W11" s="188">
        <f>'資源化量内訳'!M11</f>
        <v>10109</v>
      </c>
      <c r="X11" s="188">
        <f>'資源化量内訳'!N11</f>
        <v>698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1032</v>
      </c>
      <c r="AC11" s="188">
        <f>'資源化量内訳'!S11</f>
        <v>11033</v>
      </c>
      <c r="AD11" s="188">
        <f t="shared" si="4"/>
        <v>72911</v>
      </c>
      <c r="AE11" s="189">
        <f t="shared" si="5"/>
        <v>98.93843178669886</v>
      </c>
      <c r="AF11" s="188">
        <f>'資源化量内訳'!AB11</f>
        <v>5157</v>
      </c>
      <c r="AG11" s="188">
        <f>'資源化量内訳'!AJ11</f>
        <v>737</v>
      </c>
      <c r="AH11" s="188">
        <f>'資源化量内訳'!AR11</f>
        <v>4449</v>
      </c>
      <c r="AI11" s="188">
        <f>'資源化量内訳'!AZ11</f>
        <v>0</v>
      </c>
      <c r="AJ11" s="188">
        <f>'資源化量内訳'!BH11</f>
        <v>0</v>
      </c>
      <c r="AK11" s="188" t="s">
        <v>298</v>
      </c>
      <c r="AL11" s="188">
        <f t="shared" si="6"/>
        <v>10343</v>
      </c>
      <c r="AM11" s="189">
        <f t="shared" si="7"/>
        <v>45.55554031627601</v>
      </c>
      <c r="AN11" s="188">
        <f>'ごみ処理量内訳'!AC11</f>
        <v>774</v>
      </c>
      <c r="AO11" s="188">
        <f>'ごみ処理量内訳'!AD11</f>
        <v>0</v>
      </c>
      <c r="AP11" s="188">
        <f>'ごみ処理量内訳'!AE11</f>
        <v>0</v>
      </c>
      <c r="AQ11" s="188">
        <f t="shared" si="8"/>
        <v>774</v>
      </c>
    </row>
    <row r="12" spans="1:43" ht="13.5" customHeight="1">
      <c r="A12" s="182" t="s">
        <v>247</v>
      </c>
      <c r="B12" s="182" t="s">
        <v>258</v>
      </c>
      <c r="C12" s="184" t="s">
        <v>259</v>
      </c>
      <c r="D12" s="188">
        <v>392810</v>
      </c>
      <c r="E12" s="188">
        <v>392810</v>
      </c>
      <c r="F12" s="188">
        <f>'ごみ搬入量内訳'!H12</f>
        <v>114016</v>
      </c>
      <c r="G12" s="188">
        <f>'ごみ搬入量内訳'!AG12</f>
        <v>9825</v>
      </c>
      <c r="H12" s="188">
        <f>'ごみ搬入量内訳'!AH12</f>
        <v>0</v>
      </c>
      <c r="I12" s="188">
        <f t="shared" si="0"/>
        <v>123841</v>
      </c>
      <c r="J12" s="188">
        <f t="shared" si="1"/>
        <v>863.7519690407681</v>
      </c>
      <c r="K12" s="188">
        <f>('ごみ搬入量内訳'!E12+'ごみ搬入量内訳'!AH12)/'ごみ処理概要'!D12/365*1000000</f>
        <v>629.3746532273785</v>
      </c>
      <c r="L12" s="188">
        <f>'ごみ搬入量内訳'!F12/'ごみ処理概要'!D12/365*1000000</f>
        <v>234.37731581338952</v>
      </c>
      <c r="M12" s="188">
        <f>'資源化量内訳'!BP12</f>
        <v>22623</v>
      </c>
      <c r="N12" s="188">
        <f>'ごみ処理量内訳'!E12</f>
        <v>99570</v>
      </c>
      <c r="O12" s="188">
        <f>'ごみ処理量内訳'!L12</f>
        <v>994</v>
      </c>
      <c r="P12" s="188">
        <f t="shared" si="2"/>
        <v>23277</v>
      </c>
      <c r="Q12" s="188">
        <f>'ごみ処理量内訳'!G12</f>
        <v>17007</v>
      </c>
      <c r="R12" s="188">
        <f>'ごみ処理量内訳'!H12</f>
        <v>6270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0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123841</v>
      </c>
      <c r="AE12" s="189">
        <f t="shared" si="5"/>
        <v>99.19735790247172</v>
      </c>
      <c r="AF12" s="188">
        <f>'資源化量内訳'!AB12</f>
        <v>12786</v>
      </c>
      <c r="AG12" s="188">
        <f>'資源化量内訳'!AJ12</f>
        <v>1922</v>
      </c>
      <c r="AH12" s="188">
        <f>'資源化量内訳'!AR12</f>
        <v>6270</v>
      </c>
      <c r="AI12" s="188">
        <f>'資源化量内訳'!AZ12</f>
        <v>0</v>
      </c>
      <c r="AJ12" s="188">
        <f>'資源化量内訳'!BH12</f>
        <v>0</v>
      </c>
      <c r="AK12" s="188" t="s">
        <v>298</v>
      </c>
      <c r="AL12" s="188">
        <f t="shared" si="6"/>
        <v>20978</v>
      </c>
      <c r="AM12" s="189">
        <f t="shared" si="7"/>
        <v>29.76909001529386</v>
      </c>
      <c r="AN12" s="188">
        <f>'ごみ処理量内訳'!AC12</f>
        <v>994</v>
      </c>
      <c r="AO12" s="188">
        <f>'ごみ処理量内訳'!AD12</f>
        <v>3285</v>
      </c>
      <c r="AP12" s="188">
        <f>'ごみ処理量内訳'!AE12</f>
        <v>0</v>
      </c>
      <c r="AQ12" s="188">
        <f t="shared" si="8"/>
        <v>4279</v>
      </c>
    </row>
    <row r="13" spans="1:43" ht="13.5" customHeight="1">
      <c r="A13" s="182" t="s">
        <v>247</v>
      </c>
      <c r="B13" s="182" t="s">
        <v>260</v>
      </c>
      <c r="C13" s="184" t="s">
        <v>261</v>
      </c>
      <c r="D13" s="188">
        <v>198851</v>
      </c>
      <c r="E13" s="188">
        <v>198851</v>
      </c>
      <c r="F13" s="188">
        <f>'ごみ搬入量内訳'!H13</f>
        <v>67516</v>
      </c>
      <c r="G13" s="188">
        <f>'ごみ搬入量内訳'!AG13</f>
        <v>16956</v>
      </c>
      <c r="H13" s="188">
        <f>'ごみ搬入量内訳'!AH13</f>
        <v>0</v>
      </c>
      <c r="I13" s="188">
        <f t="shared" si="0"/>
        <v>84472</v>
      </c>
      <c r="J13" s="188">
        <f t="shared" si="1"/>
        <v>1163.8369280833456</v>
      </c>
      <c r="K13" s="188">
        <f>('ごみ搬入量内訳'!E13+'ごみ搬入量内訳'!AH13)/'ごみ処理概要'!D13/365*1000000</f>
        <v>930.2208310028788</v>
      </c>
      <c r="L13" s="188">
        <f>'ごみ搬入量内訳'!F13/'ごみ処理概要'!D13/365*1000000</f>
        <v>233.61609708046703</v>
      </c>
      <c r="M13" s="188">
        <f>'資源化量内訳'!BP13</f>
        <v>0</v>
      </c>
      <c r="N13" s="188">
        <f>'ごみ処理量内訳'!E13</f>
        <v>61596</v>
      </c>
      <c r="O13" s="188">
        <f>'ごみ処理量内訳'!L13</f>
        <v>0</v>
      </c>
      <c r="P13" s="188">
        <f t="shared" si="2"/>
        <v>8495</v>
      </c>
      <c r="Q13" s="188">
        <f>'ごみ処理量内訳'!G13</f>
        <v>3851</v>
      </c>
      <c r="R13" s="188">
        <f>'ごみ処理量内訳'!H13</f>
        <v>4644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14381</v>
      </c>
      <c r="W13" s="188">
        <f>'資源化量内訳'!M13</f>
        <v>13471</v>
      </c>
      <c r="X13" s="188">
        <f>'資源化量内訳'!N13</f>
        <v>440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214</v>
      </c>
      <c r="AC13" s="188">
        <f>'資源化量内訳'!S13</f>
        <v>256</v>
      </c>
      <c r="AD13" s="188">
        <f t="shared" si="4"/>
        <v>84472</v>
      </c>
      <c r="AE13" s="189">
        <f t="shared" si="5"/>
        <v>100</v>
      </c>
      <c r="AF13" s="188">
        <f>'資源化量内訳'!AB13</f>
        <v>1527</v>
      </c>
      <c r="AG13" s="188">
        <f>'資源化量内訳'!AJ13</f>
        <v>2200</v>
      </c>
      <c r="AH13" s="188">
        <f>'資源化量内訳'!AR13</f>
        <v>4238</v>
      </c>
      <c r="AI13" s="188">
        <f>'資源化量内訳'!AZ13</f>
        <v>0</v>
      </c>
      <c r="AJ13" s="188">
        <f>'資源化量内訳'!BH13</f>
        <v>0</v>
      </c>
      <c r="AK13" s="188" t="s">
        <v>298</v>
      </c>
      <c r="AL13" s="188">
        <f t="shared" si="6"/>
        <v>7965</v>
      </c>
      <c r="AM13" s="189">
        <f t="shared" si="7"/>
        <v>26.453736149256557</v>
      </c>
      <c r="AN13" s="188">
        <f>'ごみ処理量内訳'!AC13</f>
        <v>0</v>
      </c>
      <c r="AO13" s="188">
        <f>'ごみ処理量内訳'!AD13</f>
        <v>7099</v>
      </c>
      <c r="AP13" s="188">
        <f>'ごみ処理量内訳'!AE13</f>
        <v>1351</v>
      </c>
      <c r="AQ13" s="188">
        <f t="shared" si="8"/>
        <v>8450</v>
      </c>
    </row>
    <row r="14" spans="1:43" ht="13.5" customHeight="1">
      <c r="A14" s="182" t="s">
        <v>247</v>
      </c>
      <c r="B14" s="182" t="s">
        <v>262</v>
      </c>
      <c r="C14" s="184" t="s">
        <v>24</v>
      </c>
      <c r="D14" s="188">
        <v>227659</v>
      </c>
      <c r="E14" s="188">
        <v>227659</v>
      </c>
      <c r="F14" s="188">
        <f>'ごみ搬入量内訳'!H14</f>
        <v>74329</v>
      </c>
      <c r="G14" s="188">
        <f>'ごみ搬入量内訳'!AG14</f>
        <v>4226</v>
      </c>
      <c r="H14" s="188">
        <f>'ごみ搬入量内訳'!AH14</f>
        <v>0</v>
      </c>
      <c r="I14" s="188">
        <f t="shared" si="0"/>
        <v>78555</v>
      </c>
      <c r="J14" s="188">
        <f t="shared" si="1"/>
        <v>945.3576536934264</v>
      </c>
      <c r="K14" s="188">
        <f>('ごみ搬入量内訳'!E14+'ごみ搬入量内訳'!AH14)/'ごみ処理概要'!D14/365*1000000</f>
        <v>789.9341402639744</v>
      </c>
      <c r="L14" s="188">
        <f>'ごみ搬入量内訳'!F14/'ごみ処理概要'!D14/365*1000000</f>
        <v>155.42351342945202</v>
      </c>
      <c r="M14" s="188">
        <f>'資源化量内訳'!BP14</f>
        <v>2705</v>
      </c>
      <c r="N14" s="188">
        <f>'ごみ処理量内訳'!E14</f>
        <v>60840</v>
      </c>
      <c r="O14" s="188">
        <f>'ごみ処理量内訳'!L14</f>
        <v>0</v>
      </c>
      <c r="P14" s="188">
        <f t="shared" si="2"/>
        <v>10712</v>
      </c>
      <c r="Q14" s="188">
        <f>'ごみ処理量内訳'!G14</f>
        <v>7685</v>
      </c>
      <c r="R14" s="188">
        <f>'ごみ処理量内訳'!H14</f>
        <v>3027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7003</v>
      </c>
      <c r="W14" s="188">
        <f>'資源化量内訳'!M14</f>
        <v>5548</v>
      </c>
      <c r="X14" s="188">
        <f>'資源化量内訳'!N14</f>
        <v>5</v>
      </c>
      <c r="Y14" s="188">
        <f>'資源化量内訳'!O14</f>
        <v>0</v>
      </c>
      <c r="Z14" s="188">
        <f>'資源化量内訳'!P14</f>
        <v>729</v>
      </c>
      <c r="AA14" s="188">
        <f>'資源化量内訳'!Q14</f>
        <v>0</v>
      </c>
      <c r="AB14" s="188">
        <f>'資源化量内訳'!R14</f>
        <v>721</v>
      </c>
      <c r="AC14" s="188">
        <f>'資源化量内訳'!S14</f>
        <v>0</v>
      </c>
      <c r="AD14" s="188">
        <f t="shared" si="4"/>
        <v>78555</v>
      </c>
      <c r="AE14" s="189">
        <f t="shared" si="5"/>
        <v>100</v>
      </c>
      <c r="AF14" s="188">
        <f>'資源化量内訳'!AB14</f>
        <v>1000</v>
      </c>
      <c r="AG14" s="188">
        <f>'資源化量内訳'!AJ14</f>
        <v>1106</v>
      </c>
      <c r="AH14" s="188">
        <f>'資源化量内訳'!AR14</f>
        <v>2547</v>
      </c>
      <c r="AI14" s="188">
        <f>'資源化量内訳'!AZ14</f>
        <v>0</v>
      </c>
      <c r="AJ14" s="188">
        <f>'資源化量内訳'!BH14</f>
        <v>0</v>
      </c>
      <c r="AK14" s="188" t="s">
        <v>298</v>
      </c>
      <c r="AL14" s="188">
        <f t="shared" si="6"/>
        <v>4653</v>
      </c>
      <c r="AM14" s="189">
        <f t="shared" si="7"/>
        <v>17.672901796701947</v>
      </c>
      <c r="AN14" s="188">
        <f>'ごみ処理量内訳'!AC14</f>
        <v>0</v>
      </c>
      <c r="AO14" s="188">
        <f>'ごみ処理量内訳'!AD14</f>
        <v>9377</v>
      </c>
      <c r="AP14" s="188">
        <f>'ごみ処理量内訳'!AE14</f>
        <v>0</v>
      </c>
      <c r="AQ14" s="188">
        <f t="shared" si="8"/>
        <v>9377</v>
      </c>
    </row>
    <row r="15" spans="1:43" ht="13.5" customHeight="1">
      <c r="A15" s="182" t="s">
        <v>247</v>
      </c>
      <c r="B15" s="182" t="s">
        <v>25</v>
      </c>
      <c r="C15" s="184" t="s">
        <v>26</v>
      </c>
      <c r="D15" s="188">
        <v>61387</v>
      </c>
      <c r="E15" s="188">
        <v>61387</v>
      </c>
      <c r="F15" s="188">
        <f>'ごみ搬入量内訳'!H15</f>
        <v>18606</v>
      </c>
      <c r="G15" s="188">
        <f>'ごみ搬入量内訳'!AG15</f>
        <v>1984</v>
      </c>
      <c r="H15" s="188">
        <f>'ごみ搬入量内訳'!AH15</f>
        <v>0</v>
      </c>
      <c r="I15" s="188">
        <f t="shared" si="0"/>
        <v>20590</v>
      </c>
      <c r="J15" s="188">
        <f t="shared" si="1"/>
        <v>918.939822830723</v>
      </c>
      <c r="K15" s="188">
        <f>('ごみ搬入量内訳'!E15+'ごみ搬入量内訳'!AH15)/'ごみ処理概要'!D15/365*1000000</f>
        <v>734.5716631360306</v>
      </c>
      <c r="L15" s="188">
        <f>'ごみ搬入量内訳'!F15/'ごみ処理概要'!D15/365*1000000</f>
        <v>184.36815969469242</v>
      </c>
      <c r="M15" s="188">
        <f>'資源化量内訳'!BP15</f>
        <v>3335</v>
      </c>
      <c r="N15" s="188">
        <f>'ごみ処理量内訳'!E15</f>
        <v>16466</v>
      </c>
      <c r="O15" s="188">
        <f>'ごみ処理量内訳'!L15</f>
        <v>0</v>
      </c>
      <c r="P15" s="188">
        <f t="shared" si="2"/>
        <v>3294</v>
      </c>
      <c r="Q15" s="188">
        <f>'ごみ処理量内訳'!G15</f>
        <v>1867</v>
      </c>
      <c r="R15" s="188">
        <f>'ごみ処理量内訳'!H15</f>
        <v>1427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810</v>
      </c>
      <c r="W15" s="188">
        <f>'資源化量内訳'!M15</f>
        <v>734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76</v>
      </c>
      <c r="AC15" s="188">
        <f>'資源化量内訳'!S15</f>
        <v>0</v>
      </c>
      <c r="AD15" s="188">
        <f t="shared" si="4"/>
        <v>20570</v>
      </c>
      <c r="AE15" s="189">
        <f t="shared" si="5"/>
        <v>100</v>
      </c>
      <c r="AF15" s="188">
        <f>'資源化量内訳'!AB15</f>
        <v>0</v>
      </c>
      <c r="AG15" s="188">
        <f>'資源化量内訳'!AJ15</f>
        <v>172</v>
      </c>
      <c r="AH15" s="188">
        <f>'資源化量内訳'!AR15</f>
        <v>1373</v>
      </c>
      <c r="AI15" s="188">
        <f>'資源化量内訳'!AZ15</f>
        <v>0</v>
      </c>
      <c r="AJ15" s="188">
        <f>'資源化量内訳'!BH15</f>
        <v>0</v>
      </c>
      <c r="AK15" s="188" t="s">
        <v>298</v>
      </c>
      <c r="AL15" s="188">
        <f t="shared" si="6"/>
        <v>1545</v>
      </c>
      <c r="AM15" s="189">
        <f t="shared" si="7"/>
        <v>23.802551767412673</v>
      </c>
      <c r="AN15" s="188">
        <f>'ごみ処理量内訳'!AC15</f>
        <v>0</v>
      </c>
      <c r="AO15" s="188">
        <f>'ごみ処理量内訳'!AD15</f>
        <v>2558</v>
      </c>
      <c r="AP15" s="188">
        <f>'ごみ処理量内訳'!AE15</f>
        <v>524</v>
      </c>
      <c r="AQ15" s="188">
        <f t="shared" si="8"/>
        <v>3082</v>
      </c>
    </row>
    <row r="16" spans="1:43" ht="13.5" customHeight="1">
      <c r="A16" s="182" t="s">
        <v>247</v>
      </c>
      <c r="B16" s="182" t="s">
        <v>27</v>
      </c>
      <c r="C16" s="184" t="s">
        <v>28</v>
      </c>
      <c r="D16" s="188">
        <v>623500</v>
      </c>
      <c r="E16" s="188">
        <v>623500</v>
      </c>
      <c r="F16" s="188">
        <f>'ごみ搬入量内訳'!H16</f>
        <v>200645</v>
      </c>
      <c r="G16" s="188">
        <f>'ごみ搬入量内訳'!AG16</f>
        <v>19495</v>
      </c>
      <c r="H16" s="188">
        <f>'ごみ搬入量内訳'!AH16</f>
        <v>0</v>
      </c>
      <c r="I16" s="188">
        <f t="shared" si="0"/>
        <v>220140</v>
      </c>
      <c r="J16" s="188">
        <f t="shared" si="1"/>
        <v>967.3188254550646</v>
      </c>
      <c r="K16" s="188">
        <f>('ごみ搬入量内訳'!E16+'ごみ搬入量内訳'!AH16)/'ごみ処理概要'!D16/365*1000000</f>
        <v>675.0931001526952</v>
      </c>
      <c r="L16" s="188">
        <f>'ごみ搬入量内訳'!F16/'ごみ処理概要'!D16/365*1000000</f>
        <v>292.2257253023695</v>
      </c>
      <c r="M16" s="188">
        <f>'資源化量内訳'!BP16</f>
        <v>39641</v>
      </c>
      <c r="N16" s="188">
        <f>'ごみ処理量内訳'!E16</f>
        <v>211310</v>
      </c>
      <c r="O16" s="188">
        <f>'ごみ処理量内訳'!L16</f>
        <v>315</v>
      </c>
      <c r="P16" s="188">
        <f t="shared" si="2"/>
        <v>8240</v>
      </c>
      <c r="Q16" s="188">
        <f>'ごみ処理量内訳'!G16</f>
        <v>6191</v>
      </c>
      <c r="R16" s="188">
        <f>'ごみ処理量内訳'!H16</f>
        <v>2049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198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198</v>
      </c>
      <c r="AD16" s="188">
        <f t="shared" si="4"/>
        <v>220063</v>
      </c>
      <c r="AE16" s="189">
        <f t="shared" si="5"/>
        <v>99.85685917214616</v>
      </c>
      <c r="AF16" s="188">
        <f>'資源化量内訳'!AB16</f>
        <v>0</v>
      </c>
      <c r="AG16" s="188">
        <f>'資源化量内訳'!AJ16</f>
        <v>1180</v>
      </c>
      <c r="AH16" s="188">
        <f>'資源化量内訳'!AR16</f>
        <v>2049</v>
      </c>
      <c r="AI16" s="188">
        <f>'資源化量内訳'!AZ16</f>
        <v>0</v>
      </c>
      <c r="AJ16" s="188">
        <f>'資源化量内訳'!BH16</f>
        <v>0</v>
      </c>
      <c r="AK16" s="188" t="s">
        <v>298</v>
      </c>
      <c r="AL16" s="188">
        <f t="shared" si="6"/>
        <v>3229</v>
      </c>
      <c r="AM16" s="189">
        <f t="shared" si="7"/>
        <v>16.583495055909804</v>
      </c>
      <c r="AN16" s="188">
        <f>'ごみ処理量内訳'!AC16</f>
        <v>315</v>
      </c>
      <c r="AO16" s="188">
        <f>'ごみ処理量内訳'!AD16</f>
        <v>32872</v>
      </c>
      <c r="AP16" s="188">
        <f>'ごみ処理量内訳'!AE16</f>
        <v>0</v>
      </c>
      <c r="AQ16" s="188">
        <f t="shared" si="8"/>
        <v>33187</v>
      </c>
    </row>
    <row r="17" spans="1:43" ht="13.5" customHeight="1">
      <c r="A17" s="182" t="s">
        <v>247</v>
      </c>
      <c r="B17" s="182" t="s">
        <v>29</v>
      </c>
      <c r="C17" s="184" t="s">
        <v>30</v>
      </c>
      <c r="D17" s="188">
        <v>50448</v>
      </c>
      <c r="E17" s="188">
        <v>50448</v>
      </c>
      <c r="F17" s="188">
        <f>'ごみ搬入量内訳'!H17</f>
        <v>17151</v>
      </c>
      <c r="G17" s="188">
        <f>'ごみ搬入量内訳'!AG17</f>
        <v>2474</v>
      </c>
      <c r="H17" s="188">
        <f>'ごみ搬入量内訳'!AH17</f>
        <v>0</v>
      </c>
      <c r="I17" s="188">
        <f t="shared" si="0"/>
        <v>19625</v>
      </c>
      <c r="J17" s="188">
        <f t="shared" si="1"/>
        <v>1065.7929608244376</v>
      </c>
      <c r="K17" s="188">
        <f>('ごみ搬入量内訳'!E17+'ごみ搬入量内訳'!AH17)/'ごみ処理概要'!D17/365*1000000</f>
        <v>834.441214933375</v>
      </c>
      <c r="L17" s="188">
        <f>'ごみ搬入量内訳'!F17/'ごみ処理概要'!D17/365*1000000</f>
        <v>231.35174589106265</v>
      </c>
      <c r="M17" s="188">
        <f>'資源化量内訳'!BP17</f>
        <v>837</v>
      </c>
      <c r="N17" s="188">
        <f>'ごみ処理量内訳'!E17</f>
        <v>8778</v>
      </c>
      <c r="O17" s="188">
        <f>'ごみ処理量内訳'!L17</f>
        <v>2868</v>
      </c>
      <c r="P17" s="188">
        <f t="shared" si="2"/>
        <v>7979</v>
      </c>
      <c r="Q17" s="188">
        <f>'ごみ処理量内訳'!G17</f>
        <v>841</v>
      </c>
      <c r="R17" s="188">
        <f>'ごみ処理量内訳'!H17</f>
        <v>7138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19625</v>
      </c>
      <c r="AE17" s="189">
        <f t="shared" si="5"/>
        <v>85.3859872611465</v>
      </c>
      <c r="AF17" s="188">
        <f>'資源化量内訳'!AB17</f>
        <v>0</v>
      </c>
      <c r="AG17" s="188">
        <f>'資源化量内訳'!AJ17</f>
        <v>11</v>
      </c>
      <c r="AH17" s="188">
        <f>'資源化量内訳'!AR17</f>
        <v>6522</v>
      </c>
      <c r="AI17" s="188">
        <f>'資源化量内訳'!AZ17</f>
        <v>0</v>
      </c>
      <c r="AJ17" s="188">
        <f>'資源化量内訳'!BH17</f>
        <v>0</v>
      </c>
      <c r="AK17" s="188" t="s">
        <v>298</v>
      </c>
      <c r="AL17" s="188">
        <f t="shared" si="6"/>
        <v>6533</v>
      </c>
      <c r="AM17" s="189">
        <f t="shared" si="7"/>
        <v>36.01798455673932</v>
      </c>
      <c r="AN17" s="188">
        <f>'ごみ処理量内訳'!AC17</f>
        <v>2868</v>
      </c>
      <c r="AO17" s="188">
        <f>'ごみ処理量内訳'!AD17</f>
        <v>1389</v>
      </c>
      <c r="AP17" s="188">
        <f>'ごみ処理量内訳'!AE17</f>
        <v>166</v>
      </c>
      <c r="AQ17" s="188">
        <f t="shared" si="8"/>
        <v>4423</v>
      </c>
    </row>
    <row r="18" spans="1:43" ht="13.5" customHeight="1">
      <c r="A18" s="182" t="s">
        <v>247</v>
      </c>
      <c r="B18" s="182" t="s">
        <v>31</v>
      </c>
      <c r="C18" s="184" t="s">
        <v>32</v>
      </c>
      <c r="D18" s="188">
        <v>168540</v>
      </c>
      <c r="E18" s="188">
        <v>168540</v>
      </c>
      <c r="F18" s="188">
        <f>'ごみ搬入量内訳'!H18</f>
        <v>55010</v>
      </c>
      <c r="G18" s="188">
        <f>'ごみ搬入量内訳'!AG18</f>
        <v>905</v>
      </c>
      <c r="H18" s="188">
        <f>'ごみ搬入量内訳'!AH18</f>
        <v>0</v>
      </c>
      <c r="I18" s="188">
        <f t="shared" si="0"/>
        <v>55915</v>
      </c>
      <c r="J18" s="188">
        <f t="shared" si="1"/>
        <v>908.9342638063237</v>
      </c>
      <c r="K18" s="188">
        <f>('ごみ搬入量内訳'!E18+'ごみ搬入量内訳'!AH18)/'ごみ処理概要'!D18/365*1000000</f>
        <v>764.632923203467</v>
      </c>
      <c r="L18" s="188">
        <f>'ごみ搬入量内訳'!F18/'ごみ処理概要'!D18/365*1000000</f>
        <v>144.30134060285675</v>
      </c>
      <c r="M18" s="188">
        <f>'資源化量内訳'!BP18</f>
        <v>1263</v>
      </c>
      <c r="N18" s="188">
        <f>'ごみ処理量内訳'!E18</f>
        <v>42735</v>
      </c>
      <c r="O18" s="188">
        <f>'ごみ処理量内訳'!L18</f>
        <v>0</v>
      </c>
      <c r="P18" s="188">
        <f t="shared" si="2"/>
        <v>2867</v>
      </c>
      <c r="Q18" s="188">
        <f>'ごみ処理量内訳'!G18</f>
        <v>2441</v>
      </c>
      <c r="R18" s="188">
        <f>'ごみ処理量内訳'!H18</f>
        <v>426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10254</v>
      </c>
      <c r="W18" s="188">
        <f>'資源化量内訳'!M18</f>
        <v>6449</v>
      </c>
      <c r="X18" s="188">
        <f>'資源化量内訳'!N18</f>
        <v>638</v>
      </c>
      <c r="Y18" s="188">
        <f>'資源化量内訳'!O18</f>
        <v>1332</v>
      </c>
      <c r="Z18" s="188">
        <f>'資源化量内訳'!P18</f>
        <v>0</v>
      </c>
      <c r="AA18" s="188">
        <f>'資源化量内訳'!Q18</f>
        <v>1623</v>
      </c>
      <c r="AB18" s="188">
        <f>'資源化量内訳'!R18</f>
        <v>212</v>
      </c>
      <c r="AC18" s="188">
        <f>'資源化量内訳'!S18</f>
        <v>0</v>
      </c>
      <c r="AD18" s="188">
        <f t="shared" si="4"/>
        <v>55856</v>
      </c>
      <c r="AE18" s="189">
        <f t="shared" si="5"/>
        <v>100</v>
      </c>
      <c r="AF18" s="188">
        <f>'資源化量内訳'!AB18</f>
        <v>0</v>
      </c>
      <c r="AG18" s="188">
        <f>'資源化量内訳'!AJ18</f>
        <v>848</v>
      </c>
      <c r="AH18" s="188">
        <f>'資源化量内訳'!AR18</f>
        <v>406</v>
      </c>
      <c r="AI18" s="188">
        <f>'資源化量内訳'!AZ18</f>
        <v>0</v>
      </c>
      <c r="AJ18" s="188">
        <f>'資源化量内訳'!BH18</f>
        <v>0</v>
      </c>
      <c r="AK18" s="188" t="s">
        <v>298</v>
      </c>
      <c r="AL18" s="188">
        <f t="shared" si="6"/>
        <v>1254</v>
      </c>
      <c r="AM18" s="189">
        <f t="shared" si="7"/>
        <v>22.358584709116055</v>
      </c>
      <c r="AN18" s="188">
        <f>'ごみ処理量内訳'!AC18</f>
        <v>0</v>
      </c>
      <c r="AO18" s="188">
        <f>'ごみ処理量内訳'!AD18</f>
        <v>4886</v>
      </c>
      <c r="AP18" s="188">
        <f>'ごみ処理量内訳'!AE18</f>
        <v>1344</v>
      </c>
      <c r="AQ18" s="188">
        <f t="shared" si="8"/>
        <v>6230</v>
      </c>
    </row>
    <row r="19" spans="1:43" ht="13.5" customHeight="1">
      <c r="A19" s="182" t="s">
        <v>247</v>
      </c>
      <c r="B19" s="182" t="s">
        <v>33</v>
      </c>
      <c r="C19" s="184" t="s">
        <v>34</v>
      </c>
      <c r="D19" s="188">
        <v>222099</v>
      </c>
      <c r="E19" s="188">
        <v>222099</v>
      </c>
      <c r="F19" s="188">
        <f>'ごみ搬入量内訳'!H19</f>
        <v>94108</v>
      </c>
      <c r="G19" s="188">
        <f>'ごみ搬入量内訳'!AG19</f>
        <v>5025</v>
      </c>
      <c r="H19" s="188">
        <f>'ごみ搬入量内訳'!AH19</f>
        <v>0</v>
      </c>
      <c r="I19" s="188">
        <f t="shared" si="0"/>
        <v>99133</v>
      </c>
      <c r="J19" s="188">
        <f t="shared" si="1"/>
        <v>1222.8657502914132</v>
      </c>
      <c r="K19" s="188">
        <f>('ごみ搬入量内訳'!E19+'ごみ搬入量内訳'!AH19)/'ごみ処理概要'!D19/365*1000000</f>
        <v>918.9780664885528</v>
      </c>
      <c r="L19" s="188">
        <f>'ごみ搬入量内訳'!F19/'ごみ処理概要'!D19/365*1000000</f>
        <v>303.8876838028605</v>
      </c>
      <c r="M19" s="188">
        <f>'資源化量内訳'!BP19</f>
        <v>925</v>
      </c>
      <c r="N19" s="188">
        <f>'ごみ処理量内訳'!E19</f>
        <v>83183</v>
      </c>
      <c r="O19" s="188">
        <f>'ごみ処理量内訳'!L19</f>
        <v>712</v>
      </c>
      <c r="P19" s="188">
        <f t="shared" si="2"/>
        <v>7222</v>
      </c>
      <c r="Q19" s="188">
        <f>'ごみ処理量内訳'!G19</f>
        <v>5294</v>
      </c>
      <c r="R19" s="188">
        <f>'ごみ処理量内訳'!H19</f>
        <v>1928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8055</v>
      </c>
      <c r="W19" s="188">
        <f>'資源化量内訳'!M19</f>
        <v>6764</v>
      </c>
      <c r="X19" s="188">
        <f>'資源化量内訳'!N19</f>
        <v>0</v>
      </c>
      <c r="Y19" s="188">
        <f>'資源化量内訳'!O19</f>
        <v>700</v>
      </c>
      <c r="Z19" s="188">
        <f>'資源化量内訳'!P19</f>
        <v>0</v>
      </c>
      <c r="AA19" s="188">
        <f>'資源化量内訳'!Q19</f>
        <v>30</v>
      </c>
      <c r="AB19" s="188">
        <f>'資源化量内訳'!R19</f>
        <v>561</v>
      </c>
      <c r="AC19" s="188">
        <f>'資源化量内訳'!S19</f>
        <v>0</v>
      </c>
      <c r="AD19" s="188">
        <f t="shared" si="4"/>
        <v>99172</v>
      </c>
      <c r="AE19" s="189">
        <f t="shared" si="5"/>
        <v>99.28205541886823</v>
      </c>
      <c r="AF19" s="188">
        <f>'資源化量内訳'!AB19</f>
        <v>0</v>
      </c>
      <c r="AG19" s="188">
        <f>'資源化量内訳'!AJ19</f>
        <v>1994</v>
      </c>
      <c r="AH19" s="188">
        <f>'資源化量内訳'!AR19</f>
        <v>1928</v>
      </c>
      <c r="AI19" s="188">
        <f>'資源化量内訳'!AZ19</f>
        <v>0</v>
      </c>
      <c r="AJ19" s="188">
        <f>'資源化量内訳'!BH19</f>
        <v>0</v>
      </c>
      <c r="AK19" s="188" t="s">
        <v>298</v>
      </c>
      <c r="AL19" s="188">
        <f t="shared" si="6"/>
        <v>3922</v>
      </c>
      <c r="AM19" s="189">
        <f t="shared" si="7"/>
        <v>12.889497187727905</v>
      </c>
      <c r="AN19" s="188">
        <f>'ごみ処理量内訳'!AC19</f>
        <v>712</v>
      </c>
      <c r="AO19" s="188">
        <f>'ごみ処理量内訳'!AD19</f>
        <v>9154</v>
      </c>
      <c r="AP19" s="188">
        <f>'ごみ処理量内訳'!AE19</f>
        <v>0</v>
      </c>
      <c r="AQ19" s="188">
        <f t="shared" si="8"/>
        <v>9866</v>
      </c>
    </row>
    <row r="20" spans="1:43" ht="13.5" customHeight="1">
      <c r="A20" s="182" t="s">
        <v>247</v>
      </c>
      <c r="B20" s="182" t="s">
        <v>35</v>
      </c>
      <c r="C20" s="184" t="s">
        <v>36</v>
      </c>
      <c r="D20" s="188">
        <v>220339</v>
      </c>
      <c r="E20" s="188">
        <v>220339</v>
      </c>
      <c r="F20" s="188">
        <f>'ごみ搬入量内訳'!H20</f>
        <v>81398</v>
      </c>
      <c r="G20" s="188">
        <f>'ごみ搬入量内訳'!AG20</f>
        <v>4324</v>
      </c>
      <c r="H20" s="188">
        <f>'ごみ搬入量内訳'!AH20</f>
        <v>0</v>
      </c>
      <c r="I20" s="188">
        <f t="shared" si="0"/>
        <v>85722</v>
      </c>
      <c r="J20" s="188">
        <f t="shared" si="1"/>
        <v>1065.8793700640738</v>
      </c>
      <c r="K20" s="188">
        <f>('ごみ搬入量内訳'!E20+'ごみ搬入量内訳'!AH20)/'ごみ処理概要'!D20/365*1000000</f>
        <v>802.3626358561934</v>
      </c>
      <c r="L20" s="188">
        <f>'ごみ搬入量内訳'!F20/'ごみ処理概要'!D20/365*1000000</f>
        <v>263.5167342078803</v>
      </c>
      <c r="M20" s="188">
        <f>'資源化量内訳'!BP20</f>
        <v>0</v>
      </c>
      <c r="N20" s="188">
        <f>'ごみ処理量内訳'!E20</f>
        <v>68449</v>
      </c>
      <c r="O20" s="188">
        <f>'ごみ処理量内訳'!L20</f>
        <v>0</v>
      </c>
      <c r="P20" s="188">
        <f t="shared" si="2"/>
        <v>17455</v>
      </c>
      <c r="Q20" s="188">
        <f>'ごみ処理量内訳'!G20</f>
        <v>4714</v>
      </c>
      <c r="R20" s="188">
        <f>'ごみ処理量内訳'!H20</f>
        <v>12741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85904</v>
      </c>
      <c r="AE20" s="189">
        <f t="shared" si="5"/>
        <v>100</v>
      </c>
      <c r="AF20" s="188">
        <f>'資源化量内訳'!AB20</f>
        <v>412</v>
      </c>
      <c r="AG20" s="188">
        <f>'資源化量内訳'!AJ20</f>
        <v>1903</v>
      </c>
      <c r="AH20" s="188">
        <f>'資源化量内訳'!AR20</f>
        <v>12741</v>
      </c>
      <c r="AI20" s="188">
        <f>'資源化量内訳'!AZ20</f>
        <v>0</v>
      </c>
      <c r="AJ20" s="188">
        <f>'資源化量内訳'!BH20</f>
        <v>0</v>
      </c>
      <c r="AK20" s="188" t="s">
        <v>298</v>
      </c>
      <c r="AL20" s="188">
        <f t="shared" si="6"/>
        <v>15056</v>
      </c>
      <c r="AM20" s="189">
        <f t="shared" si="7"/>
        <v>17.526541255354815</v>
      </c>
      <c r="AN20" s="188">
        <f>'ごみ処理量内訳'!AC20</f>
        <v>0</v>
      </c>
      <c r="AO20" s="188">
        <f>'ごみ処理量内訳'!AD20</f>
        <v>9028</v>
      </c>
      <c r="AP20" s="188">
        <f>'ごみ処理量内訳'!AE20</f>
        <v>100</v>
      </c>
      <c r="AQ20" s="188">
        <f t="shared" si="8"/>
        <v>9128</v>
      </c>
    </row>
    <row r="21" spans="1:43" ht="13.5" customHeight="1">
      <c r="A21" s="182" t="s">
        <v>247</v>
      </c>
      <c r="B21" s="182" t="s">
        <v>37</v>
      </c>
      <c r="C21" s="184" t="s">
        <v>38</v>
      </c>
      <c r="D21" s="188">
        <v>100661</v>
      </c>
      <c r="E21" s="188">
        <v>100661</v>
      </c>
      <c r="F21" s="188">
        <f>'ごみ搬入量内訳'!H21</f>
        <v>32654</v>
      </c>
      <c r="G21" s="188">
        <f>'ごみ搬入量内訳'!AG21</f>
        <v>486</v>
      </c>
      <c r="H21" s="188">
        <f>'ごみ搬入量内訳'!AH21</f>
        <v>0</v>
      </c>
      <c r="I21" s="188">
        <f t="shared" si="0"/>
        <v>33140</v>
      </c>
      <c r="J21" s="188">
        <f t="shared" si="1"/>
        <v>901.9830972069144</v>
      </c>
      <c r="K21" s="188">
        <f>('ごみ搬入量内訳'!E21+'ごみ搬入量内訳'!AH21)/'ごみ処理概要'!D21/365*1000000</f>
        <v>756.9962547560624</v>
      </c>
      <c r="L21" s="188">
        <f>'ごみ搬入量内訳'!F21/'ごみ処理概要'!D21/365*1000000</f>
        <v>144.98684245085192</v>
      </c>
      <c r="M21" s="188">
        <f>'資源化量内訳'!BP21</f>
        <v>4234</v>
      </c>
      <c r="N21" s="188">
        <f>'ごみ処理量内訳'!E21</f>
        <v>29097</v>
      </c>
      <c r="O21" s="188">
        <f>'ごみ処理量内訳'!L21</f>
        <v>0</v>
      </c>
      <c r="P21" s="188">
        <f t="shared" si="2"/>
        <v>2952</v>
      </c>
      <c r="Q21" s="188">
        <f>'ごみ処理量内訳'!G21</f>
        <v>2101</v>
      </c>
      <c r="R21" s="188">
        <f>'ごみ処理量内訳'!H21</f>
        <v>851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1257</v>
      </c>
      <c r="W21" s="188">
        <f>'資源化量内訳'!M21</f>
        <v>1206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46</v>
      </c>
      <c r="AC21" s="188">
        <f>'資源化量内訳'!S21</f>
        <v>5</v>
      </c>
      <c r="AD21" s="188">
        <f t="shared" si="4"/>
        <v>33306</v>
      </c>
      <c r="AE21" s="189">
        <f t="shared" si="5"/>
        <v>100</v>
      </c>
      <c r="AF21" s="188">
        <f>'資源化量内訳'!AB21</f>
        <v>0</v>
      </c>
      <c r="AG21" s="188">
        <f>'資源化量内訳'!AJ21</f>
        <v>718</v>
      </c>
      <c r="AH21" s="188">
        <f>'資源化量内訳'!AR21</f>
        <v>350</v>
      </c>
      <c r="AI21" s="188">
        <f>'資源化量内訳'!AZ21</f>
        <v>0</v>
      </c>
      <c r="AJ21" s="188">
        <f>'資源化量内訳'!BH21</f>
        <v>0</v>
      </c>
      <c r="AK21" s="188" t="s">
        <v>298</v>
      </c>
      <c r="AL21" s="188">
        <f t="shared" si="6"/>
        <v>1068</v>
      </c>
      <c r="AM21" s="189">
        <f t="shared" si="7"/>
        <v>17.472029834842832</v>
      </c>
      <c r="AN21" s="188">
        <f>'ごみ処理量内訳'!AC21</f>
        <v>0</v>
      </c>
      <c r="AO21" s="188">
        <f>'ごみ処理量内訳'!AD21</f>
        <v>3490</v>
      </c>
      <c r="AP21" s="188">
        <f>'ごみ処理量内訳'!AE21</f>
        <v>1559</v>
      </c>
      <c r="AQ21" s="188">
        <f t="shared" si="8"/>
        <v>5049</v>
      </c>
    </row>
    <row r="22" spans="1:43" ht="13.5" customHeight="1">
      <c r="A22" s="182" t="s">
        <v>247</v>
      </c>
      <c r="B22" s="182" t="s">
        <v>39</v>
      </c>
      <c r="C22" s="184" t="s">
        <v>40</v>
      </c>
      <c r="D22" s="188">
        <v>123619</v>
      </c>
      <c r="E22" s="188">
        <v>123619</v>
      </c>
      <c r="F22" s="188">
        <f>'ごみ搬入量内訳'!H22</f>
        <v>44710</v>
      </c>
      <c r="G22" s="188">
        <f>'ごみ搬入量内訳'!AG22</f>
        <v>219</v>
      </c>
      <c r="H22" s="188">
        <f>'ごみ搬入量内訳'!AH22</f>
        <v>0</v>
      </c>
      <c r="I22" s="188">
        <f t="shared" si="0"/>
        <v>44929</v>
      </c>
      <c r="J22" s="188">
        <f t="shared" si="1"/>
        <v>995.7462096031476</v>
      </c>
      <c r="K22" s="188">
        <f>('ごみ搬入量内訳'!E22+'ごみ搬入量内訳'!AH22)/'ごみ処理概要'!D22/365*1000000</f>
        <v>799.828283700238</v>
      </c>
      <c r="L22" s="188">
        <f>'ごみ搬入量内訳'!F22/'ごみ処理概要'!D22/365*1000000</f>
        <v>195.9179259029096</v>
      </c>
      <c r="M22" s="188">
        <f>'資源化量内訳'!BP22</f>
        <v>719</v>
      </c>
      <c r="N22" s="188">
        <f>'ごみ処理量内訳'!E22</f>
        <v>31555</v>
      </c>
      <c r="O22" s="188">
        <f>'ごみ処理量内訳'!L22</f>
        <v>0</v>
      </c>
      <c r="P22" s="188">
        <f t="shared" si="2"/>
        <v>4380</v>
      </c>
      <c r="Q22" s="188">
        <f>'ごみ処理量内訳'!G22</f>
        <v>86</v>
      </c>
      <c r="R22" s="188">
        <f>'ごみ処理量内訳'!H22</f>
        <v>4294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9080</v>
      </c>
      <c r="W22" s="188">
        <f>'資源化量内訳'!M22</f>
        <v>8389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691</v>
      </c>
      <c r="AC22" s="188">
        <f>'資源化量内訳'!S22</f>
        <v>0</v>
      </c>
      <c r="AD22" s="188">
        <f t="shared" si="4"/>
        <v>45015</v>
      </c>
      <c r="AE22" s="189">
        <f t="shared" si="5"/>
        <v>100</v>
      </c>
      <c r="AF22" s="188">
        <f>'資源化量内訳'!AB22</f>
        <v>1692</v>
      </c>
      <c r="AG22" s="188">
        <f>'資源化量内訳'!AJ22</f>
        <v>86</v>
      </c>
      <c r="AH22" s="188">
        <f>'資源化量内訳'!AR22</f>
        <v>3656</v>
      </c>
      <c r="AI22" s="188">
        <f>'資源化量内訳'!AZ22</f>
        <v>0</v>
      </c>
      <c r="AJ22" s="188">
        <f>'資源化量内訳'!BH22</f>
        <v>0</v>
      </c>
      <c r="AK22" s="188" t="s">
        <v>298</v>
      </c>
      <c r="AL22" s="188">
        <f t="shared" si="6"/>
        <v>5434</v>
      </c>
      <c r="AM22" s="189">
        <f t="shared" si="7"/>
        <v>33.30782350111514</v>
      </c>
      <c r="AN22" s="188">
        <f>'ごみ処理量内訳'!AC22</f>
        <v>0</v>
      </c>
      <c r="AO22" s="188">
        <f>'ごみ処理量内訳'!AD22</f>
        <v>1577</v>
      </c>
      <c r="AP22" s="188">
        <f>'ごみ処理量内訳'!AE22</f>
        <v>487</v>
      </c>
      <c r="AQ22" s="188">
        <f t="shared" si="8"/>
        <v>2064</v>
      </c>
    </row>
    <row r="23" spans="1:43" ht="13.5" customHeight="1">
      <c r="A23" s="182" t="s">
        <v>247</v>
      </c>
      <c r="B23" s="182" t="s">
        <v>41</v>
      </c>
      <c r="C23" s="184" t="s">
        <v>42</v>
      </c>
      <c r="D23" s="188">
        <v>129225</v>
      </c>
      <c r="E23" s="188">
        <v>129225</v>
      </c>
      <c r="F23" s="188">
        <f>'ごみ搬入量内訳'!H23</f>
        <v>38367</v>
      </c>
      <c r="G23" s="188">
        <f>'ごみ搬入量内訳'!AG23</f>
        <v>4</v>
      </c>
      <c r="H23" s="188">
        <f>'ごみ搬入量内訳'!AH23</f>
        <v>0</v>
      </c>
      <c r="I23" s="188">
        <f t="shared" si="0"/>
        <v>38371</v>
      </c>
      <c r="J23" s="188">
        <f t="shared" si="1"/>
        <v>813.511529481604</v>
      </c>
      <c r="K23" s="188">
        <f>('ごみ搬入量内訳'!E23+'ごみ搬入量内訳'!AH23)/'ごみ処理概要'!D23/365*1000000</f>
        <v>738.077633521229</v>
      </c>
      <c r="L23" s="188">
        <f>'ごみ搬入量内訳'!F23/'ごみ処理概要'!D23/365*1000000</f>
        <v>75.43389596037494</v>
      </c>
      <c r="M23" s="188">
        <f>'資源化量内訳'!BP23</f>
        <v>1760</v>
      </c>
      <c r="N23" s="188">
        <f>'ごみ処理量内訳'!E23</f>
        <v>28967</v>
      </c>
      <c r="O23" s="188">
        <f>'ごみ処理量内訳'!L23</f>
        <v>0</v>
      </c>
      <c r="P23" s="188">
        <f t="shared" si="2"/>
        <v>3311</v>
      </c>
      <c r="Q23" s="188">
        <f>'ごみ処理量内訳'!G23</f>
        <v>687</v>
      </c>
      <c r="R23" s="188">
        <f>'ごみ処理量内訳'!H23</f>
        <v>2624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6356</v>
      </c>
      <c r="W23" s="188">
        <f>'資源化量内訳'!M23</f>
        <v>4922</v>
      </c>
      <c r="X23" s="188">
        <f>'資源化量内訳'!N23</f>
        <v>84</v>
      </c>
      <c r="Y23" s="188">
        <f>'資源化量内訳'!O23</f>
        <v>0</v>
      </c>
      <c r="Z23" s="188">
        <f>'資源化量内訳'!P23</f>
        <v>398</v>
      </c>
      <c r="AA23" s="188">
        <f>'資源化量内訳'!Q23</f>
        <v>0</v>
      </c>
      <c r="AB23" s="188">
        <f>'資源化量内訳'!R23</f>
        <v>624</v>
      </c>
      <c r="AC23" s="188">
        <f>'資源化量内訳'!S23</f>
        <v>328</v>
      </c>
      <c r="AD23" s="188">
        <f t="shared" si="4"/>
        <v>38634</v>
      </c>
      <c r="AE23" s="189">
        <f t="shared" si="5"/>
        <v>100</v>
      </c>
      <c r="AF23" s="188">
        <f>'資源化量内訳'!AB23</f>
        <v>1553</v>
      </c>
      <c r="AG23" s="188">
        <f>'資源化量内訳'!AJ23</f>
        <v>25</v>
      </c>
      <c r="AH23" s="188">
        <f>'資源化量内訳'!AR23</f>
        <v>2296</v>
      </c>
      <c r="AI23" s="188">
        <f>'資源化量内訳'!AZ23</f>
        <v>0</v>
      </c>
      <c r="AJ23" s="188">
        <f>'資源化量内訳'!BH23</f>
        <v>0</v>
      </c>
      <c r="AK23" s="188" t="s">
        <v>298</v>
      </c>
      <c r="AL23" s="188">
        <f t="shared" si="6"/>
        <v>3874</v>
      </c>
      <c r="AM23" s="189">
        <f t="shared" si="7"/>
        <v>29.68262613259395</v>
      </c>
      <c r="AN23" s="188">
        <f>'ごみ処理量内訳'!AC23</f>
        <v>0</v>
      </c>
      <c r="AO23" s="188">
        <f>'ごみ処理量内訳'!AD23</f>
        <v>1448</v>
      </c>
      <c r="AP23" s="188">
        <f>'ごみ処理量内訳'!AE23</f>
        <v>662</v>
      </c>
      <c r="AQ23" s="188">
        <f t="shared" si="8"/>
        <v>2110</v>
      </c>
    </row>
    <row r="24" spans="1:43" ht="13.5" customHeight="1">
      <c r="A24" s="182" t="s">
        <v>247</v>
      </c>
      <c r="B24" s="182" t="s">
        <v>43</v>
      </c>
      <c r="C24" s="184" t="s">
        <v>44</v>
      </c>
      <c r="D24" s="188">
        <v>44278</v>
      </c>
      <c r="E24" s="188">
        <v>44278</v>
      </c>
      <c r="F24" s="188">
        <f>'ごみ搬入量内訳'!H24</f>
        <v>15731</v>
      </c>
      <c r="G24" s="188">
        <f>'ごみ搬入量内訳'!AG24</f>
        <v>1369</v>
      </c>
      <c r="H24" s="188">
        <f>'ごみ搬入量内訳'!AH24</f>
        <v>0</v>
      </c>
      <c r="I24" s="188">
        <f t="shared" si="0"/>
        <v>17100</v>
      </c>
      <c r="J24" s="188">
        <f t="shared" si="1"/>
        <v>1058.0720689392735</v>
      </c>
      <c r="K24" s="188">
        <f>('ごみ搬入量内訳'!E24+'ごみ搬入量内訳'!AH24)/'ごみ処理概要'!D24/365*1000000</f>
        <v>887.7286533960091</v>
      </c>
      <c r="L24" s="188">
        <f>'ごみ搬入量内訳'!F24/'ごみ処理概要'!D24/365*1000000</f>
        <v>170.3434155432643</v>
      </c>
      <c r="M24" s="188">
        <f>'資源化量内訳'!BP24</f>
        <v>0</v>
      </c>
      <c r="N24" s="188">
        <f>'ごみ処理量内訳'!E24</f>
        <v>11851</v>
      </c>
      <c r="O24" s="188">
        <f>'ごみ処理量内訳'!L24</f>
        <v>326</v>
      </c>
      <c r="P24" s="188">
        <f t="shared" si="2"/>
        <v>1409</v>
      </c>
      <c r="Q24" s="188">
        <f>'ごみ処理量内訳'!G24</f>
        <v>521</v>
      </c>
      <c r="R24" s="188">
        <f>'ごみ処理量内訳'!H24</f>
        <v>626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262</v>
      </c>
      <c r="V24" s="188">
        <f t="shared" si="3"/>
        <v>3514</v>
      </c>
      <c r="W24" s="188">
        <f>'資源化量内訳'!M24</f>
        <v>2632</v>
      </c>
      <c r="X24" s="188">
        <f>'資源化量内訳'!N24</f>
        <v>424</v>
      </c>
      <c r="Y24" s="188">
        <f>'資源化量内訳'!O24</f>
        <v>0</v>
      </c>
      <c r="Z24" s="188">
        <f>'資源化量内訳'!P24</f>
        <v>139</v>
      </c>
      <c r="AA24" s="188">
        <f>'資源化量内訳'!Q24</f>
        <v>296</v>
      </c>
      <c r="AB24" s="188">
        <f>'資源化量内訳'!R24</f>
        <v>23</v>
      </c>
      <c r="AC24" s="188">
        <f>'資源化量内訳'!S24</f>
        <v>0</v>
      </c>
      <c r="AD24" s="188">
        <f t="shared" si="4"/>
        <v>17100</v>
      </c>
      <c r="AE24" s="189">
        <f t="shared" si="5"/>
        <v>98.09356725146199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626</v>
      </c>
      <c r="AI24" s="188">
        <f>'資源化量内訳'!AZ24</f>
        <v>0</v>
      </c>
      <c r="AJ24" s="188">
        <f>'資源化量内訳'!BH24</f>
        <v>0</v>
      </c>
      <c r="AK24" s="188" t="s">
        <v>298</v>
      </c>
      <c r="AL24" s="188">
        <f t="shared" si="6"/>
        <v>626</v>
      </c>
      <c r="AM24" s="189">
        <f t="shared" si="7"/>
        <v>24.210526315789473</v>
      </c>
      <c r="AN24" s="188">
        <f>'ごみ処理量内訳'!AC24</f>
        <v>326</v>
      </c>
      <c r="AO24" s="188">
        <f>'ごみ処理量内訳'!AD24</f>
        <v>1446</v>
      </c>
      <c r="AP24" s="188">
        <f>'ごみ処理量内訳'!AE24</f>
        <v>262</v>
      </c>
      <c r="AQ24" s="188">
        <f t="shared" si="8"/>
        <v>2034</v>
      </c>
    </row>
    <row r="25" spans="1:43" ht="13.5" customHeight="1">
      <c r="A25" s="182" t="s">
        <v>247</v>
      </c>
      <c r="B25" s="182" t="s">
        <v>45</v>
      </c>
      <c r="C25" s="184" t="s">
        <v>46</v>
      </c>
      <c r="D25" s="188">
        <v>82545</v>
      </c>
      <c r="E25" s="188">
        <v>82545</v>
      </c>
      <c r="F25" s="188">
        <f>'ごみ搬入量内訳'!H25</f>
        <v>29032</v>
      </c>
      <c r="G25" s="188">
        <f>'ごみ搬入量内訳'!AG25</f>
        <v>12</v>
      </c>
      <c r="H25" s="188">
        <f>'ごみ搬入量内訳'!AH25</f>
        <v>0</v>
      </c>
      <c r="I25" s="188">
        <f t="shared" si="0"/>
        <v>29044</v>
      </c>
      <c r="J25" s="188">
        <f t="shared" si="1"/>
        <v>963.9905837994552</v>
      </c>
      <c r="K25" s="188">
        <f>('ごみ搬入量内訳'!E25+'ごみ搬入量内訳'!AH25)/'ごみ処理概要'!D25/365*1000000</f>
        <v>783.6987214114012</v>
      </c>
      <c r="L25" s="188">
        <f>'ごみ搬入量内訳'!F25/'ごみ処理概要'!D25/365*1000000</f>
        <v>180.29186238805403</v>
      </c>
      <c r="M25" s="188">
        <f>'資源化量内訳'!BP25</f>
        <v>1</v>
      </c>
      <c r="N25" s="188">
        <f>'ごみ処理量内訳'!E25</f>
        <v>22182</v>
      </c>
      <c r="O25" s="188">
        <f>'ごみ処理量内訳'!L25</f>
        <v>0</v>
      </c>
      <c r="P25" s="188">
        <f t="shared" si="2"/>
        <v>877</v>
      </c>
      <c r="Q25" s="188">
        <f>'ごみ処理量内訳'!G25</f>
        <v>769</v>
      </c>
      <c r="R25" s="188">
        <f>'ごみ処理量内訳'!H25</f>
        <v>108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5925</v>
      </c>
      <c r="W25" s="188">
        <f>'資源化量内訳'!M25</f>
        <v>2883</v>
      </c>
      <c r="X25" s="188">
        <f>'資源化量内訳'!N25</f>
        <v>1050</v>
      </c>
      <c r="Y25" s="188">
        <f>'資源化量内訳'!O25</f>
        <v>783</v>
      </c>
      <c r="Z25" s="188">
        <f>'資源化量内訳'!P25</f>
        <v>217</v>
      </c>
      <c r="AA25" s="188">
        <f>'資源化量内訳'!Q25</f>
        <v>582</v>
      </c>
      <c r="AB25" s="188">
        <f>'資源化量内訳'!R25</f>
        <v>410</v>
      </c>
      <c r="AC25" s="188">
        <f>'資源化量内訳'!S25</f>
        <v>0</v>
      </c>
      <c r="AD25" s="188">
        <f t="shared" si="4"/>
        <v>28984</v>
      </c>
      <c r="AE25" s="189">
        <f t="shared" si="5"/>
        <v>100</v>
      </c>
      <c r="AF25" s="188">
        <f>'資源化量内訳'!AB25</f>
        <v>1190</v>
      </c>
      <c r="AG25" s="188">
        <f>'資源化量内訳'!AJ25</f>
        <v>105</v>
      </c>
      <c r="AH25" s="188">
        <f>'資源化量内訳'!AR25</f>
        <v>0</v>
      </c>
      <c r="AI25" s="188">
        <f>'資源化量内訳'!AZ25</f>
        <v>0</v>
      </c>
      <c r="AJ25" s="188">
        <f>'資源化量内訳'!BH25</f>
        <v>0</v>
      </c>
      <c r="AK25" s="188" t="s">
        <v>298</v>
      </c>
      <c r="AL25" s="188">
        <f t="shared" si="6"/>
        <v>1295</v>
      </c>
      <c r="AM25" s="189">
        <f t="shared" si="7"/>
        <v>24.91288597550457</v>
      </c>
      <c r="AN25" s="188">
        <f>'ごみ処理量内訳'!AC25</f>
        <v>0</v>
      </c>
      <c r="AO25" s="188">
        <f>'ごみ処理量内訳'!AD25</f>
        <v>1109</v>
      </c>
      <c r="AP25" s="188">
        <f>'ごみ処理量内訳'!AE25</f>
        <v>772</v>
      </c>
      <c r="AQ25" s="188">
        <f t="shared" si="8"/>
        <v>1881</v>
      </c>
    </row>
    <row r="26" spans="1:43" ht="13.5" customHeight="1">
      <c r="A26" s="182" t="s">
        <v>247</v>
      </c>
      <c r="B26" s="182" t="s">
        <v>47</v>
      </c>
      <c r="C26" s="184" t="s">
        <v>48</v>
      </c>
      <c r="D26" s="188">
        <v>31504</v>
      </c>
      <c r="E26" s="188">
        <v>31504</v>
      </c>
      <c r="F26" s="188">
        <f>'ごみ搬入量内訳'!H26</f>
        <v>11397</v>
      </c>
      <c r="G26" s="188">
        <f>'ごみ搬入量内訳'!AG26</f>
        <v>1950</v>
      </c>
      <c r="H26" s="188">
        <f>'ごみ搬入量内訳'!AH26</f>
        <v>0</v>
      </c>
      <c r="I26" s="188">
        <f t="shared" si="0"/>
        <v>13347</v>
      </c>
      <c r="J26" s="188">
        <f t="shared" si="1"/>
        <v>1160.7136645400974</v>
      </c>
      <c r="K26" s="188">
        <f>('ごみ搬入量内訳'!E26+'ごみ搬入量内訳'!AH26)/'ごみ処理概要'!D26/365*1000000</f>
        <v>930.2580407271614</v>
      </c>
      <c r="L26" s="188">
        <f>'ごみ搬入量内訳'!F26/'ごみ処理概要'!D26/365*1000000</f>
        <v>230.4556238129361</v>
      </c>
      <c r="M26" s="188">
        <f>'資源化量内訳'!BP26</f>
        <v>284</v>
      </c>
      <c r="N26" s="188">
        <f>'ごみ処理量内訳'!E26</f>
        <v>10868</v>
      </c>
      <c r="O26" s="188">
        <f>'ごみ処理量内訳'!L26</f>
        <v>0</v>
      </c>
      <c r="P26" s="188">
        <f t="shared" si="2"/>
        <v>1143</v>
      </c>
      <c r="Q26" s="188">
        <f>'ごみ処理量内訳'!G26</f>
        <v>975</v>
      </c>
      <c r="R26" s="188">
        <f>'ごみ処理量内訳'!H26</f>
        <v>168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1334</v>
      </c>
      <c r="W26" s="188">
        <f>'資源化量内訳'!M26</f>
        <v>1179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1</v>
      </c>
      <c r="AB26" s="188">
        <f>'資源化量内訳'!R26</f>
        <v>0</v>
      </c>
      <c r="AC26" s="188">
        <f>'資源化量内訳'!S26</f>
        <v>154</v>
      </c>
      <c r="AD26" s="188">
        <f t="shared" si="4"/>
        <v>13345</v>
      </c>
      <c r="AE26" s="189">
        <f t="shared" si="5"/>
        <v>100</v>
      </c>
      <c r="AF26" s="188">
        <f>'資源化量内訳'!AB26</f>
        <v>730</v>
      </c>
      <c r="AG26" s="188">
        <f>'資源化量内訳'!AJ26</f>
        <v>381</v>
      </c>
      <c r="AH26" s="188">
        <f>'資源化量内訳'!AR26</f>
        <v>168</v>
      </c>
      <c r="AI26" s="188">
        <f>'資源化量内訳'!AZ26</f>
        <v>0</v>
      </c>
      <c r="AJ26" s="188">
        <f>'資源化量内訳'!BH26</f>
        <v>0</v>
      </c>
      <c r="AK26" s="188" t="s">
        <v>298</v>
      </c>
      <c r="AL26" s="188">
        <f t="shared" si="6"/>
        <v>1279</v>
      </c>
      <c r="AM26" s="189">
        <f t="shared" si="7"/>
        <v>21.256144984958546</v>
      </c>
      <c r="AN26" s="188">
        <f>'ごみ処理量内訳'!AC26</f>
        <v>0</v>
      </c>
      <c r="AO26" s="188">
        <f>'ごみ処理量内訳'!AD26</f>
        <v>605</v>
      </c>
      <c r="AP26" s="188">
        <f>'ごみ処理量内訳'!AE26</f>
        <v>594</v>
      </c>
      <c r="AQ26" s="188">
        <f t="shared" si="8"/>
        <v>1199</v>
      </c>
    </row>
    <row r="27" spans="1:43" ht="13.5" customHeight="1">
      <c r="A27" s="182" t="s">
        <v>247</v>
      </c>
      <c r="B27" s="182" t="s">
        <v>49</v>
      </c>
      <c r="C27" s="184" t="s">
        <v>50</v>
      </c>
      <c r="D27" s="188">
        <v>47166</v>
      </c>
      <c r="E27" s="188">
        <v>47166</v>
      </c>
      <c r="F27" s="188">
        <f>'ごみ搬入量内訳'!H27</f>
        <v>14467</v>
      </c>
      <c r="G27" s="188">
        <f>'ごみ搬入量内訳'!AG27</f>
        <v>817</v>
      </c>
      <c r="H27" s="188">
        <f>'ごみ搬入量内訳'!AH27</f>
        <v>0</v>
      </c>
      <c r="I27" s="188">
        <f t="shared" si="0"/>
        <v>15284</v>
      </c>
      <c r="J27" s="188">
        <f t="shared" si="1"/>
        <v>887.7999534143181</v>
      </c>
      <c r="K27" s="188">
        <f>('ごみ搬入量内訳'!E27+'ごみ搬入量内訳'!AH27)/'ごみ処理概要'!D27/365*1000000</f>
        <v>728.002932225965</v>
      </c>
      <c r="L27" s="188">
        <f>'ごみ搬入量内訳'!F27/'ごみ処理概要'!D27/365*1000000</f>
        <v>159.7970211883531</v>
      </c>
      <c r="M27" s="188">
        <f>'資源化量内訳'!BP27</f>
        <v>0</v>
      </c>
      <c r="N27" s="188">
        <f>'ごみ処理量内訳'!E27</f>
        <v>12021</v>
      </c>
      <c r="O27" s="188">
        <f>'ごみ処理量内訳'!L27</f>
        <v>0</v>
      </c>
      <c r="P27" s="188">
        <f t="shared" si="2"/>
        <v>1043</v>
      </c>
      <c r="Q27" s="188">
        <f>'ごみ処理量内訳'!G27</f>
        <v>414</v>
      </c>
      <c r="R27" s="188">
        <f>'ごみ処理量内訳'!H27</f>
        <v>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629</v>
      </c>
      <c r="V27" s="188">
        <f t="shared" si="3"/>
        <v>2220</v>
      </c>
      <c r="W27" s="188">
        <f>'資源化量内訳'!M27</f>
        <v>1213</v>
      </c>
      <c r="X27" s="188">
        <f>'資源化量内訳'!N27</f>
        <v>376</v>
      </c>
      <c r="Y27" s="188">
        <f>'資源化量内訳'!O27</f>
        <v>353</v>
      </c>
      <c r="Z27" s="188">
        <f>'資源化量内訳'!P27</f>
        <v>108</v>
      </c>
      <c r="AA27" s="188">
        <f>'資源化量内訳'!Q27</f>
        <v>0</v>
      </c>
      <c r="AB27" s="188">
        <f>'資源化量内訳'!R27</f>
        <v>153</v>
      </c>
      <c r="AC27" s="188">
        <f>'資源化量内訳'!S27</f>
        <v>17</v>
      </c>
      <c r="AD27" s="188">
        <f t="shared" si="4"/>
        <v>15284</v>
      </c>
      <c r="AE27" s="189">
        <f t="shared" si="5"/>
        <v>100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0</v>
      </c>
      <c r="AI27" s="188">
        <f>'資源化量内訳'!AZ27</f>
        <v>0</v>
      </c>
      <c r="AJ27" s="188">
        <f>'資源化量内訳'!BH27</f>
        <v>0</v>
      </c>
      <c r="AK27" s="188" t="s">
        <v>298</v>
      </c>
      <c r="AL27" s="188">
        <f t="shared" si="6"/>
        <v>0</v>
      </c>
      <c r="AM27" s="189">
        <f t="shared" si="7"/>
        <v>14.524993457210156</v>
      </c>
      <c r="AN27" s="188">
        <f>'ごみ処理量内訳'!AC27</f>
        <v>0</v>
      </c>
      <c r="AO27" s="188">
        <f>'ごみ処理量内訳'!AD27</f>
        <v>1883</v>
      </c>
      <c r="AP27" s="188">
        <f>'ごみ処理量内訳'!AE27</f>
        <v>892</v>
      </c>
      <c r="AQ27" s="188">
        <f t="shared" si="8"/>
        <v>2775</v>
      </c>
    </row>
    <row r="28" spans="1:43" ht="13.5" customHeight="1">
      <c r="A28" s="182" t="s">
        <v>247</v>
      </c>
      <c r="B28" s="182" t="s">
        <v>51</v>
      </c>
      <c r="C28" s="184" t="s">
        <v>52</v>
      </c>
      <c r="D28" s="188">
        <v>32499</v>
      </c>
      <c r="E28" s="188">
        <v>32499</v>
      </c>
      <c r="F28" s="188">
        <f>'ごみ搬入量内訳'!H28</f>
        <v>12571</v>
      </c>
      <c r="G28" s="188">
        <f>'ごみ搬入量内訳'!AG28</f>
        <v>362</v>
      </c>
      <c r="H28" s="188">
        <f>'ごみ搬入量内訳'!AH28</f>
        <v>0</v>
      </c>
      <c r="I28" s="188">
        <f t="shared" si="0"/>
        <v>12933</v>
      </c>
      <c r="J28" s="188">
        <f t="shared" si="1"/>
        <v>1090.2759073303414</v>
      </c>
      <c r="K28" s="188">
        <f>('ごみ搬入量内訳'!E28+'ごみ搬入量内訳'!AH28)/'ごみ処理概要'!D28/365*1000000</f>
        <v>933.8959639221777</v>
      </c>
      <c r="L28" s="188">
        <f>'ごみ搬入量内訳'!F28/'ごみ処理概要'!D28/365*1000000</f>
        <v>156.37994340816388</v>
      </c>
      <c r="M28" s="188">
        <f>'資源化量内訳'!BP28</f>
        <v>140</v>
      </c>
      <c r="N28" s="188">
        <f>'ごみ処理量内訳'!E28</f>
        <v>8816</v>
      </c>
      <c r="O28" s="188">
        <f>'ごみ処理量内訳'!L28</f>
        <v>311</v>
      </c>
      <c r="P28" s="188">
        <f t="shared" si="2"/>
        <v>1944</v>
      </c>
      <c r="Q28" s="188">
        <f>'ごみ処理量内訳'!G28</f>
        <v>0</v>
      </c>
      <c r="R28" s="188">
        <f>'ごみ処理量内訳'!H28</f>
        <v>1944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1851</v>
      </c>
      <c r="W28" s="188">
        <f>'資源化量内訳'!M28</f>
        <v>1580</v>
      </c>
      <c r="X28" s="188">
        <f>'資源化量内訳'!N28</f>
        <v>226</v>
      </c>
      <c r="Y28" s="188">
        <f>'資源化量内訳'!O28</f>
        <v>5</v>
      </c>
      <c r="Z28" s="188">
        <f>'資源化量内訳'!P28</f>
        <v>0</v>
      </c>
      <c r="AA28" s="188">
        <f>'資源化量内訳'!Q28</f>
        <v>3</v>
      </c>
      <c r="AB28" s="188">
        <f>'資源化量内訳'!R28</f>
        <v>33</v>
      </c>
      <c r="AC28" s="188">
        <f>'資源化量内訳'!S28</f>
        <v>4</v>
      </c>
      <c r="AD28" s="188">
        <f t="shared" si="4"/>
        <v>12922</v>
      </c>
      <c r="AE28" s="189">
        <f t="shared" si="5"/>
        <v>97.59325181860393</v>
      </c>
      <c r="AF28" s="188">
        <f>'資源化量内訳'!AB28</f>
        <v>14</v>
      </c>
      <c r="AG28" s="188">
        <f>'資源化量内訳'!AJ28</f>
        <v>0</v>
      </c>
      <c r="AH28" s="188">
        <f>'資源化量内訳'!AR28</f>
        <v>1320</v>
      </c>
      <c r="AI28" s="188">
        <f>'資源化量内訳'!AZ28</f>
        <v>0</v>
      </c>
      <c r="AJ28" s="188">
        <f>'資源化量内訳'!BH28</f>
        <v>0</v>
      </c>
      <c r="AK28" s="188" t="s">
        <v>298</v>
      </c>
      <c r="AL28" s="188">
        <f t="shared" si="6"/>
        <v>1334</v>
      </c>
      <c r="AM28" s="189">
        <f t="shared" si="7"/>
        <v>25.45551982851018</v>
      </c>
      <c r="AN28" s="188">
        <f>'ごみ処理量内訳'!AC28</f>
        <v>311</v>
      </c>
      <c r="AO28" s="188">
        <f>'ごみ処理量内訳'!AD28</f>
        <v>853</v>
      </c>
      <c r="AP28" s="188">
        <f>'ごみ処理量内訳'!AE28</f>
        <v>305</v>
      </c>
      <c r="AQ28" s="188">
        <f t="shared" si="8"/>
        <v>1469</v>
      </c>
    </row>
    <row r="29" spans="1:43" ht="13.5" customHeight="1">
      <c r="A29" s="182" t="s">
        <v>247</v>
      </c>
      <c r="B29" s="182" t="s">
        <v>53</v>
      </c>
      <c r="C29" s="184" t="s">
        <v>205</v>
      </c>
      <c r="D29" s="188">
        <v>30436</v>
      </c>
      <c r="E29" s="188">
        <v>30436</v>
      </c>
      <c r="F29" s="188">
        <f>'ごみ搬入量内訳'!H29</f>
        <v>10299</v>
      </c>
      <c r="G29" s="188">
        <f>'ごみ搬入量内訳'!AG29</f>
        <v>411</v>
      </c>
      <c r="H29" s="188">
        <f>'ごみ搬入量内訳'!AH29</f>
        <v>0</v>
      </c>
      <c r="I29" s="188">
        <f t="shared" si="0"/>
        <v>10710</v>
      </c>
      <c r="J29" s="188">
        <f t="shared" si="1"/>
        <v>964.071026200048</v>
      </c>
      <c r="K29" s="188">
        <f>('ごみ搬入量内訳'!E29+'ごみ搬入量内訳'!AH29)/'ごみ処理概要'!D29/365*1000000</f>
        <v>887.4674367232747</v>
      </c>
      <c r="L29" s="188">
        <f>'ごみ搬入量内訳'!F29/'ごみ処理概要'!D29/365*1000000</f>
        <v>76.60358947677318</v>
      </c>
      <c r="M29" s="188">
        <f>'資源化量内訳'!BP29</f>
        <v>0</v>
      </c>
      <c r="N29" s="188">
        <f>'ごみ処理量内訳'!E29</f>
        <v>6669</v>
      </c>
      <c r="O29" s="188">
        <f>'ごみ処理量内訳'!L29</f>
        <v>56</v>
      </c>
      <c r="P29" s="188">
        <f t="shared" si="2"/>
        <v>3985</v>
      </c>
      <c r="Q29" s="188">
        <f>'ごみ処理量内訳'!G29</f>
        <v>270</v>
      </c>
      <c r="R29" s="188">
        <f>'ごみ処理量内訳'!H29</f>
        <v>3715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10710</v>
      </c>
      <c r="AE29" s="189">
        <f t="shared" si="5"/>
        <v>99.47712418300654</v>
      </c>
      <c r="AF29" s="188">
        <f>'資源化量内訳'!AB29</f>
        <v>555</v>
      </c>
      <c r="AG29" s="188">
        <f>'資源化量内訳'!AJ29</f>
        <v>0</v>
      </c>
      <c r="AH29" s="188">
        <f>'資源化量内訳'!AR29</f>
        <v>3715</v>
      </c>
      <c r="AI29" s="188">
        <f>'資源化量内訳'!AZ29</f>
        <v>0</v>
      </c>
      <c r="AJ29" s="188">
        <f>'資源化量内訳'!BH29</f>
        <v>0</v>
      </c>
      <c r="AK29" s="188" t="s">
        <v>298</v>
      </c>
      <c r="AL29" s="188">
        <f t="shared" si="6"/>
        <v>4270</v>
      </c>
      <c r="AM29" s="189">
        <f t="shared" si="7"/>
        <v>39.869281045751634</v>
      </c>
      <c r="AN29" s="188">
        <f>'ごみ処理量内訳'!AC29</f>
        <v>56</v>
      </c>
      <c r="AO29" s="188">
        <f>'ごみ処理量内訳'!AD29</f>
        <v>399</v>
      </c>
      <c r="AP29" s="188">
        <f>'ごみ処理量内訳'!AE29</f>
        <v>115</v>
      </c>
      <c r="AQ29" s="188">
        <f t="shared" si="8"/>
        <v>570</v>
      </c>
    </row>
    <row r="30" spans="1:43" ht="13.5" customHeight="1">
      <c r="A30" s="182" t="s">
        <v>247</v>
      </c>
      <c r="B30" s="182" t="s">
        <v>54</v>
      </c>
      <c r="C30" s="184" t="s">
        <v>55</v>
      </c>
      <c r="D30" s="188">
        <v>10237</v>
      </c>
      <c r="E30" s="188">
        <v>10237</v>
      </c>
      <c r="F30" s="188">
        <f>'ごみ搬入量内訳'!H30</f>
        <v>3284</v>
      </c>
      <c r="G30" s="188">
        <f>'ごみ搬入量内訳'!AG30</f>
        <v>62</v>
      </c>
      <c r="H30" s="188">
        <f>'ごみ搬入量内訳'!AH30</f>
        <v>0</v>
      </c>
      <c r="I30" s="188">
        <f t="shared" si="0"/>
        <v>3346</v>
      </c>
      <c r="J30" s="188">
        <f t="shared" si="1"/>
        <v>895.4892339231449</v>
      </c>
      <c r="K30" s="188">
        <f>('ごみ搬入量内訳'!E30+'ごみ搬入量内訳'!AH30)/'ごみ処理概要'!D30/365*1000000</f>
        <v>750.969154330049</v>
      </c>
      <c r="L30" s="188">
        <f>'ごみ搬入量内訳'!F30/'ごみ処理概要'!D30/365*1000000</f>
        <v>144.5200795930957</v>
      </c>
      <c r="M30" s="188">
        <f>'資源化量内訳'!BP30</f>
        <v>47</v>
      </c>
      <c r="N30" s="188">
        <f>'ごみ処理量内訳'!E30</f>
        <v>2546</v>
      </c>
      <c r="O30" s="188">
        <f>'ごみ処理量内訳'!L30</f>
        <v>0</v>
      </c>
      <c r="P30" s="188">
        <f t="shared" si="2"/>
        <v>211</v>
      </c>
      <c r="Q30" s="188">
        <f>'ごみ処理量内訳'!G30</f>
        <v>130</v>
      </c>
      <c r="R30" s="188">
        <f>'ごみ処理量内訳'!H30</f>
        <v>81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601</v>
      </c>
      <c r="W30" s="188">
        <f>'資源化量内訳'!M30</f>
        <v>459</v>
      </c>
      <c r="X30" s="188">
        <f>'資源化量内訳'!N30</f>
        <v>33</v>
      </c>
      <c r="Y30" s="188">
        <f>'資源化量内訳'!O30</f>
        <v>85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24</v>
      </c>
      <c r="AC30" s="188">
        <f>'資源化量内訳'!S30</f>
        <v>0</v>
      </c>
      <c r="AD30" s="188">
        <f t="shared" si="4"/>
        <v>3358</v>
      </c>
      <c r="AE30" s="189">
        <f t="shared" si="5"/>
        <v>100</v>
      </c>
      <c r="AF30" s="188">
        <f>'資源化量内訳'!AB30</f>
        <v>47</v>
      </c>
      <c r="AG30" s="188">
        <f>'資源化量内訳'!AJ30</f>
        <v>60</v>
      </c>
      <c r="AH30" s="188">
        <f>'資源化量内訳'!AR30</f>
        <v>81</v>
      </c>
      <c r="AI30" s="188">
        <f>'資源化量内訳'!AZ30</f>
        <v>0</v>
      </c>
      <c r="AJ30" s="188">
        <f>'資源化量内訳'!BH30</f>
        <v>0</v>
      </c>
      <c r="AK30" s="188" t="s">
        <v>298</v>
      </c>
      <c r="AL30" s="188">
        <f t="shared" si="6"/>
        <v>188</v>
      </c>
      <c r="AM30" s="189">
        <f t="shared" si="7"/>
        <v>24.552129221732745</v>
      </c>
      <c r="AN30" s="188">
        <f>'ごみ処理量内訳'!AC30</f>
        <v>0</v>
      </c>
      <c r="AO30" s="188">
        <f>'ごみ処理量内訳'!AD30</f>
        <v>163</v>
      </c>
      <c r="AP30" s="188">
        <f>'ごみ処理量内訳'!AE30</f>
        <v>49</v>
      </c>
      <c r="AQ30" s="188">
        <f t="shared" si="8"/>
        <v>212</v>
      </c>
    </row>
    <row r="31" spans="1:43" ht="13.5" customHeight="1">
      <c r="A31" s="182" t="s">
        <v>247</v>
      </c>
      <c r="B31" s="182" t="s">
        <v>56</v>
      </c>
      <c r="C31" s="184" t="s">
        <v>246</v>
      </c>
      <c r="D31" s="188">
        <v>17461</v>
      </c>
      <c r="E31" s="188">
        <v>17461</v>
      </c>
      <c r="F31" s="188">
        <f>'ごみ搬入量内訳'!H31</f>
        <v>6226</v>
      </c>
      <c r="G31" s="188">
        <f>'ごみ搬入量内訳'!AG31</f>
        <v>194</v>
      </c>
      <c r="H31" s="188">
        <f>'ごみ搬入量内訳'!AH31</f>
        <v>0</v>
      </c>
      <c r="I31" s="188">
        <f t="shared" si="0"/>
        <v>6420</v>
      </c>
      <c r="J31" s="188">
        <f t="shared" si="1"/>
        <v>1007.3329761119301</v>
      </c>
      <c r="K31" s="188">
        <f>('ごみ搬入量内訳'!E31+'ごみ搬入量内訳'!AH31)/'ごみ処理概要'!D31/365*1000000</f>
        <v>830.0298198803911</v>
      </c>
      <c r="L31" s="188">
        <f>'ごみ搬入量内訳'!F31/'ごみ処理概要'!D31/365*1000000</f>
        <v>177.3031562315391</v>
      </c>
      <c r="M31" s="188">
        <f>'資源化量内訳'!BP31</f>
        <v>149</v>
      </c>
      <c r="N31" s="188">
        <f>'ごみ処理量内訳'!E31</f>
        <v>4787</v>
      </c>
      <c r="O31" s="188">
        <f>'ごみ処理量内訳'!L31</f>
        <v>0</v>
      </c>
      <c r="P31" s="188">
        <f t="shared" si="2"/>
        <v>466</v>
      </c>
      <c r="Q31" s="188">
        <f>'ごみ処理量内訳'!G31</f>
        <v>289</v>
      </c>
      <c r="R31" s="188">
        <f>'ごみ処理量内訳'!H31</f>
        <v>177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1214</v>
      </c>
      <c r="W31" s="188">
        <f>'資源化量内訳'!M31</f>
        <v>867</v>
      </c>
      <c r="X31" s="188">
        <f>'資源化量内訳'!N31</f>
        <v>69</v>
      </c>
      <c r="Y31" s="188">
        <f>'資源化量内訳'!O31</f>
        <v>143</v>
      </c>
      <c r="Z31" s="188">
        <f>'資源化量内訳'!P31</f>
        <v>0</v>
      </c>
      <c r="AA31" s="188">
        <f>'資源化量内訳'!Q31</f>
        <v>100</v>
      </c>
      <c r="AB31" s="188">
        <f>'資源化量内訳'!R31</f>
        <v>35</v>
      </c>
      <c r="AC31" s="188">
        <f>'資源化量内訳'!S31</f>
        <v>0</v>
      </c>
      <c r="AD31" s="188">
        <f t="shared" si="4"/>
        <v>6467</v>
      </c>
      <c r="AE31" s="189">
        <f t="shared" si="5"/>
        <v>100</v>
      </c>
      <c r="AF31" s="188">
        <f>'資源化量内訳'!AB31</f>
        <v>88</v>
      </c>
      <c r="AG31" s="188">
        <f>'資源化量内訳'!AJ31</f>
        <v>127</v>
      </c>
      <c r="AH31" s="188">
        <f>'資源化量内訳'!AR31</f>
        <v>177</v>
      </c>
      <c r="AI31" s="188">
        <f>'資源化量内訳'!AZ31</f>
        <v>0</v>
      </c>
      <c r="AJ31" s="188">
        <f>'資源化量内訳'!BH31</f>
        <v>0</v>
      </c>
      <c r="AK31" s="188" t="s">
        <v>298</v>
      </c>
      <c r="AL31" s="188">
        <f t="shared" si="6"/>
        <v>392</v>
      </c>
      <c r="AM31" s="189">
        <f t="shared" si="7"/>
        <v>26.52660217654172</v>
      </c>
      <c r="AN31" s="188">
        <f>'ごみ処理量内訳'!AC31</f>
        <v>0</v>
      </c>
      <c r="AO31" s="188">
        <f>'ごみ処理量内訳'!AD31</f>
        <v>308</v>
      </c>
      <c r="AP31" s="188">
        <f>'ごみ処理量内訳'!AE31</f>
        <v>101</v>
      </c>
      <c r="AQ31" s="188">
        <f t="shared" si="8"/>
        <v>409</v>
      </c>
    </row>
    <row r="32" spans="1:43" ht="13.5" customHeight="1">
      <c r="A32" s="182" t="s">
        <v>247</v>
      </c>
      <c r="B32" s="182" t="s">
        <v>57</v>
      </c>
      <c r="C32" s="184" t="s">
        <v>58</v>
      </c>
      <c r="D32" s="188">
        <v>12615</v>
      </c>
      <c r="E32" s="188">
        <v>12615</v>
      </c>
      <c r="F32" s="188">
        <f>'ごみ搬入量内訳'!H32</f>
        <v>4493</v>
      </c>
      <c r="G32" s="188">
        <f>'ごみ搬入量内訳'!AG32</f>
        <v>95</v>
      </c>
      <c r="H32" s="188">
        <f>'ごみ搬入量内訳'!AH32</f>
        <v>0</v>
      </c>
      <c r="I32" s="188">
        <f t="shared" si="0"/>
        <v>4588</v>
      </c>
      <c r="J32" s="188">
        <f t="shared" si="1"/>
        <v>996.4219590724241</v>
      </c>
      <c r="K32" s="188">
        <f>('ごみ搬入量内訳'!E32+'ごみ搬入量内訳'!AH32)/'ごみ処理概要'!D32/365*1000000</f>
        <v>871.1090840975355</v>
      </c>
      <c r="L32" s="188">
        <f>'ごみ搬入量内訳'!F32/'ごみ処理概要'!D32/365*1000000</f>
        <v>125.31287497488856</v>
      </c>
      <c r="M32" s="188">
        <f>'資源化量内訳'!BP32</f>
        <v>182</v>
      </c>
      <c r="N32" s="188">
        <f>'ごみ処理量内訳'!E32</f>
        <v>3392</v>
      </c>
      <c r="O32" s="188">
        <f>'ごみ処理量内訳'!L32</f>
        <v>0</v>
      </c>
      <c r="P32" s="188">
        <f t="shared" si="2"/>
        <v>493</v>
      </c>
      <c r="Q32" s="188">
        <f>'ごみ処理量内訳'!G32</f>
        <v>83</v>
      </c>
      <c r="R32" s="188">
        <f>'ごみ処理量内訳'!H32</f>
        <v>410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703</v>
      </c>
      <c r="W32" s="188">
        <f>'資源化量内訳'!M32</f>
        <v>633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70</v>
      </c>
      <c r="AC32" s="188">
        <f>'資源化量内訳'!S32</f>
        <v>0</v>
      </c>
      <c r="AD32" s="188">
        <f t="shared" si="4"/>
        <v>4588</v>
      </c>
      <c r="AE32" s="189">
        <f t="shared" si="5"/>
        <v>100</v>
      </c>
      <c r="AF32" s="188">
        <f>'資源化量内訳'!AB32</f>
        <v>61</v>
      </c>
      <c r="AG32" s="188">
        <f>'資源化量内訳'!AJ32</f>
        <v>0</v>
      </c>
      <c r="AH32" s="188">
        <f>'資源化量内訳'!AR32</f>
        <v>410</v>
      </c>
      <c r="AI32" s="188">
        <f>'資源化量内訳'!AZ32</f>
        <v>0</v>
      </c>
      <c r="AJ32" s="188">
        <f>'資源化量内訳'!BH32</f>
        <v>0</v>
      </c>
      <c r="AK32" s="188" t="s">
        <v>298</v>
      </c>
      <c r="AL32" s="188">
        <f t="shared" si="6"/>
        <v>471</v>
      </c>
      <c r="AM32" s="189">
        <f t="shared" si="7"/>
        <v>28.427672955974842</v>
      </c>
      <c r="AN32" s="188">
        <f>'ごみ処理量内訳'!AC32</f>
        <v>0</v>
      </c>
      <c r="AO32" s="188">
        <f>'ごみ処理量内訳'!AD32</f>
        <v>211</v>
      </c>
      <c r="AP32" s="188">
        <f>'ごみ処理量内訳'!AE32</f>
        <v>75</v>
      </c>
      <c r="AQ32" s="188">
        <f t="shared" si="8"/>
        <v>286</v>
      </c>
    </row>
    <row r="33" spans="1:43" ht="13.5" customHeight="1">
      <c r="A33" s="182" t="s">
        <v>247</v>
      </c>
      <c r="B33" s="182" t="s">
        <v>59</v>
      </c>
      <c r="C33" s="184" t="s">
        <v>60</v>
      </c>
      <c r="D33" s="188">
        <v>12790</v>
      </c>
      <c r="E33" s="188">
        <v>12790</v>
      </c>
      <c r="F33" s="188">
        <f>'ごみ搬入量内訳'!H33</f>
        <v>4197</v>
      </c>
      <c r="G33" s="188">
        <f>'ごみ搬入量内訳'!AG33</f>
        <v>47</v>
      </c>
      <c r="H33" s="188">
        <f>'ごみ搬入量内訳'!AH33</f>
        <v>0</v>
      </c>
      <c r="I33" s="188">
        <f t="shared" si="0"/>
        <v>4244</v>
      </c>
      <c r="J33" s="188">
        <f t="shared" si="1"/>
        <v>909.1006458384655</v>
      </c>
      <c r="K33" s="188">
        <f>('ごみ搬入量内訳'!E33+'ごみ搬入量内訳'!AH33)/'ごみ処理概要'!D33/365*1000000</f>
        <v>870.114708622961</v>
      </c>
      <c r="L33" s="188">
        <f>'ごみ搬入量内訳'!F33/'ごみ処理概要'!D33/365*1000000</f>
        <v>38.98593721550441</v>
      </c>
      <c r="M33" s="188">
        <f>'資源化量内訳'!BP33</f>
        <v>148</v>
      </c>
      <c r="N33" s="188">
        <f>'ごみ処理量内訳'!E33</f>
        <v>3219</v>
      </c>
      <c r="O33" s="188">
        <f>'ごみ処理量内訳'!L33</f>
        <v>0</v>
      </c>
      <c r="P33" s="188">
        <f t="shared" si="2"/>
        <v>276</v>
      </c>
      <c r="Q33" s="188">
        <f>'ごみ処理量内訳'!G33</f>
        <v>276</v>
      </c>
      <c r="R33" s="188">
        <f>'ごみ処理量内訳'!H33</f>
        <v>0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748</v>
      </c>
      <c r="W33" s="188">
        <f>'資源化量内訳'!M33</f>
        <v>563</v>
      </c>
      <c r="X33" s="188">
        <f>'資源化量内訳'!N33</f>
        <v>0</v>
      </c>
      <c r="Y33" s="188">
        <f>'資源化量内訳'!O33</f>
        <v>111</v>
      </c>
      <c r="Z33" s="188">
        <f>'資源化量内訳'!P33</f>
        <v>37</v>
      </c>
      <c r="AA33" s="188">
        <f>'資源化量内訳'!Q33</f>
        <v>5</v>
      </c>
      <c r="AB33" s="188">
        <f>'資源化量内訳'!R33</f>
        <v>19</v>
      </c>
      <c r="AC33" s="188">
        <f>'資源化量内訳'!S33</f>
        <v>13</v>
      </c>
      <c r="AD33" s="188">
        <f t="shared" si="4"/>
        <v>4243</v>
      </c>
      <c r="AE33" s="189">
        <f t="shared" si="5"/>
        <v>100</v>
      </c>
      <c r="AF33" s="188">
        <f>'資源化量内訳'!AB33</f>
        <v>8</v>
      </c>
      <c r="AG33" s="188">
        <f>'資源化量内訳'!AJ33</f>
        <v>172</v>
      </c>
      <c r="AH33" s="188">
        <f>'資源化量内訳'!AR33</f>
        <v>0</v>
      </c>
      <c r="AI33" s="188">
        <f>'資源化量内訳'!AZ33</f>
        <v>0</v>
      </c>
      <c r="AJ33" s="188">
        <f>'資源化量内訳'!BH33</f>
        <v>0</v>
      </c>
      <c r="AK33" s="188" t="s">
        <v>298</v>
      </c>
      <c r="AL33" s="188">
        <f t="shared" si="6"/>
        <v>180</v>
      </c>
      <c r="AM33" s="189">
        <f t="shared" si="7"/>
        <v>24.50466864040082</v>
      </c>
      <c r="AN33" s="188">
        <f>'ごみ処理量内訳'!AC33</f>
        <v>0</v>
      </c>
      <c r="AO33" s="188">
        <f>'ごみ処理量内訳'!AD33</f>
        <v>283</v>
      </c>
      <c r="AP33" s="188">
        <f>'ごみ処理量内訳'!AE33</f>
        <v>80</v>
      </c>
      <c r="AQ33" s="188">
        <f t="shared" si="8"/>
        <v>363</v>
      </c>
    </row>
    <row r="34" spans="1:43" ht="13.5" customHeight="1">
      <c r="A34" s="182" t="s">
        <v>247</v>
      </c>
      <c r="B34" s="182" t="s">
        <v>61</v>
      </c>
      <c r="C34" s="184" t="s">
        <v>62</v>
      </c>
      <c r="D34" s="188">
        <v>14661</v>
      </c>
      <c r="E34" s="188">
        <v>14661</v>
      </c>
      <c r="F34" s="188">
        <f>'ごみ搬入量内訳'!H34</f>
        <v>5155</v>
      </c>
      <c r="G34" s="188">
        <f>'ごみ搬入量内訳'!AG34</f>
        <v>121</v>
      </c>
      <c r="H34" s="188">
        <f>'ごみ搬入量内訳'!AH34</f>
        <v>0</v>
      </c>
      <c r="I34" s="188">
        <f t="shared" si="0"/>
        <v>5276</v>
      </c>
      <c r="J34" s="188">
        <f t="shared" si="1"/>
        <v>985.9351013265086</v>
      </c>
      <c r="K34" s="188">
        <f>('ごみ搬入量内訳'!E34+'ごみ搬入量内訳'!AH34)/'ごみ処理概要'!D34/365*1000000</f>
        <v>850.826860564745</v>
      </c>
      <c r="L34" s="188">
        <f>'ごみ搬入量内訳'!F34/'ごみ処理概要'!D34/365*1000000</f>
        <v>135.10824076176382</v>
      </c>
      <c r="M34" s="188">
        <f>'資源化量内訳'!BP34</f>
        <v>63</v>
      </c>
      <c r="N34" s="188">
        <f>'ごみ処理量内訳'!E34</f>
        <v>3989</v>
      </c>
      <c r="O34" s="188">
        <f>'ごみ処理量内訳'!L34</f>
        <v>0</v>
      </c>
      <c r="P34" s="188">
        <f t="shared" si="2"/>
        <v>409</v>
      </c>
      <c r="Q34" s="188">
        <f>'ごみ処理量内訳'!G34</f>
        <v>222</v>
      </c>
      <c r="R34" s="188">
        <f>'ごみ処理量内訳'!H34</f>
        <v>187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878</v>
      </c>
      <c r="W34" s="188">
        <f>'資源化量内訳'!M34</f>
        <v>743</v>
      </c>
      <c r="X34" s="188">
        <f>'資源化量内訳'!N34</f>
        <v>0</v>
      </c>
      <c r="Y34" s="188">
        <f>'資源化量内訳'!O34</f>
        <v>110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25</v>
      </c>
      <c r="AC34" s="188">
        <f>'資源化量内訳'!S34</f>
        <v>0</v>
      </c>
      <c r="AD34" s="188">
        <f t="shared" si="4"/>
        <v>5276</v>
      </c>
      <c r="AE34" s="189">
        <f t="shared" si="5"/>
        <v>100</v>
      </c>
      <c r="AF34" s="188">
        <f>'資源化量内訳'!AB34</f>
        <v>10</v>
      </c>
      <c r="AG34" s="188">
        <f>'資源化量内訳'!AJ34</f>
        <v>119</v>
      </c>
      <c r="AH34" s="188">
        <f>'資源化量内訳'!AR34</f>
        <v>187</v>
      </c>
      <c r="AI34" s="188">
        <f>'資源化量内訳'!AZ34</f>
        <v>0</v>
      </c>
      <c r="AJ34" s="188">
        <f>'資源化量内訳'!BH34</f>
        <v>0</v>
      </c>
      <c r="AK34" s="188" t="s">
        <v>298</v>
      </c>
      <c r="AL34" s="188">
        <f t="shared" si="6"/>
        <v>316</v>
      </c>
      <c r="AM34" s="189">
        <f t="shared" si="7"/>
        <v>23.543734781794342</v>
      </c>
      <c r="AN34" s="188">
        <f>'ごみ処理量内訳'!AC34</f>
        <v>0</v>
      </c>
      <c r="AO34" s="188">
        <f>'ごみ処理量内訳'!AD34</f>
        <v>351</v>
      </c>
      <c r="AP34" s="188">
        <f>'ごみ処理量内訳'!AE34</f>
        <v>73</v>
      </c>
      <c r="AQ34" s="188">
        <f t="shared" si="8"/>
        <v>424</v>
      </c>
    </row>
    <row r="35" spans="1:43" ht="13.5" customHeight="1">
      <c r="A35" s="182" t="s">
        <v>247</v>
      </c>
      <c r="B35" s="182" t="s">
        <v>63</v>
      </c>
      <c r="C35" s="184" t="s">
        <v>64</v>
      </c>
      <c r="D35" s="188">
        <v>14780</v>
      </c>
      <c r="E35" s="188">
        <v>14780</v>
      </c>
      <c r="F35" s="188">
        <f>'ごみ搬入量内訳'!H35</f>
        <v>16900</v>
      </c>
      <c r="G35" s="188">
        <f>'ごみ搬入量内訳'!AG35</f>
        <v>2925</v>
      </c>
      <c r="H35" s="188">
        <f>'ごみ搬入量内訳'!AH35</f>
        <v>0</v>
      </c>
      <c r="I35" s="188">
        <f t="shared" si="0"/>
        <v>19825</v>
      </c>
      <c r="J35" s="188">
        <f t="shared" si="1"/>
        <v>3674.903145680019</v>
      </c>
      <c r="K35" s="188">
        <f>('ごみ搬入量内訳'!E35+'ごみ搬入量内訳'!AH35)/'ごみ処理概要'!D35/365*1000000</f>
        <v>1870.5396036850984</v>
      </c>
      <c r="L35" s="188">
        <f>'ごみ搬入量内訳'!F35/'ごみ処理概要'!D35/365*1000000</f>
        <v>1804.363541994921</v>
      </c>
      <c r="M35" s="188">
        <f>'資源化量内訳'!BP35</f>
        <v>554</v>
      </c>
      <c r="N35" s="188">
        <f>'ごみ処理量内訳'!E35</f>
        <v>16790</v>
      </c>
      <c r="O35" s="188">
        <f>'ごみ処理量内訳'!L35</f>
        <v>0</v>
      </c>
      <c r="P35" s="188">
        <f t="shared" si="2"/>
        <v>3030</v>
      </c>
      <c r="Q35" s="188">
        <f>'ごみ処理量内訳'!G35</f>
        <v>2984</v>
      </c>
      <c r="R35" s="188">
        <f>'ごみ処理量内訳'!H35</f>
        <v>46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19820</v>
      </c>
      <c r="AE35" s="189">
        <f t="shared" si="5"/>
        <v>100</v>
      </c>
      <c r="AF35" s="188">
        <f>'資源化量内訳'!AB35</f>
        <v>0</v>
      </c>
      <c r="AG35" s="188">
        <f>'資源化量内訳'!AJ35</f>
        <v>998</v>
      </c>
      <c r="AH35" s="188">
        <f>'資源化量内訳'!AR35</f>
        <v>34</v>
      </c>
      <c r="AI35" s="188">
        <f>'資源化量内訳'!AZ35</f>
        <v>0</v>
      </c>
      <c r="AJ35" s="188">
        <f>'資源化量内訳'!BH35</f>
        <v>0</v>
      </c>
      <c r="AK35" s="188" t="s">
        <v>298</v>
      </c>
      <c r="AL35" s="188">
        <f t="shared" si="6"/>
        <v>1032</v>
      </c>
      <c r="AM35" s="189">
        <f t="shared" si="7"/>
        <v>7.784431137724551</v>
      </c>
      <c r="AN35" s="188">
        <f>'ごみ処理量内訳'!AC35</f>
        <v>0</v>
      </c>
      <c r="AO35" s="188">
        <f>'ごみ処理量内訳'!AD35</f>
        <v>2545</v>
      </c>
      <c r="AP35" s="188">
        <f>'ごみ処理量内訳'!AE35</f>
        <v>0</v>
      </c>
      <c r="AQ35" s="188">
        <f t="shared" si="8"/>
        <v>2545</v>
      </c>
    </row>
    <row r="36" spans="1:43" ht="13.5" customHeight="1">
      <c r="A36" s="182" t="s">
        <v>247</v>
      </c>
      <c r="B36" s="182" t="s">
        <v>65</v>
      </c>
      <c r="C36" s="184" t="s">
        <v>66</v>
      </c>
      <c r="D36" s="188">
        <v>8793</v>
      </c>
      <c r="E36" s="188">
        <v>8793</v>
      </c>
      <c r="F36" s="188">
        <f>'ごみ搬入量内訳'!H36</f>
        <v>3913</v>
      </c>
      <c r="G36" s="188">
        <f>'ごみ搬入量内訳'!AG36</f>
        <v>406</v>
      </c>
      <c r="H36" s="188">
        <f>'ごみ搬入量内訳'!AH36</f>
        <v>0</v>
      </c>
      <c r="I36" s="188">
        <f aca="true" t="shared" si="9" ref="I36:I43">SUM(F36:H36)</f>
        <v>4319</v>
      </c>
      <c r="J36" s="188">
        <f t="shared" si="1"/>
        <v>1345.715536486838</v>
      </c>
      <c r="K36" s="188">
        <f>('ごみ搬入量内訳'!E36+'ごみ搬入量内訳'!AH36)/'ごみ処理概要'!D36/365*1000000</f>
        <v>1184.628494957851</v>
      </c>
      <c r="L36" s="188">
        <f>'ごみ搬入量内訳'!F36/'ごみ処理概要'!D36/365*1000000</f>
        <v>161.0870415289871</v>
      </c>
      <c r="M36" s="188">
        <f>'資源化量内訳'!BP36</f>
        <v>74</v>
      </c>
      <c r="N36" s="188">
        <f>'ごみ処理量内訳'!E36</f>
        <v>3398</v>
      </c>
      <c r="O36" s="188">
        <f>'ごみ処理量内訳'!L36</f>
        <v>0</v>
      </c>
      <c r="P36" s="188">
        <f aca="true" t="shared" si="10" ref="P36:P43">SUM(Q36:U36)</f>
        <v>519</v>
      </c>
      <c r="Q36" s="188">
        <f>'ごみ処理量内訳'!G36</f>
        <v>395</v>
      </c>
      <c r="R36" s="188">
        <f>'ごみ処理量内訳'!H36</f>
        <v>124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aca="true" t="shared" si="11" ref="V36:V43">SUM(W36:AC36)</f>
        <v>401</v>
      </c>
      <c r="W36" s="188">
        <f>'資源化量内訳'!M36</f>
        <v>401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aca="true" t="shared" si="12" ref="AD36:AD43">N36+O36+P36+V36</f>
        <v>4318</v>
      </c>
      <c r="AE36" s="189">
        <f aca="true" t="shared" si="13" ref="AE36:AE44">(N36+P36+V36)/AD36*100</f>
        <v>100</v>
      </c>
      <c r="AF36" s="188">
        <f>'資源化量内訳'!AB36</f>
        <v>0</v>
      </c>
      <c r="AG36" s="188">
        <f>'資源化量内訳'!AJ36</f>
        <v>181</v>
      </c>
      <c r="AH36" s="188">
        <f>'資源化量内訳'!AR36</f>
        <v>88</v>
      </c>
      <c r="AI36" s="188">
        <f>'資源化量内訳'!AZ36</f>
        <v>0</v>
      </c>
      <c r="AJ36" s="188">
        <f>'資源化量内訳'!BH36</f>
        <v>0</v>
      </c>
      <c r="AK36" s="188" t="s">
        <v>298</v>
      </c>
      <c r="AL36" s="188">
        <f aca="true" t="shared" si="14" ref="AL36:AL43">SUM(AF36:AJ36)</f>
        <v>269</v>
      </c>
      <c r="AM36" s="189">
        <f aca="true" t="shared" si="15" ref="AM36:AM43">(V36+AL36+M36)/(M36+AD36)*100</f>
        <v>16.939890710382514</v>
      </c>
      <c r="AN36" s="188">
        <f>'ごみ処理量内訳'!AC36</f>
        <v>0</v>
      </c>
      <c r="AO36" s="188">
        <f>'ごみ処理量内訳'!AD36</f>
        <v>483</v>
      </c>
      <c r="AP36" s="188">
        <f>'ごみ処理量内訳'!AE36</f>
        <v>98</v>
      </c>
      <c r="AQ36" s="188">
        <f aca="true" t="shared" si="16" ref="AQ36:AQ43">SUM(AN36:AP36)</f>
        <v>581</v>
      </c>
    </row>
    <row r="37" spans="1:43" ht="13.5" customHeight="1">
      <c r="A37" s="182" t="s">
        <v>247</v>
      </c>
      <c r="B37" s="182" t="s">
        <v>67</v>
      </c>
      <c r="C37" s="184" t="s">
        <v>68</v>
      </c>
      <c r="D37" s="188">
        <v>27127</v>
      </c>
      <c r="E37" s="188">
        <v>27127</v>
      </c>
      <c r="F37" s="188">
        <f>'ごみ搬入量内訳'!H37</f>
        <v>13382</v>
      </c>
      <c r="G37" s="188">
        <f>'ごみ搬入量内訳'!AG37</f>
        <v>2882</v>
      </c>
      <c r="H37" s="188">
        <f>'ごみ搬入量内訳'!AH37</f>
        <v>0</v>
      </c>
      <c r="I37" s="188">
        <f t="shared" si="9"/>
        <v>16264</v>
      </c>
      <c r="J37" s="188">
        <f t="shared" si="1"/>
        <v>1642.6034618494136</v>
      </c>
      <c r="K37" s="188">
        <f>('ごみ搬入量内訳'!E37+'ごみ搬入量内訳'!AH37)/'ごみ処理概要'!D37/365*1000000</f>
        <v>1240.3352874429813</v>
      </c>
      <c r="L37" s="188">
        <f>'ごみ搬入量内訳'!F37/'ごみ処理概要'!D37/365*1000000</f>
        <v>402.2681744064323</v>
      </c>
      <c r="M37" s="188">
        <f>'資源化量内訳'!BP37</f>
        <v>54</v>
      </c>
      <c r="N37" s="188">
        <f>'ごみ処理量内訳'!E37</f>
        <v>13383</v>
      </c>
      <c r="O37" s="188">
        <f>'ごみ処理量内訳'!L37</f>
        <v>0</v>
      </c>
      <c r="P37" s="188">
        <f t="shared" si="10"/>
        <v>1522</v>
      </c>
      <c r="Q37" s="188">
        <f>'ごみ処理量内訳'!G37</f>
        <v>1020</v>
      </c>
      <c r="R37" s="188">
        <f>'ごみ処理量内訳'!H37</f>
        <v>502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1"/>
        <v>1358</v>
      </c>
      <c r="W37" s="188">
        <f>'資源化量内訳'!M37</f>
        <v>1358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2"/>
        <v>16263</v>
      </c>
      <c r="AE37" s="189">
        <f t="shared" si="13"/>
        <v>100</v>
      </c>
      <c r="AF37" s="188">
        <f>'資源化量内訳'!AB37</f>
        <v>0</v>
      </c>
      <c r="AG37" s="188">
        <f>'資源化量内訳'!AJ37</f>
        <v>473</v>
      </c>
      <c r="AH37" s="188">
        <f>'資源化量内訳'!AR37</f>
        <v>352</v>
      </c>
      <c r="AI37" s="188">
        <f>'資源化量内訳'!AZ37</f>
        <v>0</v>
      </c>
      <c r="AJ37" s="188">
        <f>'資源化量内訳'!BH37</f>
        <v>0</v>
      </c>
      <c r="AK37" s="188" t="s">
        <v>298</v>
      </c>
      <c r="AL37" s="188">
        <f t="shared" si="14"/>
        <v>825</v>
      </c>
      <c r="AM37" s="189">
        <f t="shared" si="15"/>
        <v>13.70962799534228</v>
      </c>
      <c r="AN37" s="188">
        <f>'ごみ処理量内訳'!AC37</f>
        <v>0</v>
      </c>
      <c r="AO37" s="188">
        <f>'ごみ処理量内訳'!AD37</f>
        <v>1879</v>
      </c>
      <c r="AP37" s="188">
        <f>'ごみ処理量内訳'!AE37</f>
        <v>279</v>
      </c>
      <c r="AQ37" s="188">
        <f t="shared" si="16"/>
        <v>2158</v>
      </c>
    </row>
    <row r="38" spans="1:43" ht="13.5" customHeight="1">
      <c r="A38" s="182" t="s">
        <v>247</v>
      </c>
      <c r="B38" s="182" t="s">
        <v>69</v>
      </c>
      <c r="C38" s="184" t="s">
        <v>70</v>
      </c>
      <c r="D38" s="188">
        <v>42830</v>
      </c>
      <c r="E38" s="188">
        <v>42830</v>
      </c>
      <c r="F38" s="188">
        <f>'ごみ搬入量内訳'!H38</f>
        <v>14046</v>
      </c>
      <c r="G38" s="188">
        <f>'ごみ搬入量内訳'!AG38</f>
        <v>1682</v>
      </c>
      <c r="H38" s="188">
        <f>'ごみ搬入量内訳'!AH38</f>
        <v>0</v>
      </c>
      <c r="I38" s="188">
        <f t="shared" si="9"/>
        <v>15728</v>
      </c>
      <c r="J38" s="188">
        <f t="shared" si="1"/>
        <v>1006.0801064418424</v>
      </c>
      <c r="K38" s="188">
        <f>('ごみ搬入量内訳'!E38+'ごみ搬入量内訳'!AH38)/'ごみ処理概要'!D38/365*1000000</f>
        <v>898.2949475306963</v>
      </c>
      <c r="L38" s="188">
        <f>'ごみ搬入量内訳'!F38/'ごみ処理概要'!D38/365*1000000</f>
        <v>107.785158911146</v>
      </c>
      <c r="M38" s="188">
        <f>'資源化量内訳'!BP38</f>
        <v>1036</v>
      </c>
      <c r="N38" s="188">
        <f>'ごみ処理量内訳'!E38</f>
        <v>14038</v>
      </c>
      <c r="O38" s="188">
        <f>'ごみ処理量内訳'!L38</f>
        <v>0</v>
      </c>
      <c r="P38" s="188">
        <f t="shared" si="10"/>
        <v>795</v>
      </c>
      <c r="Q38" s="188">
        <f>'ごみ処理量内訳'!G38</f>
        <v>795</v>
      </c>
      <c r="R38" s="188">
        <f>'ごみ処理量内訳'!H38</f>
        <v>0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1"/>
        <v>895</v>
      </c>
      <c r="W38" s="188">
        <f>'資源化量内訳'!M38</f>
        <v>12</v>
      </c>
      <c r="X38" s="188">
        <f>'資源化量内訳'!N38</f>
        <v>208</v>
      </c>
      <c r="Y38" s="188">
        <f>'資源化量内訳'!O38</f>
        <v>414</v>
      </c>
      <c r="Z38" s="188">
        <f>'資源化量内訳'!P38</f>
        <v>133</v>
      </c>
      <c r="AA38" s="188">
        <f>'資源化量内訳'!Q38</f>
        <v>0</v>
      </c>
      <c r="AB38" s="188">
        <f>'資源化量内訳'!R38</f>
        <v>115</v>
      </c>
      <c r="AC38" s="188">
        <f>'資源化量内訳'!S38</f>
        <v>13</v>
      </c>
      <c r="AD38" s="188">
        <f t="shared" si="12"/>
        <v>15728</v>
      </c>
      <c r="AE38" s="189">
        <f t="shared" si="13"/>
        <v>100</v>
      </c>
      <c r="AF38" s="188">
        <f>'資源化量内訳'!AB38</f>
        <v>0</v>
      </c>
      <c r="AG38" s="188">
        <f>'資源化量内訳'!AJ38</f>
        <v>381</v>
      </c>
      <c r="AH38" s="188">
        <f>'資源化量内訳'!AR38</f>
        <v>0</v>
      </c>
      <c r="AI38" s="188">
        <f>'資源化量内訳'!AZ38</f>
        <v>0</v>
      </c>
      <c r="AJ38" s="188">
        <f>'資源化量内訳'!BH38</f>
        <v>0</v>
      </c>
      <c r="AK38" s="188" t="s">
        <v>298</v>
      </c>
      <c r="AL38" s="188">
        <f t="shared" si="14"/>
        <v>381</v>
      </c>
      <c r="AM38" s="189">
        <f t="shared" si="15"/>
        <v>13.791457885946077</v>
      </c>
      <c r="AN38" s="188">
        <f>'ごみ処理量内訳'!AC38</f>
        <v>0</v>
      </c>
      <c r="AO38" s="188">
        <f>'ごみ処理量内訳'!AD38</f>
        <v>1588</v>
      </c>
      <c r="AP38" s="188">
        <f>'ごみ処理量内訳'!AE38</f>
        <v>352</v>
      </c>
      <c r="AQ38" s="188">
        <f t="shared" si="16"/>
        <v>1940</v>
      </c>
    </row>
    <row r="39" spans="1:43" ht="13.5" customHeight="1">
      <c r="A39" s="182" t="s">
        <v>247</v>
      </c>
      <c r="B39" s="182" t="s">
        <v>71</v>
      </c>
      <c r="C39" s="184" t="s">
        <v>72</v>
      </c>
      <c r="D39" s="188">
        <v>3455</v>
      </c>
      <c r="E39" s="188">
        <v>3447</v>
      </c>
      <c r="F39" s="188">
        <f>'ごみ搬入量内訳'!H39</f>
        <v>984</v>
      </c>
      <c r="G39" s="188">
        <f>'ごみ搬入量内訳'!AG39</f>
        <v>89</v>
      </c>
      <c r="H39" s="188">
        <f>'ごみ搬入量内訳'!AH39</f>
        <v>2</v>
      </c>
      <c r="I39" s="188">
        <f t="shared" si="9"/>
        <v>1075</v>
      </c>
      <c r="J39" s="188">
        <f t="shared" si="1"/>
        <v>852.4473167733878</v>
      </c>
      <c r="K39" s="188">
        <f>('ごみ搬入量内訳'!E39+'ごみ搬入量内訳'!AH39)/'ごみ処理概要'!D39/365*1000000</f>
        <v>852.4473167733878</v>
      </c>
      <c r="L39" s="188">
        <f>'ごみ搬入量内訳'!F39/'ごみ処理概要'!D39/365*1000000</f>
        <v>0</v>
      </c>
      <c r="M39" s="188">
        <f>'資源化量内訳'!BP39</f>
        <v>0</v>
      </c>
      <c r="N39" s="188">
        <f>'ごみ処理量内訳'!E39</f>
        <v>834</v>
      </c>
      <c r="O39" s="188">
        <f>'ごみ処理量内訳'!L39</f>
        <v>14</v>
      </c>
      <c r="P39" s="188">
        <f t="shared" si="10"/>
        <v>49</v>
      </c>
      <c r="Q39" s="188">
        <f>'ごみ処理量内訳'!G39</f>
        <v>20</v>
      </c>
      <c r="R39" s="188">
        <f>'ごみ処理量内訳'!H39</f>
        <v>29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1"/>
        <v>175</v>
      </c>
      <c r="W39" s="188">
        <f>'資源化量内訳'!M39</f>
        <v>122</v>
      </c>
      <c r="X39" s="188">
        <f>'資源化量内訳'!N39</f>
        <v>0</v>
      </c>
      <c r="Y39" s="188">
        <f>'資源化量内訳'!O39</f>
        <v>31</v>
      </c>
      <c r="Z39" s="188">
        <f>'資源化量内訳'!P39</f>
        <v>8</v>
      </c>
      <c r="AA39" s="188">
        <f>'資源化量内訳'!Q39</f>
        <v>0</v>
      </c>
      <c r="AB39" s="188">
        <f>'資源化量内訳'!R39</f>
        <v>13</v>
      </c>
      <c r="AC39" s="188">
        <f>'資源化量内訳'!S39</f>
        <v>1</v>
      </c>
      <c r="AD39" s="188">
        <f t="shared" si="12"/>
        <v>1072</v>
      </c>
      <c r="AE39" s="189">
        <f t="shared" si="13"/>
        <v>98.69402985074626</v>
      </c>
      <c r="AF39" s="188">
        <f>'資源化量内訳'!AB39</f>
        <v>0</v>
      </c>
      <c r="AG39" s="188">
        <f>'資源化量内訳'!AJ39</f>
        <v>20</v>
      </c>
      <c r="AH39" s="188">
        <f>'資源化量内訳'!AR39</f>
        <v>29</v>
      </c>
      <c r="AI39" s="188">
        <f>'資源化量内訳'!AZ39</f>
        <v>0</v>
      </c>
      <c r="AJ39" s="188">
        <f>'資源化量内訳'!BH39</f>
        <v>0</v>
      </c>
      <c r="AK39" s="188" t="s">
        <v>298</v>
      </c>
      <c r="AL39" s="188">
        <f t="shared" si="14"/>
        <v>49</v>
      </c>
      <c r="AM39" s="189">
        <f t="shared" si="15"/>
        <v>20.8955223880597</v>
      </c>
      <c r="AN39" s="188">
        <f>'ごみ処理量内訳'!AC39</f>
        <v>14</v>
      </c>
      <c r="AO39" s="188">
        <f>'ごみ処理量内訳'!AD39</f>
        <v>94</v>
      </c>
      <c r="AP39" s="188">
        <f>'ごみ処理量内訳'!AE39</f>
        <v>0</v>
      </c>
      <c r="AQ39" s="188">
        <f t="shared" si="16"/>
        <v>108</v>
      </c>
    </row>
    <row r="40" spans="1:43" ht="13.5" customHeight="1">
      <c r="A40" s="182" t="s">
        <v>247</v>
      </c>
      <c r="B40" s="182" t="s">
        <v>73</v>
      </c>
      <c r="C40" s="184" t="s">
        <v>74</v>
      </c>
      <c r="D40" s="188">
        <v>23311</v>
      </c>
      <c r="E40" s="188">
        <v>23311</v>
      </c>
      <c r="F40" s="188">
        <f>'ごみ搬入量内訳'!H40</f>
        <v>6524</v>
      </c>
      <c r="G40" s="188">
        <f>'ごみ搬入量内訳'!AG40</f>
        <v>1078</v>
      </c>
      <c r="H40" s="188">
        <f>'ごみ搬入量内訳'!AH40</f>
        <v>0</v>
      </c>
      <c r="I40" s="188">
        <f t="shared" si="9"/>
        <v>7602</v>
      </c>
      <c r="J40" s="188">
        <f t="shared" si="1"/>
        <v>893.4579065794677</v>
      </c>
      <c r="K40" s="188">
        <f>('ごみ搬入量内訳'!E40+'ごみ搬入量内訳'!AH40)/'ごみ処理概要'!D40/365*1000000</f>
        <v>782.1576385538488</v>
      </c>
      <c r="L40" s="188">
        <f>'ごみ搬入量内訳'!F40/'ごみ処理概要'!D40/365*1000000</f>
        <v>111.30026802561903</v>
      </c>
      <c r="M40" s="188">
        <f>'資源化量内訳'!BP40</f>
        <v>401</v>
      </c>
      <c r="N40" s="188">
        <f>'ごみ処理量内訳'!E40</f>
        <v>6161</v>
      </c>
      <c r="O40" s="188">
        <f>'ごみ処理量内訳'!L40</f>
        <v>0</v>
      </c>
      <c r="P40" s="188">
        <f t="shared" si="10"/>
        <v>745</v>
      </c>
      <c r="Q40" s="188">
        <f>'ごみ処理量内訳'!G40</f>
        <v>745</v>
      </c>
      <c r="R40" s="188">
        <f>'ごみ処理量内訳'!H40</f>
        <v>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1"/>
        <v>695</v>
      </c>
      <c r="W40" s="188">
        <f>'資源化量内訳'!M40</f>
        <v>457</v>
      </c>
      <c r="X40" s="188">
        <f>'資源化量内訳'!N40</f>
        <v>28</v>
      </c>
      <c r="Y40" s="188">
        <f>'資源化量内訳'!O40</f>
        <v>40</v>
      </c>
      <c r="Z40" s="188">
        <f>'資源化量内訳'!P40</f>
        <v>66</v>
      </c>
      <c r="AA40" s="188">
        <f>'資源化量内訳'!Q40</f>
        <v>0</v>
      </c>
      <c r="AB40" s="188">
        <f>'資源化量内訳'!R40</f>
        <v>104</v>
      </c>
      <c r="AC40" s="188">
        <f>'資源化量内訳'!S40</f>
        <v>0</v>
      </c>
      <c r="AD40" s="188">
        <f t="shared" si="12"/>
        <v>7601</v>
      </c>
      <c r="AE40" s="189">
        <f t="shared" si="13"/>
        <v>100</v>
      </c>
      <c r="AF40" s="188">
        <f>'資源化量内訳'!AB40</f>
        <v>109</v>
      </c>
      <c r="AG40" s="188">
        <f>'資源化量内訳'!AJ40</f>
        <v>292</v>
      </c>
      <c r="AH40" s="188">
        <f>'資源化量内訳'!AR40</f>
        <v>0</v>
      </c>
      <c r="AI40" s="188">
        <f>'資源化量内訳'!AZ40</f>
        <v>0</v>
      </c>
      <c r="AJ40" s="188">
        <f>'資源化量内訳'!BH40</f>
        <v>0</v>
      </c>
      <c r="AK40" s="188" t="s">
        <v>298</v>
      </c>
      <c r="AL40" s="188">
        <f t="shared" si="14"/>
        <v>401</v>
      </c>
      <c r="AM40" s="189">
        <f t="shared" si="15"/>
        <v>18.707823044238943</v>
      </c>
      <c r="AN40" s="188">
        <f>'ごみ処理量内訳'!AC40</f>
        <v>0</v>
      </c>
      <c r="AO40" s="188">
        <f>'ごみ処理量内訳'!AD40</f>
        <v>917</v>
      </c>
      <c r="AP40" s="188">
        <f>'ごみ処理量内訳'!AE40</f>
        <v>266</v>
      </c>
      <c r="AQ40" s="188">
        <f t="shared" si="16"/>
        <v>1183</v>
      </c>
    </row>
    <row r="41" spans="1:43" ht="13.5" customHeight="1">
      <c r="A41" s="182" t="s">
        <v>247</v>
      </c>
      <c r="B41" s="182" t="s">
        <v>75</v>
      </c>
      <c r="C41" s="184" t="s">
        <v>76</v>
      </c>
      <c r="D41" s="188">
        <v>29144</v>
      </c>
      <c r="E41" s="188">
        <v>29144</v>
      </c>
      <c r="F41" s="188">
        <f>'ごみ搬入量内訳'!H41</f>
        <v>8241</v>
      </c>
      <c r="G41" s="188">
        <f>'ごみ搬入量内訳'!AG41</f>
        <v>1447</v>
      </c>
      <c r="H41" s="188">
        <f>'ごみ搬入量内訳'!AH41</f>
        <v>0</v>
      </c>
      <c r="I41" s="188">
        <f t="shared" si="9"/>
        <v>9688</v>
      </c>
      <c r="J41" s="188">
        <f t="shared" si="1"/>
        <v>910.7351685912936</v>
      </c>
      <c r="K41" s="188">
        <f>('ごみ搬入量内訳'!E41+'ごみ搬入量内訳'!AH41)/'ごみ処理概要'!D41/365*1000000</f>
        <v>806.85796366836</v>
      </c>
      <c r="L41" s="188">
        <f>'ごみ搬入量内訳'!F41/'ごみ処理概要'!D41/365*1000000</f>
        <v>103.87720492293344</v>
      </c>
      <c r="M41" s="188">
        <f>'資源化量内訳'!BP41</f>
        <v>731</v>
      </c>
      <c r="N41" s="188">
        <f>'ごみ処理量内訳'!E41</f>
        <v>7906</v>
      </c>
      <c r="O41" s="188">
        <f>'ごみ処理量内訳'!L41</f>
        <v>0</v>
      </c>
      <c r="P41" s="188">
        <f t="shared" si="10"/>
        <v>954</v>
      </c>
      <c r="Q41" s="188">
        <f>'ごみ処理量内訳'!G41</f>
        <v>954</v>
      </c>
      <c r="R41" s="188">
        <f>'ごみ処理量内訳'!H41</f>
        <v>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1"/>
        <v>828</v>
      </c>
      <c r="W41" s="188">
        <f>'資源化量内訳'!M41</f>
        <v>530</v>
      </c>
      <c r="X41" s="188">
        <f>'資源化量内訳'!N41</f>
        <v>36</v>
      </c>
      <c r="Y41" s="188">
        <f>'資源化量内訳'!O41</f>
        <v>49</v>
      </c>
      <c r="Z41" s="188">
        <f>'資源化量内訳'!P41</f>
        <v>70</v>
      </c>
      <c r="AA41" s="188">
        <f>'資源化量内訳'!Q41</f>
        <v>0</v>
      </c>
      <c r="AB41" s="188">
        <f>'資源化量内訳'!R41</f>
        <v>129</v>
      </c>
      <c r="AC41" s="188">
        <f>'資源化量内訳'!S41</f>
        <v>14</v>
      </c>
      <c r="AD41" s="188">
        <f t="shared" si="12"/>
        <v>9688</v>
      </c>
      <c r="AE41" s="189">
        <f t="shared" si="13"/>
        <v>100</v>
      </c>
      <c r="AF41" s="188">
        <f>'資源化量内訳'!AB41</f>
        <v>159</v>
      </c>
      <c r="AG41" s="188">
        <f>'資源化量内訳'!AJ41</f>
        <v>381</v>
      </c>
      <c r="AH41" s="188">
        <f>'資源化量内訳'!AR41</f>
        <v>0</v>
      </c>
      <c r="AI41" s="188">
        <f>'資源化量内訳'!AZ41</f>
        <v>0</v>
      </c>
      <c r="AJ41" s="188">
        <f>'資源化量内訳'!BH41</f>
        <v>0</v>
      </c>
      <c r="AK41" s="188" t="s">
        <v>298</v>
      </c>
      <c r="AL41" s="188">
        <f t="shared" si="14"/>
        <v>540</v>
      </c>
      <c r="AM41" s="189">
        <f t="shared" si="15"/>
        <v>20.145887321240043</v>
      </c>
      <c r="AN41" s="188">
        <f>'ごみ処理量内訳'!AC41</f>
        <v>0</v>
      </c>
      <c r="AO41" s="188">
        <f>'ごみ処理量内訳'!AD41</f>
        <v>1149</v>
      </c>
      <c r="AP41" s="188">
        <f>'ごみ処理量内訳'!AE41</f>
        <v>343</v>
      </c>
      <c r="AQ41" s="188">
        <f t="shared" si="16"/>
        <v>1492</v>
      </c>
    </row>
    <row r="42" spans="1:43" ht="13.5" customHeight="1">
      <c r="A42" s="182" t="s">
        <v>247</v>
      </c>
      <c r="B42" s="182" t="s">
        <v>77</v>
      </c>
      <c r="C42" s="184" t="s">
        <v>78</v>
      </c>
      <c r="D42" s="188">
        <v>10378</v>
      </c>
      <c r="E42" s="188">
        <v>10378</v>
      </c>
      <c r="F42" s="188">
        <f>'ごみ搬入量内訳'!H42</f>
        <v>3089</v>
      </c>
      <c r="G42" s="188">
        <f>'ごみ搬入量内訳'!AG42</f>
        <v>648</v>
      </c>
      <c r="H42" s="188">
        <f>'ごみ搬入量内訳'!AH42</f>
        <v>0</v>
      </c>
      <c r="I42" s="188">
        <f t="shared" si="9"/>
        <v>3737</v>
      </c>
      <c r="J42" s="188">
        <f t="shared" si="1"/>
        <v>986.5442440146041</v>
      </c>
      <c r="K42" s="188">
        <f>('ごみ搬入量内訳'!E42+'ごみ搬入量内訳'!AH42)/'ごみ処理概要'!D42/365*1000000</f>
        <v>827.6200709086925</v>
      </c>
      <c r="L42" s="188">
        <f>'ごみ搬入量内訳'!F42/'ごみ処理概要'!D42/365*1000000</f>
        <v>158.9241731059116</v>
      </c>
      <c r="M42" s="188">
        <f>'資源化量内訳'!BP42</f>
        <v>151</v>
      </c>
      <c r="N42" s="188">
        <f>'ごみ処理量内訳'!E42</f>
        <v>2923</v>
      </c>
      <c r="O42" s="188">
        <f>'ごみ処理量内訳'!L42</f>
        <v>0</v>
      </c>
      <c r="P42" s="188">
        <f t="shared" si="10"/>
        <v>203</v>
      </c>
      <c r="Q42" s="188">
        <f>'ごみ処理量内訳'!G42</f>
        <v>203</v>
      </c>
      <c r="R42" s="188">
        <f>'ごみ処理量内訳'!H42</f>
        <v>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1"/>
        <v>611</v>
      </c>
      <c r="W42" s="188">
        <f>'資源化量内訳'!M42</f>
        <v>370</v>
      </c>
      <c r="X42" s="188">
        <f>'資源化量内訳'!N42</f>
        <v>134</v>
      </c>
      <c r="Y42" s="188">
        <f>'資源化量内訳'!O42</f>
        <v>20</v>
      </c>
      <c r="Z42" s="188">
        <f>'資源化量内訳'!P42</f>
        <v>36</v>
      </c>
      <c r="AA42" s="188">
        <f>'資源化量内訳'!Q42</f>
        <v>0</v>
      </c>
      <c r="AB42" s="188">
        <f>'資源化量内訳'!R42</f>
        <v>51</v>
      </c>
      <c r="AC42" s="188">
        <f>'資源化量内訳'!S42</f>
        <v>0</v>
      </c>
      <c r="AD42" s="188">
        <f t="shared" si="12"/>
        <v>3737</v>
      </c>
      <c r="AE42" s="189">
        <f t="shared" si="13"/>
        <v>100</v>
      </c>
      <c r="AF42" s="188">
        <f>'資源化量内訳'!AB42</f>
        <v>58</v>
      </c>
      <c r="AG42" s="188">
        <f>'資源化量内訳'!AJ42</f>
        <v>36</v>
      </c>
      <c r="AH42" s="188">
        <f>'資源化量内訳'!AR42</f>
        <v>0</v>
      </c>
      <c r="AI42" s="188">
        <f>'資源化量内訳'!AZ42</f>
        <v>0</v>
      </c>
      <c r="AJ42" s="188">
        <f>'資源化量内訳'!BH42</f>
        <v>0</v>
      </c>
      <c r="AK42" s="188" t="s">
        <v>298</v>
      </c>
      <c r="AL42" s="188">
        <f t="shared" si="14"/>
        <v>94</v>
      </c>
      <c r="AM42" s="189">
        <f t="shared" si="15"/>
        <v>22.016460905349795</v>
      </c>
      <c r="AN42" s="188">
        <f>'ごみ処理量内訳'!AC42</f>
        <v>0</v>
      </c>
      <c r="AO42" s="188">
        <f>'ごみ処理量内訳'!AD42</f>
        <v>419</v>
      </c>
      <c r="AP42" s="188">
        <f>'ごみ処理量内訳'!AE42</f>
        <v>131</v>
      </c>
      <c r="AQ42" s="188">
        <f t="shared" si="16"/>
        <v>550</v>
      </c>
    </row>
    <row r="43" spans="1:43" ht="13.5" customHeight="1">
      <c r="A43" s="182" t="s">
        <v>247</v>
      </c>
      <c r="B43" s="182" t="s">
        <v>79</v>
      </c>
      <c r="C43" s="184" t="s">
        <v>80</v>
      </c>
      <c r="D43" s="188">
        <v>10786</v>
      </c>
      <c r="E43" s="188">
        <v>10786</v>
      </c>
      <c r="F43" s="188">
        <f>'ごみ搬入量内訳'!H43</f>
        <v>2959</v>
      </c>
      <c r="G43" s="188">
        <f>'ごみ搬入量内訳'!AG43</f>
        <v>677</v>
      </c>
      <c r="H43" s="188">
        <f>'ごみ搬入量内訳'!AH43</f>
        <v>0</v>
      </c>
      <c r="I43" s="188">
        <f t="shared" si="9"/>
        <v>3636</v>
      </c>
      <c r="J43" s="188">
        <f t="shared" si="1"/>
        <v>923.571651735253</v>
      </c>
      <c r="K43" s="188">
        <f>('ごみ搬入量内訳'!E43+'ごみ搬入量内訳'!AH43)/'ごみ処理概要'!D43/365*1000000</f>
        <v>764.3088834079692</v>
      </c>
      <c r="L43" s="188">
        <f>'ごみ搬入量内訳'!F43/'ごみ処理概要'!D43/365*1000000</f>
        <v>159.26276832728374</v>
      </c>
      <c r="M43" s="188">
        <f>'資源化量内訳'!BP43</f>
        <v>103</v>
      </c>
      <c r="N43" s="188">
        <f>'ごみ処理量内訳'!E43</f>
        <v>2768</v>
      </c>
      <c r="O43" s="188">
        <f>'ごみ処理量内訳'!L43</f>
        <v>0</v>
      </c>
      <c r="P43" s="188">
        <f t="shared" si="10"/>
        <v>389</v>
      </c>
      <c r="Q43" s="188">
        <f>'ごみ処理量内訳'!G43</f>
        <v>386</v>
      </c>
      <c r="R43" s="188">
        <f>'ごみ処理量内訳'!H43</f>
        <v>3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1"/>
        <v>479</v>
      </c>
      <c r="W43" s="188">
        <f>'資源化量内訳'!M43</f>
        <v>373</v>
      </c>
      <c r="X43" s="188">
        <f>'資源化量内訳'!N43</f>
        <v>15</v>
      </c>
      <c r="Y43" s="188">
        <f>'資源化量内訳'!O43</f>
        <v>20</v>
      </c>
      <c r="Z43" s="188">
        <f>'資源化量内訳'!P43</f>
        <v>26</v>
      </c>
      <c r="AA43" s="188">
        <f>'資源化量内訳'!Q43</f>
        <v>0</v>
      </c>
      <c r="AB43" s="188">
        <f>'資源化量内訳'!R43</f>
        <v>45</v>
      </c>
      <c r="AC43" s="188">
        <f>'資源化量内訳'!S43</f>
        <v>0</v>
      </c>
      <c r="AD43" s="188">
        <f t="shared" si="12"/>
        <v>3636</v>
      </c>
      <c r="AE43" s="189">
        <f t="shared" si="13"/>
        <v>100</v>
      </c>
      <c r="AF43" s="188">
        <f>'資源化量内訳'!AB43</f>
        <v>0</v>
      </c>
      <c r="AG43" s="188">
        <f>'資源化量内訳'!AJ43</f>
        <v>167</v>
      </c>
      <c r="AH43" s="188">
        <f>'資源化量内訳'!AR43</f>
        <v>3</v>
      </c>
      <c r="AI43" s="188">
        <f>'資源化量内訳'!AZ43</f>
        <v>0</v>
      </c>
      <c r="AJ43" s="188">
        <f>'資源化量内訳'!BH43</f>
        <v>0</v>
      </c>
      <c r="AK43" s="188" t="s">
        <v>298</v>
      </c>
      <c r="AL43" s="188">
        <f t="shared" si="14"/>
        <v>170</v>
      </c>
      <c r="AM43" s="189">
        <f t="shared" si="15"/>
        <v>20.112329499866274</v>
      </c>
      <c r="AN43" s="188">
        <f>'ごみ処理量内訳'!AC43</f>
        <v>0</v>
      </c>
      <c r="AO43" s="188">
        <f>'ごみ処理量内訳'!AD43</f>
        <v>402</v>
      </c>
      <c r="AP43" s="188">
        <f>'ごみ処理量内訳'!AE43</f>
        <v>145</v>
      </c>
      <c r="AQ43" s="188">
        <f t="shared" si="16"/>
        <v>547</v>
      </c>
    </row>
    <row r="44" spans="1:43" ht="13.5">
      <c r="A44" s="201" t="s">
        <v>18</v>
      </c>
      <c r="B44" s="202"/>
      <c r="C44" s="202"/>
      <c r="D44" s="188">
        <f>SUM(D7:D43)</f>
        <v>8743038</v>
      </c>
      <c r="E44" s="188">
        <f>SUM(E7:E43)</f>
        <v>8743030</v>
      </c>
      <c r="F44" s="188">
        <f>'ごみ搬入量内訳'!H44</f>
        <v>3106569</v>
      </c>
      <c r="G44" s="188">
        <f>'ごみ搬入量内訳'!AG44</f>
        <v>192030</v>
      </c>
      <c r="H44" s="188">
        <f>'ごみ搬入量内訳'!AH44</f>
        <v>2</v>
      </c>
      <c r="I44" s="188">
        <f>SUM(F44:H44)</f>
        <v>3298601</v>
      </c>
      <c r="J44" s="188">
        <f t="shared" si="1"/>
        <v>1033.6524916966653</v>
      </c>
      <c r="K44" s="188">
        <f>('ごみ搬入量内訳'!E44+'ごみ搬入量内訳'!AH44)/'ごみ処理概要'!D44/365*1000000</f>
        <v>730.5413387121853</v>
      </c>
      <c r="L44" s="188">
        <f>'ごみ搬入量内訳'!F44/'ごみ処理概要'!D44/365*1000000</f>
        <v>303.11115298448016</v>
      </c>
      <c r="M44" s="188">
        <f>'資源化量内訳'!BP44</f>
        <v>311503</v>
      </c>
      <c r="N44" s="188">
        <f>'ごみ処理量内訳'!E44</f>
        <v>2875297</v>
      </c>
      <c r="O44" s="188">
        <f>'ごみ処理量内訳'!L44</f>
        <v>16191</v>
      </c>
      <c r="P44" s="188">
        <f>SUM(Q44:U44)</f>
        <v>302491</v>
      </c>
      <c r="Q44" s="188">
        <f>'ごみ処理量内訳'!G44</f>
        <v>97068</v>
      </c>
      <c r="R44" s="188">
        <f>'ごみ処理量内訳'!H44</f>
        <v>188443</v>
      </c>
      <c r="S44" s="188">
        <f>'ごみ処理量内訳'!I44</f>
        <v>0</v>
      </c>
      <c r="T44" s="188">
        <f>'ごみ処理量内訳'!J44</f>
        <v>431</v>
      </c>
      <c r="U44" s="188">
        <f>'ごみ処理量内訳'!K44</f>
        <v>16549</v>
      </c>
      <c r="V44" s="188">
        <f>SUM(W44:AC44)</f>
        <v>105098</v>
      </c>
      <c r="W44" s="188">
        <f>'資源化量内訳'!M44</f>
        <v>74369</v>
      </c>
      <c r="X44" s="188">
        <f>'資源化量内訳'!N44</f>
        <v>4464</v>
      </c>
      <c r="Y44" s="188">
        <f>'資源化量内訳'!O44</f>
        <v>4196</v>
      </c>
      <c r="Z44" s="188">
        <f>'資源化量内訳'!P44</f>
        <v>1967</v>
      </c>
      <c r="AA44" s="188">
        <f>'資源化量内訳'!Q44</f>
        <v>2640</v>
      </c>
      <c r="AB44" s="188">
        <f>'資源化量内訳'!R44</f>
        <v>5426</v>
      </c>
      <c r="AC44" s="188">
        <f>'資源化量内訳'!S44</f>
        <v>12036</v>
      </c>
      <c r="AD44" s="188">
        <f>N44+O44+P44+V44</f>
        <v>3299077</v>
      </c>
      <c r="AE44" s="189">
        <f t="shared" si="13"/>
        <v>99.50922636846609</v>
      </c>
      <c r="AF44" s="188">
        <f>'資源化量内訳'!AB44</f>
        <v>52190</v>
      </c>
      <c r="AG44" s="188">
        <f>'資源化量内訳'!AJ44</f>
        <v>25587</v>
      </c>
      <c r="AH44" s="188">
        <f>'資源化量内訳'!AR44</f>
        <v>165021</v>
      </c>
      <c r="AI44" s="188">
        <f>'資源化量内訳'!AZ44</f>
        <v>0</v>
      </c>
      <c r="AJ44" s="188">
        <f>'資源化量内訳'!BH44</f>
        <v>149</v>
      </c>
      <c r="AK44" s="188" t="s">
        <v>298</v>
      </c>
      <c r="AL44" s="188">
        <f>SUM(AF44:AJ44)</f>
        <v>242947</v>
      </c>
      <c r="AM44" s="189">
        <f>(V44+AL44+M44)/(M44+AD44)*100</f>
        <v>18.26709282165192</v>
      </c>
      <c r="AN44" s="188">
        <f>'ごみ処理量内訳'!AC44</f>
        <v>16191</v>
      </c>
      <c r="AO44" s="188">
        <f>'ごみ処理量内訳'!AD44</f>
        <v>356260</v>
      </c>
      <c r="AP44" s="188">
        <f>'ごみ処理量内訳'!AE44</f>
        <v>30361</v>
      </c>
      <c r="AQ44" s="188">
        <f>SUM(AN44:AP44)</f>
        <v>402812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162</v>
      </c>
      <c r="B2" s="200" t="s">
        <v>206</v>
      </c>
      <c r="C2" s="203" t="s">
        <v>209</v>
      </c>
      <c r="D2" s="208" t="s">
        <v>203</v>
      </c>
      <c r="E2" s="209"/>
      <c r="F2" s="221"/>
      <c r="G2" s="26" t="s">
        <v>204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163</v>
      </c>
    </row>
    <row r="3" spans="1:34" s="27" customFormat="1" ht="22.5" customHeight="1">
      <c r="A3" s="195"/>
      <c r="B3" s="195"/>
      <c r="C3" s="193"/>
      <c r="D3" s="35"/>
      <c r="E3" s="44"/>
      <c r="F3" s="45" t="s">
        <v>164</v>
      </c>
      <c r="G3" s="10" t="s">
        <v>177</v>
      </c>
      <c r="H3" s="14" t="s">
        <v>216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217</v>
      </c>
      <c r="AH3" s="193"/>
    </row>
    <row r="4" spans="1:34" s="27" customFormat="1" ht="22.5" customHeight="1">
      <c r="A4" s="195"/>
      <c r="B4" s="195"/>
      <c r="C4" s="193"/>
      <c r="D4" s="10" t="s">
        <v>177</v>
      </c>
      <c r="E4" s="203" t="s">
        <v>218</v>
      </c>
      <c r="F4" s="203" t="s">
        <v>219</v>
      </c>
      <c r="G4" s="13"/>
      <c r="H4" s="10" t="s">
        <v>177</v>
      </c>
      <c r="I4" s="205" t="s">
        <v>220</v>
      </c>
      <c r="J4" s="185"/>
      <c r="K4" s="185"/>
      <c r="L4" s="186"/>
      <c r="M4" s="205" t="s">
        <v>165</v>
      </c>
      <c r="N4" s="185"/>
      <c r="O4" s="185"/>
      <c r="P4" s="186"/>
      <c r="Q4" s="205" t="s">
        <v>166</v>
      </c>
      <c r="R4" s="185"/>
      <c r="S4" s="185"/>
      <c r="T4" s="186"/>
      <c r="U4" s="205" t="s">
        <v>167</v>
      </c>
      <c r="V4" s="185"/>
      <c r="W4" s="185"/>
      <c r="X4" s="186"/>
      <c r="Y4" s="205" t="s">
        <v>168</v>
      </c>
      <c r="Z4" s="185"/>
      <c r="AA4" s="185"/>
      <c r="AB4" s="186"/>
      <c r="AC4" s="205" t="s">
        <v>169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177</v>
      </c>
      <c r="J5" s="6" t="s">
        <v>221</v>
      </c>
      <c r="K5" s="6" t="s">
        <v>222</v>
      </c>
      <c r="L5" s="6" t="s">
        <v>223</v>
      </c>
      <c r="M5" s="10" t="s">
        <v>177</v>
      </c>
      <c r="N5" s="6" t="s">
        <v>221</v>
      </c>
      <c r="O5" s="6" t="s">
        <v>222</v>
      </c>
      <c r="P5" s="6" t="s">
        <v>223</v>
      </c>
      <c r="Q5" s="10" t="s">
        <v>177</v>
      </c>
      <c r="R5" s="6" t="s">
        <v>221</v>
      </c>
      <c r="S5" s="6" t="s">
        <v>222</v>
      </c>
      <c r="T5" s="6" t="s">
        <v>223</v>
      </c>
      <c r="U5" s="10" t="s">
        <v>177</v>
      </c>
      <c r="V5" s="6" t="s">
        <v>221</v>
      </c>
      <c r="W5" s="6" t="s">
        <v>222</v>
      </c>
      <c r="X5" s="6" t="s">
        <v>223</v>
      </c>
      <c r="Y5" s="10" t="s">
        <v>177</v>
      </c>
      <c r="Z5" s="6" t="s">
        <v>221</v>
      </c>
      <c r="AA5" s="6" t="s">
        <v>222</v>
      </c>
      <c r="AB5" s="6" t="s">
        <v>223</v>
      </c>
      <c r="AC5" s="10" t="s">
        <v>177</v>
      </c>
      <c r="AD5" s="6" t="s">
        <v>221</v>
      </c>
      <c r="AE5" s="6" t="s">
        <v>222</v>
      </c>
      <c r="AF5" s="6" t="s">
        <v>223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215</v>
      </c>
      <c r="E6" s="22" t="s">
        <v>170</v>
      </c>
      <c r="F6" s="22" t="s">
        <v>170</v>
      </c>
      <c r="G6" s="22" t="s">
        <v>170</v>
      </c>
      <c r="H6" s="21" t="s">
        <v>170</v>
      </c>
      <c r="I6" s="21" t="s">
        <v>170</v>
      </c>
      <c r="J6" s="23" t="s">
        <v>170</v>
      </c>
      <c r="K6" s="23" t="s">
        <v>170</v>
      </c>
      <c r="L6" s="23" t="s">
        <v>170</v>
      </c>
      <c r="M6" s="21" t="s">
        <v>170</v>
      </c>
      <c r="N6" s="23" t="s">
        <v>170</v>
      </c>
      <c r="O6" s="23" t="s">
        <v>170</v>
      </c>
      <c r="P6" s="23" t="s">
        <v>170</v>
      </c>
      <c r="Q6" s="21" t="s">
        <v>170</v>
      </c>
      <c r="R6" s="23" t="s">
        <v>170</v>
      </c>
      <c r="S6" s="23" t="s">
        <v>170</v>
      </c>
      <c r="T6" s="23" t="s">
        <v>170</v>
      </c>
      <c r="U6" s="21" t="s">
        <v>170</v>
      </c>
      <c r="V6" s="23" t="s">
        <v>170</v>
      </c>
      <c r="W6" s="23" t="s">
        <v>170</v>
      </c>
      <c r="X6" s="23" t="s">
        <v>170</v>
      </c>
      <c r="Y6" s="21" t="s">
        <v>170</v>
      </c>
      <c r="Z6" s="23" t="s">
        <v>170</v>
      </c>
      <c r="AA6" s="23" t="s">
        <v>170</v>
      </c>
      <c r="AB6" s="23" t="s">
        <v>170</v>
      </c>
      <c r="AC6" s="21" t="s">
        <v>170</v>
      </c>
      <c r="AD6" s="23" t="s">
        <v>170</v>
      </c>
      <c r="AE6" s="23" t="s">
        <v>170</v>
      </c>
      <c r="AF6" s="23" t="s">
        <v>170</v>
      </c>
      <c r="AG6" s="22" t="s">
        <v>170</v>
      </c>
      <c r="AH6" s="22" t="s">
        <v>170</v>
      </c>
    </row>
    <row r="7" spans="1:34" ht="13.5">
      <c r="A7" s="182" t="s">
        <v>247</v>
      </c>
      <c r="B7" s="182" t="s">
        <v>248</v>
      </c>
      <c r="C7" s="184" t="s">
        <v>249</v>
      </c>
      <c r="D7" s="188">
        <f aca="true" t="shared" si="0" ref="D7:D43">E7+F7</f>
        <v>1395930</v>
      </c>
      <c r="E7" s="188">
        <v>926301</v>
      </c>
      <c r="F7" s="188">
        <v>469629</v>
      </c>
      <c r="G7" s="188">
        <f aca="true" t="shared" si="1" ref="G7:G35">H7+AG7</f>
        <v>1395930</v>
      </c>
      <c r="H7" s="188">
        <f aca="true" t="shared" si="2" ref="H7:H35">I7+M7+Q7+U7+Y7+AC7</f>
        <v>1321355</v>
      </c>
      <c r="I7" s="188">
        <f aca="true" t="shared" si="3" ref="I7:I35">SUM(J7:L7)</f>
        <v>1223262</v>
      </c>
      <c r="J7" s="188">
        <v>828208</v>
      </c>
      <c r="K7" s="188">
        <v>0</v>
      </c>
      <c r="L7" s="188">
        <v>395054</v>
      </c>
      <c r="M7" s="188">
        <f aca="true" t="shared" si="4" ref="M7:M35">SUM(N7:P7)</f>
        <v>0</v>
      </c>
      <c r="N7" s="188">
        <v>0</v>
      </c>
      <c r="O7" s="188">
        <v>0</v>
      </c>
      <c r="P7" s="188">
        <v>0</v>
      </c>
      <c r="Q7" s="188">
        <f aca="true" t="shared" si="5" ref="Q7:Q35">SUM(R7:T7)</f>
        <v>636</v>
      </c>
      <c r="R7" s="188">
        <v>636</v>
      </c>
      <c r="S7" s="188">
        <v>0</v>
      </c>
      <c r="T7" s="188">
        <v>0</v>
      </c>
      <c r="U7" s="188">
        <f aca="true" t="shared" si="6" ref="U7:U35">SUM(V7:X7)</f>
        <v>78710</v>
      </c>
      <c r="V7" s="188">
        <v>60285</v>
      </c>
      <c r="W7" s="188">
        <v>18425</v>
      </c>
      <c r="X7" s="188">
        <v>0</v>
      </c>
      <c r="Y7" s="188">
        <f aca="true" t="shared" si="7" ref="Y7:Y35">SUM(Z7:AB7)</f>
        <v>475</v>
      </c>
      <c r="Z7" s="188">
        <v>475</v>
      </c>
      <c r="AA7" s="188">
        <v>0</v>
      </c>
      <c r="AB7" s="188">
        <v>0</v>
      </c>
      <c r="AC7" s="188">
        <f aca="true" t="shared" si="8" ref="AC7:AC35">SUM(AD7:AF7)</f>
        <v>18272</v>
      </c>
      <c r="AD7" s="188">
        <v>0</v>
      </c>
      <c r="AE7" s="188">
        <v>18272</v>
      </c>
      <c r="AF7" s="188">
        <v>0</v>
      </c>
      <c r="AG7" s="188">
        <v>74575</v>
      </c>
      <c r="AH7" s="188">
        <v>0</v>
      </c>
    </row>
    <row r="8" spans="1:34" ht="13.5">
      <c r="A8" s="182" t="s">
        <v>247</v>
      </c>
      <c r="B8" s="182" t="s">
        <v>250</v>
      </c>
      <c r="C8" s="184" t="s">
        <v>251</v>
      </c>
      <c r="D8" s="188">
        <f t="shared" si="0"/>
        <v>496435</v>
      </c>
      <c r="E8" s="188">
        <v>331041</v>
      </c>
      <c r="F8" s="188">
        <v>165394</v>
      </c>
      <c r="G8" s="188">
        <f t="shared" si="1"/>
        <v>496435</v>
      </c>
      <c r="H8" s="188">
        <f t="shared" si="2"/>
        <v>486688</v>
      </c>
      <c r="I8" s="188">
        <f t="shared" si="3"/>
        <v>453649</v>
      </c>
      <c r="J8" s="188">
        <v>307749</v>
      </c>
      <c r="K8" s="188">
        <v>0</v>
      </c>
      <c r="L8" s="188">
        <v>145900</v>
      </c>
      <c r="M8" s="188">
        <f t="shared" si="4"/>
        <v>0</v>
      </c>
      <c r="N8" s="188">
        <v>0</v>
      </c>
      <c r="O8" s="188">
        <v>0</v>
      </c>
      <c r="P8" s="188">
        <v>0</v>
      </c>
      <c r="Q8" s="188">
        <f t="shared" si="5"/>
        <v>0</v>
      </c>
      <c r="R8" s="188">
        <v>0</v>
      </c>
      <c r="S8" s="188">
        <v>0</v>
      </c>
      <c r="T8" s="188">
        <v>0</v>
      </c>
      <c r="U8" s="188">
        <f t="shared" si="6"/>
        <v>24011</v>
      </c>
      <c r="V8" s="188">
        <v>24011</v>
      </c>
      <c r="W8" s="188">
        <v>0</v>
      </c>
      <c r="X8" s="188">
        <v>0</v>
      </c>
      <c r="Y8" s="188">
        <f t="shared" si="7"/>
        <v>230</v>
      </c>
      <c r="Z8" s="188">
        <v>230</v>
      </c>
      <c r="AA8" s="188">
        <v>0</v>
      </c>
      <c r="AB8" s="188">
        <v>0</v>
      </c>
      <c r="AC8" s="188">
        <f t="shared" si="8"/>
        <v>8798</v>
      </c>
      <c r="AD8" s="188">
        <v>8798</v>
      </c>
      <c r="AE8" s="188">
        <v>0</v>
      </c>
      <c r="AF8" s="188">
        <v>0</v>
      </c>
      <c r="AG8" s="188">
        <v>9747</v>
      </c>
      <c r="AH8" s="188">
        <v>0</v>
      </c>
    </row>
    <row r="9" spans="1:34" ht="13.5">
      <c r="A9" s="182" t="s">
        <v>247</v>
      </c>
      <c r="B9" s="182" t="s">
        <v>252</v>
      </c>
      <c r="C9" s="184" t="s">
        <v>253</v>
      </c>
      <c r="D9" s="188">
        <f t="shared" si="0"/>
        <v>140197</v>
      </c>
      <c r="E9" s="188">
        <v>99608</v>
      </c>
      <c r="F9" s="188">
        <v>40589</v>
      </c>
      <c r="G9" s="188">
        <f t="shared" si="1"/>
        <v>140197</v>
      </c>
      <c r="H9" s="188">
        <f t="shared" si="2"/>
        <v>129749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101976</v>
      </c>
      <c r="N9" s="188">
        <v>43175</v>
      </c>
      <c r="O9" s="188">
        <v>31981</v>
      </c>
      <c r="P9" s="188">
        <v>26820</v>
      </c>
      <c r="Q9" s="188">
        <f t="shared" si="5"/>
        <v>6704</v>
      </c>
      <c r="R9" s="188">
        <v>3718</v>
      </c>
      <c r="S9" s="188">
        <v>2508</v>
      </c>
      <c r="T9" s="188">
        <v>478</v>
      </c>
      <c r="U9" s="188">
        <f t="shared" si="6"/>
        <v>19509</v>
      </c>
      <c r="V9" s="188">
        <v>9717</v>
      </c>
      <c r="W9" s="188">
        <v>6949</v>
      </c>
      <c r="X9" s="188">
        <v>2843</v>
      </c>
      <c r="Y9" s="188">
        <f t="shared" si="7"/>
        <v>116</v>
      </c>
      <c r="Z9" s="188">
        <v>116</v>
      </c>
      <c r="AA9" s="188">
        <v>0</v>
      </c>
      <c r="AB9" s="188">
        <v>0</v>
      </c>
      <c r="AC9" s="188">
        <f t="shared" si="8"/>
        <v>1444</v>
      </c>
      <c r="AD9" s="188">
        <v>44</v>
      </c>
      <c r="AE9" s="188">
        <v>1400</v>
      </c>
      <c r="AF9" s="188">
        <v>0</v>
      </c>
      <c r="AG9" s="188">
        <v>10448</v>
      </c>
      <c r="AH9" s="188">
        <v>0</v>
      </c>
    </row>
    <row r="10" spans="1:34" ht="13.5">
      <c r="A10" s="182" t="s">
        <v>247</v>
      </c>
      <c r="B10" s="182" t="s">
        <v>254</v>
      </c>
      <c r="C10" s="184" t="s">
        <v>255</v>
      </c>
      <c r="D10" s="188">
        <f t="shared" si="0"/>
        <v>84504</v>
      </c>
      <c r="E10" s="188">
        <v>62449</v>
      </c>
      <c r="F10" s="188">
        <v>22055</v>
      </c>
      <c r="G10" s="188">
        <f t="shared" si="1"/>
        <v>84504</v>
      </c>
      <c r="H10" s="188">
        <f t="shared" si="2"/>
        <v>79738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71008</v>
      </c>
      <c r="N10" s="188">
        <v>58027</v>
      </c>
      <c r="O10" s="188">
        <v>0</v>
      </c>
      <c r="P10" s="188">
        <v>12981</v>
      </c>
      <c r="Q10" s="188">
        <f t="shared" si="5"/>
        <v>4723</v>
      </c>
      <c r="R10" s="188">
        <v>4723</v>
      </c>
      <c r="S10" s="188">
        <v>0</v>
      </c>
      <c r="T10" s="188">
        <v>0</v>
      </c>
      <c r="U10" s="188">
        <f t="shared" si="6"/>
        <v>3514</v>
      </c>
      <c r="V10" s="188">
        <v>3514</v>
      </c>
      <c r="W10" s="188">
        <v>0</v>
      </c>
      <c r="X10" s="188">
        <v>0</v>
      </c>
      <c r="Y10" s="188">
        <f t="shared" si="7"/>
        <v>63</v>
      </c>
      <c r="Z10" s="188">
        <v>63</v>
      </c>
      <c r="AA10" s="188">
        <v>0</v>
      </c>
      <c r="AB10" s="188">
        <v>0</v>
      </c>
      <c r="AC10" s="188">
        <f t="shared" si="8"/>
        <v>430</v>
      </c>
      <c r="AD10" s="188">
        <v>430</v>
      </c>
      <c r="AE10" s="188">
        <v>0</v>
      </c>
      <c r="AF10" s="188">
        <v>0</v>
      </c>
      <c r="AG10" s="188">
        <v>4766</v>
      </c>
      <c r="AH10" s="188">
        <v>0</v>
      </c>
    </row>
    <row r="11" spans="1:34" ht="13.5">
      <c r="A11" s="182" t="s">
        <v>247</v>
      </c>
      <c r="B11" s="182" t="s">
        <v>256</v>
      </c>
      <c r="C11" s="184" t="s">
        <v>257</v>
      </c>
      <c r="D11" s="188">
        <f t="shared" si="0"/>
        <v>72936</v>
      </c>
      <c r="E11" s="188">
        <v>52756</v>
      </c>
      <c r="F11" s="188">
        <v>20180</v>
      </c>
      <c r="G11" s="188">
        <f t="shared" si="1"/>
        <v>72936</v>
      </c>
      <c r="H11" s="188">
        <f t="shared" si="2"/>
        <v>63639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41714</v>
      </c>
      <c r="N11" s="188">
        <v>29087</v>
      </c>
      <c r="O11" s="188">
        <v>0</v>
      </c>
      <c r="P11" s="188">
        <v>12627</v>
      </c>
      <c r="Q11" s="188">
        <f t="shared" si="5"/>
        <v>1497</v>
      </c>
      <c r="R11" s="188">
        <v>1497</v>
      </c>
      <c r="S11" s="188">
        <v>0</v>
      </c>
      <c r="T11" s="188">
        <v>0</v>
      </c>
      <c r="U11" s="188">
        <f t="shared" si="6"/>
        <v>19601</v>
      </c>
      <c r="V11" s="188">
        <v>4659</v>
      </c>
      <c r="W11" s="188">
        <v>14942</v>
      </c>
      <c r="X11" s="188">
        <v>0</v>
      </c>
      <c r="Y11" s="188">
        <f t="shared" si="7"/>
        <v>48</v>
      </c>
      <c r="Z11" s="188">
        <v>48</v>
      </c>
      <c r="AA11" s="188">
        <v>0</v>
      </c>
      <c r="AB11" s="188">
        <v>0</v>
      </c>
      <c r="AC11" s="188">
        <f t="shared" si="8"/>
        <v>779</v>
      </c>
      <c r="AD11" s="188">
        <v>779</v>
      </c>
      <c r="AE11" s="188">
        <v>0</v>
      </c>
      <c r="AF11" s="188">
        <v>0</v>
      </c>
      <c r="AG11" s="188">
        <v>9297</v>
      </c>
      <c r="AH11" s="188">
        <v>0</v>
      </c>
    </row>
    <row r="12" spans="1:34" ht="13.5">
      <c r="A12" s="182" t="s">
        <v>247</v>
      </c>
      <c r="B12" s="182" t="s">
        <v>258</v>
      </c>
      <c r="C12" s="184" t="s">
        <v>259</v>
      </c>
      <c r="D12" s="188">
        <f t="shared" si="0"/>
        <v>123841</v>
      </c>
      <c r="E12" s="188">
        <v>90237</v>
      </c>
      <c r="F12" s="188">
        <v>33604</v>
      </c>
      <c r="G12" s="188">
        <f t="shared" si="1"/>
        <v>123841</v>
      </c>
      <c r="H12" s="188">
        <f t="shared" si="2"/>
        <v>114016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93807</v>
      </c>
      <c r="N12" s="188">
        <v>53771</v>
      </c>
      <c r="O12" s="188">
        <v>15457</v>
      </c>
      <c r="P12" s="188">
        <v>24579</v>
      </c>
      <c r="Q12" s="188">
        <f t="shared" si="5"/>
        <v>9947</v>
      </c>
      <c r="R12" s="188">
        <v>103</v>
      </c>
      <c r="S12" s="188">
        <v>9844</v>
      </c>
      <c r="T12" s="188">
        <v>0</v>
      </c>
      <c r="U12" s="188">
        <f t="shared" si="6"/>
        <v>6270</v>
      </c>
      <c r="V12" s="188">
        <v>6270</v>
      </c>
      <c r="W12" s="188">
        <v>0</v>
      </c>
      <c r="X12" s="188">
        <v>0</v>
      </c>
      <c r="Y12" s="188">
        <f t="shared" si="7"/>
        <v>59</v>
      </c>
      <c r="Z12" s="188">
        <v>0</v>
      </c>
      <c r="AA12" s="188">
        <v>59</v>
      </c>
      <c r="AB12" s="188">
        <v>0</v>
      </c>
      <c r="AC12" s="188">
        <f t="shared" si="8"/>
        <v>3933</v>
      </c>
      <c r="AD12" s="188">
        <v>0</v>
      </c>
      <c r="AE12" s="188">
        <v>3933</v>
      </c>
      <c r="AF12" s="188">
        <v>0</v>
      </c>
      <c r="AG12" s="188">
        <v>9825</v>
      </c>
      <c r="AH12" s="188">
        <v>0</v>
      </c>
    </row>
    <row r="13" spans="1:34" ht="13.5">
      <c r="A13" s="182" t="s">
        <v>247</v>
      </c>
      <c r="B13" s="182" t="s">
        <v>260</v>
      </c>
      <c r="C13" s="184" t="s">
        <v>261</v>
      </c>
      <c r="D13" s="188">
        <f t="shared" si="0"/>
        <v>84472</v>
      </c>
      <c r="E13" s="188">
        <v>67516</v>
      </c>
      <c r="F13" s="188">
        <v>16956</v>
      </c>
      <c r="G13" s="188">
        <f t="shared" si="1"/>
        <v>84472</v>
      </c>
      <c r="H13" s="188">
        <f t="shared" si="2"/>
        <v>67516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45671</v>
      </c>
      <c r="N13" s="188">
        <v>15650</v>
      </c>
      <c r="O13" s="188">
        <v>30021</v>
      </c>
      <c r="P13" s="188">
        <v>0</v>
      </c>
      <c r="Q13" s="188">
        <f t="shared" si="5"/>
        <v>3336</v>
      </c>
      <c r="R13" s="188">
        <v>32</v>
      </c>
      <c r="S13" s="188">
        <v>3304</v>
      </c>
      <c r="T13" s="188">
        <v>0</v>
      </c>
      <c r="U13" s="188">
        <f t="shared" si="6"/>
        <v>18119</v>
      </c>
      <c r="V13" s="188">
        <v>659</v>
      </c>
      <c r="W13" s="188">
        <v>17460</v>
      </c>
      <c r="X13" s="188">
        <v>0</v>
      </c>
      <c r="Y13" s="188">
        <f t="shared" si="7"/>
        <v>60</v>
      </c>
      <c r="Z13" s="188">
        <v>0</v>
      </c>
      <c r="AA13" s="188">
        <v>60</v>
      </c>
      <c r="AB13" s="188">
        <v>0</v>
      </c>
      <c r="AC13" s="188">
        <f t="shared" si="8"/>
        <v>330</v>
      </c>
      <c r="AD13" s="188">
        <v>0</v>
      </c>
      <c r="AE13" s="188">
        <v>330</v>
      </c>
      <c r="AF13" s="188">
        <v>0</v>
      </c>
      <c r="AG13" s="188">
        <v>16956</v>
      </c>
      <c r="AH13" s="188">
        <v>0</v>
      </c>
    </row>
    <row r="14" spans="1:34" ht="13.5">
      <c r="A14" s="182" t="s">
        <v>247</v>
      </c>
      <c r="B14" s="182" t="s">
        <v>262</v>
      </c>
      <c r="C14" s="184" t="s">
        <v>24</v>
      </c>
      <c r="D14" s="188">
        <f t="shared" si="0"/>
        <v>78555</v>
      </c>
      <c r="E14" s="188">
        <v>65640</v>
      </c>
      <c r="F14" s="188">
        <v>12915</v>
      </c>
      <c r="G14" s="188">
        <f t="shared" si="1"/>
        <v>78555</v>
      </c>
      <c r="H14" s="188">
        <f t="shared" si="2"/>
        <v>74329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58153</v>
      </c>
      <c r="N14" s="188">
        <v>48330</v>
      </c>
      <c r="O14" s="188">
        <v>0</v>
      </c>
      <c r="P14" s="188">
        <v>9823</v>
      </c>
      <c r="Q14" s="188">
        <f t="shared" si="5"/>
        <v>5475</v>
      </c>
      <c r="R14" s="188">
        <v>5034</v>
      </c>
      <c r="S14" s="188">
        <v>0</v>
      </c>
      <c r="T14" s="188">
        <v>441</v>
      </c>
      <c r="U14" s="188">
        <f t="shared" si="6"/>
        <v>9884</v>
      </c>
      <c r="V14" s="188">
        <v>5545</v>
      </c>
      <c r="W14" s="188">
        <v>4230</v>
      </c>
      <c r="X14" s="188">
        <v>109</v>
      </c>
      <c r="Y14" s="188">
        <f t="shared" si="7"/>
        <v>51</v>
      </c>
      <c r="Z14" s="188">
        <v>51</v>
      </c>
      <c r="AA14" s="188">
        <v>0</v>
      </c>
      <c r="AB14" s="188">
        <v>0</v>
      </c>
      <c r="AC14" s="188">
        <f t="shared" si="8"/>
        <v>766</v>
      </c>
      <c r="AD14" s="188">
        <v>766</v>
      </c>
      <c r="AE14" s="188">
        <v>0</v>
      </c>
      <c r="AF14" s="188">
        <v>0</v>
      </c>
      <c r="AG14" s="188">
        <v>4226</v>
      </c>
      <c r="AH14" s="188">
        <v>0</v>
      </c>
    </row>
    <row r="15" spans="1:34" ht="13.5">
      <c r="A15" s="182" t="s">
        <v>247</v>
      </c>
      <c r="B15" s="182" t="s">
        <v>25</v>
      </c>
      <c r="C15" s="184" t="s">
        <v>26</v>
      </c>
      <c r="D15" s="188">
        <f t="shared" si="0"/>
        <v>20590</v>
      </c>
      <c r="E15" s="188">
        <v>16459</v>
      </c>
      <c r="F15" s="188">
        <v>4131</v>
      </c>
      <c r="G15" s="188">
        <f t="shared" si="1"/>
        <v>20590</v>
      </c>
      <c r="H15" s="188">
        <f t="shared" si="2"/>
        <v>18606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15008</v>
      </c>
      <c r="N15" s="188">
        <v>13021</v>
      </c>
      <c r="O15" s="188">
        <v>0</v>
      </c>
      <c r="P15" s="188">
        <v>1987</v>
      </c>
      <c r="Q15" s="188">
        <f t="shared" si="5"/>
        <v>717</v>
      </c>
      <c r="R15" s="188">
        <v>687</v>
      </c>
      <c r="S15" s="188">
        <v>0</v>
      </c>
      <c r="T15" s="188">
        <v>30</v>
      </c>
      <c r="U15" s="188">
        <f t="shared" si="6"/>
        <v>2499</v>
      </c>
      <c r="V15" s="188">
        <v>1578</v>
      </c>
      <c r="W15" s="188">
        <v>803</v>
      </c>
      <c r="X15" s="188">
        <v>118</v>
      </c>
      <c r="Y15" s="188">
        <f t="shared" si="7"/>
        <v>6</v>
      </c>
      <c r="Z15" s="188">
        <v>6</v>
      </c>
      <c r="AA15" s="188">
        <v>0</v>
      </c>
      <c r="AB15" s="188">
        <v>0</v>
      </c>
      <c r="AC15" s="188">
        <f t="shared" si="8"/>
        <v>376</v>
      </c>
      <c r="AD15" s="188">
        <v>364</v>
      </c>
      <c r="AE15" s="188">
        <v>0</v>
      </c>
      <c r="AF15" s="188">
        <v>12</v>
      </c>
      <c r="AG15" s="188">
        <v>1984</v>
      </c>
      <c r="AH15" s="188">
        <v>0</v>
      </c>
    </row>
    <row r="16" spans="1:34" ht="13.5">
      <c r="A16" s="182" t="s">
        <v>247</v>
      </c>
      <c r="B16" s="182" t="s">
        <v>27</v>
      </c>
      <c r="C16" s="184" t="s">
        <v>28</v>
      </c>
      <c r="D16" s="188">
        <f t="shared" si="0"/>
        <v>220140</v>
      </c>
      <c r="E16" s="188">
        <v>153636</v>
      </c>
      <c r="F16" s="188">
        <v>66504</v>
      </c>
      <c r="G16" s="188">
        <f t="shared" si="1"/>
        <v>220140</v>
      </c>
      <c r="H16" s="188">
        <f t="shared" si="2"/>
        <v>200645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197355</v>
      </c>
      <c r="N16" s="188">
        <v>145285</v>
      </c>
      <c r="O16" s="188">
        <v>569</v>
      </c>
      <c r="P16" s="188">
        <v>51501</v>
      </c>
      <c r="Q16" s="188">
        <f t="shared" si="5"/>
        <v>132</v>
      </c>
      <c r="R16" s="188">
        <v>132</v>
      </c>
      <c r="S16" s="188">
        <v>0</v>
      </c>
      <c r="T16" s="188">
        <v>0</v>
      </c>
      <c r="U16" s="188">
        <f t="shared" si="6"/>
        <v>863</v>
      </c>
      <c r="V16" s="188">
        <v>757</v>
      </c>
      <c r="W16" s="188">
        <v>106</v>
      </c>
      <c r="X16" s="188">
        <v>0</v>
      </c>
      <c r="Y16" s="188">
        <f t="shared" si="7"/>
        <v>59</v>
      </c>
      <c r="Z16" s="188">
        <v>59</v>
      </c>
      <c r="AA16" s="188">
        <v>0</v>
      </c>
      <c r="AB16" s="188">
        <v>0</v>
      </c>
      <c r="AC16" s="188">
        <f t="shared" si="8"/>
        <v>2236</v>
      </c>
      <c r="AD16" s="188">
        <v>11</v>
      </c>
      <c r="AE16" s="188">
        <v>2225</v>
      </c>
      <c r="AF16" s="188">
        <v>0</v>
      </c>
      <c r="AG16" s="188">
        <v>19495</v>
      </c>
      <c r="AH16" s="188">
        <v>0</v>
      </c>
    </row>
    <row r="17" spans="1:34" ht="13.5">
      <c r="A17" s="182" t="s">
        <v>247</v>
      </c>
      <c r="B17" s="182" t="s">
        <v>29</v>
      </c>
      <c r="C17" s="184" t="s">
        <v>30</v>
      </c>
      <c r="D17" s="188">
        <f t="shared" si="0"/>
        <v>19625</v>
      </c>
      <c r="E17" s="188">
        <v>15365</v>
      </c>
      <c r="F17" s="188">
        <v>4260</v>
      </c>
      <c r="G17" s="188">
        <f t="shared" si="1"/>
        <v>19625</v>
      </c>
      <c r="H17" s="188">
        <f t="shared" si="2"/>
        <v>17151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9464</v>
      </c>
      <c r="N17" s="188">
        <v>6880</v>
      </c>
      <c r="O17" s="188">
        <v>0</v>
      </c>
      <c r="P17" s="188">
        <v>2584</v>
      </c>
      <c r="Q17" s="188">
        <f t="shared" si="5"/>
        <v>1564</v>
      </c>
      <c r="R17" s="188">
        <v>1144</v>
      </c>
      <c r="S17" s="188">
        <v>0</v>
      </c>
      <c r="T17" s="188">
        <v>420</v>
      </c>
      <c r="U17" s="188">
        <f t="shared" si="6"/>
        <v>5946</v>
      </c>
      <c r="V17" s="188">
        <v>5378</v>
      </c>
      <c r="W17" s="188">
        <v>0</v>
      </c>
      <c r="X17" s="188">
        <v>568</v>
      </c>
      <c r="Y17" s="188">
        <f t="shared" si="7"/>
        <v>11</v>
      </c>
      <c r="Z17" s="188">
        <v>11</v>
      </c>
      <c r="AA17" s="188">
        <v>0</v>
      </c>
      <c r="AB17" s="188">
        <v>0</v>
      </c>
      <c r="AC17" s="188">
        <f t="shared" si="8"/>
        <v>166</v>
      </c>
      <c r="AD17" s="188">
        <v>0</v>
      </c>
      <c r="AE17" s="188">
        <v>166</v>
      </c>
      <c r="AF17" s="188">
        <v>0</v>
      </c>
      <c r="AG17" s="188">
        <v>2474</v>
      </c>
      <c r="AH17" s="188">
        <v>0</v>
      </c>
    </row>
    <row r="18" spans="1:34" ht="13.5">
      <c r="A18" s="182" t="s">
        <v>247</v>
      </c>
      <c r="B18" s="182" t="s">
        <v>31</v>
      </c>
      <c r="C18" s="184" t="s">
        <v>32</v>
      </c>
      <c r="D18" s="188">
        <f t="shared" si="0"/>
        <v>55915</v>
      </c>
      <c r="E18" s="188">
        <v>47038</v>
      </c>
      <c r="F18" s="188">
        <v>8877</v>
      </c>
      <c r="G18" s="188">
        <f t="shared" si="1"/>
        <v>55915</v>
      </c>
      <c r="H18" s="188">
        <f t="shared" si="2"/>
        <v>55010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41856</v>
      </c>
      <c r="N18" s="188">
        <v>32979</v>
      </c>
      <c r="O18" s="188">
        <v>0</v>
      </c>
      <c r="P18" s="188">
        <v>8877</v>
      </c>
      <c r="Q18" s="188">
        <f t="shared" si="5"/>
        <v>1439</v>
      </c>
      <c r="R18" s="188">
        <v>0</v>
      </c>
      <c r="S18" s="188">
        <v>1439</v>
      </c>
      <c r="T18" s="188">
        <v>0</v>
      </c>
      <c r="U18" s="188">
        <f t="shared" si="6"/>
        <v>10680</v>
      </c>
      <c r="V18" s="188">
        <v>2049</v>
      </c>
      <c r="W18" s="188">
        <v>8631</v>
      </c>
      <c r="X18" s="188">
        <v>0</v>
      </c>
      <c r="Y18" s="188">
        <f t="shared" si="7"/>
        <v>41</v>
      </c>
      <c r="Z18" s="188">
        <v>0</v>
      </c>
      <c r="AA18" s="188">
        <v>41</v>
      </c>
      <c r="AB18" s="188">
        <v>0</v>
      </c>
      <c r="AC18" s="188">
        <f t="shared" si="8"/>
        <v>994</v>
      </c>
      <c r="AD18" s="188">
        <v>0</v>
      </c>
      <c r="AE18" s="188">
        <v>994</v>
      </c>
      <c r="AF18" s="188">
        <v>0</v>
      </c>
      <c r="AG18" s="188">
        <v>905</v>
      </c>
      <c r="AH18" s="188">
        <v>0</v>
      </c>
    </row>
    <row r="19" spans="1:34" ht="13.5">
      <c r="A19" s="182" t="s">
        <v>247</v>
      </c>
      <c r="B19" s="182" t="s">
        <v>33</v>
      </c>
      <c r="C19" s="184" t="s">
        <v>34</v>
      </c>
      <c r="D19" s="188">
        <f t="shared" si="0"/>
        <v>99133</v>
      </c>
      <c r="E19" s="188">
        <v>74498</v>
      </c>
      <c r="F19" s="188">
        <v>24635</v>
      </c>
      <c r="G19" s="188">
        <f t="shared" si="1"/>
        <v>99133</v>
      </c>
      <c r="H19" s="188">
        <f t="shared" si="2"/>
        <v>94108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80297</v>
      </c>
      <c r="N19" s="188">
        <v>54651</v>
      </c>
      <c r="O19" s="188">
        <v>1011</v>
      </c>
      <c r="P19" s="188">
        <v>24635</v>
      </c>
      <c r="Q19" s="188">
        <f t="shared" si="5"/>
        <v>3917</v>
      </c>
      <c r="R19" s="188">
        <v>3787</v>
      </c>
      <c r="S19" s="188">
        <v>130</v>
      </c>
      <c r="T19" s="188">
        <v>0</v>
      </c>
      <c r="U19" s="188">
        <f t="shared" si="6"/>
        <v>9283</v>
      </c>
      <c r="V19" s="188">
        <v>0</v>
      </c>
      <c r="W19" s="188">
        <v>9283</v>
      </c>
      <c r="X19" s="188">
        <v>0</v>
      </c>
      <c r="Y19" s="188">
        <f t="shared" si="7"/>
        <v>9</v>
      </c>
      <c r="Z19" s="188">
        <v>9</v>
      </c>
      <c r="AA19" s="188">
        <v>0</v>
      </c>
      <c r="AB19" s="188">
        <v>0</v>
      </c>
      <c r="AC19" s="188">
        <f t="shared" si="8"/>
        <v>602</v>
      </c>
      <c r="AD19" s="188">
        <v>602</v>
      </c>
      <c r="AE19" s="188">
        <v>0</v>
      </c>
      <c r="AF19" s="188">
        <v>0</v>
      </c>
      <c r="AG19" s="188">
        <v>5025</v>
      </c>
      <c r="AH19" s="188">
        <v>0</v>
      </c>
    </row>
    <row r="20" spans="1:34" ht="13.5">
      <c r="A20" s="182" t="s">
        <v>247</v>
      </c>
      <c r="B20" s="182" t="s">
        <v>35</v>
      </c>
      <c r="C20" s="184" t="s">
        <v>36</v>
      </c>
      <c r="D20" s="188">
        <f t="shared" si="0"/>
        <v>85722</v>
      </c>
      <c r="E20" s="188">
        <v>64529</v>
      </c>
      <c r="F20" s="188">
        <v>21193</v>
      </c>
      <c r="G20" s="188">
        <f t="shared" si="1"/>
        <v>85722</v>
      </c>
      <c r="H20" s="188">
        <f t="shared" si="2"/>
        <v>81398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63881</v>
      </c>
      <c r="N20" s="188">
        <v>46590</v>
      </c>
      <c r="O20" s="188">
        <v>0</v>
      </c>
      <c r="P20" s="188">
        <v>17291</v>
      </c>
      <c r="Q20" s="188">
        <f t="shared" si="5"/>
        <v>4178</v>
      </c>
      <c r="R20" s="188">
        <v>0</v>
      </c>
      <c r="S20" s="188">
        <v>4178</v>
      </c>
      <c r="T20" s="188">
        <v>0</v>
      </c>
      <c r="U20" s="188">
        <f t="shared" si="6"/>
        <v>12741</v>
      </c>
      <c r="V20" s="188">
        <v>0</v>
      </c>
      <c r="W20" s="188">
        <v>12741</v>
      </c>
      <c r="X20" s="188">
        <v>0</v>
      </c>
      <c r="Y20" s="188">
        <f t="shared" si="7"/>
        <v>49</v>
      </c>
      <c r="Z20" s="188">
        <v>0</v>
      </c>
      <c r="AA20" s="188">
        <v>49</v>
      </c>
      <c r="AB20" s="188">
        <v>0</v>
      </c>
      <c r="AC20" s="188">
        <f t="shared" si="8"/>
        <v>549</v>
      </c>
      <c r="AD20" s="188">
        <v>549</v>
      </c>
      <c r="AE20" s="188">
        <v>0</v>
      </c>
      <c r="AF20" s="188">
        <v>0</v>
      </c>
      <c r="AG20" s="188">
        <v>4324</v>
      </c>
      <c r="AH20" s="188">
        <v>0</v>
      </c>
    </row>
    <row r="21" spans="1:34" ht="13.5">
      <c r="A21" s="182" t="s">
        <v>247</v>
      </c>
      <c r="B21" s="182" t="s">
        <v>37</v>
      </c>
      <c r="C21" s="184" t="s">
        <v>38</v>
      </c>
      <c r="D21" s="188">
        <f t="shared" si="0"/>
        <v>33140</v>
      </c>
      <c r="E21" s="188">
        <v>27813</v>
      </c>
      <c r="F21" s="188">
        <v>5327</v>
      </c>
      <c r="G21" s="188">
        <f t="shared" si="1"/>
        <v>33140</v>
      </c>
      <c r="H21" s="188">
        <f t="shared" si="2"/>
        <v>32654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28644</v>
      </c>
      <c r="N21" s="188">
        <v>23553</v>
      </c>
      <c r="O21" s="188">
        <v>0</v>
      </c>
      <c r="P21" s="188">
        <v>5091</v>
      </c>
      <c r="Q21" s="188">
        <f t="shared" si="5"/>
        <v>1339</v>
      </c>
      <c r="R21" s="188">
        <v>0</v>
      </c>
      <c r="S21" s="188">
        <v>1339</v>
      </c>
      <c r="T21" s="188">
        <v>0</v>
      </c>
      <c r="U21" s="188">
        <f t="shared" si="6"/>
        <v>2117</v>
      </c>
      <c r="V21" s="188">
        <v>1460</v>
      </c>
      <c r="W21" s="188">
        <v>657</v>
      </c>
      <c r="X21" s="188">
        <v>0</v>
      </c>
      <c r="Y21" s="188">
        <f t="shared" si="7"/>
        <v>28</v>
      </c>
      <c r="Z21" s="188">
        <v>0</v>
      </c>
      <c r="AA21" s="188">
        <v>28</v>
      </c>
      <c r="AB21" s="188">
        <v>0</v>
      </c>
      <c r="AC21" s="188">
        <f t="shared" si="8"/>
        <v>526</v>
      </c>
      <c r="AD21" s="188">
        <v>526</v>
      </c>
      <c r="AE21" s="188">
        <v>0</v>
      </c>
      <c r="AF21" s="188">
        <v>0</v>
      </c>
      <c r="AG21" s="188">
        <v>486</v>
      </c>
      <c r="AH21" s="188">
        <v>0</v>
      </c>
    </row>
    <row r="22" spans="1:34" ht="13.5">
      <c r="A22" s="182" t="s">
        <v>247</v>
      </c>
      <c r="B22" s="182" t="s">
        <v>39</v>
      </c>
      <c r="C22" s="184" t="s">
        <v>40</v>
      </c>
      <c r="D22" s="188">
        <f t="shared" si="0"/>
        <v>44929</v>
      </c>
      <c r="E22" s="188">
        <v>36089</v>
      </c>
      <c r="F22" s="188">
        <v>8840</v>
      </c>
      <c r="G22" s="188">
        <f t="shared" si="1"/>
        <v>44929</v>
      </c>
      <c r="H22" s="188">
        <f t="shared" si="2"/>
        <v>44710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30926</v>
      </c>
      <c r="N22" s="188">
        <v>22258</v>
      </c>
      <c r="O22" s="188">
        <v>47</v>
      </c>
      <c r="P22" s="188">
        <v>8621</v>
      </c>
      <c r="Q22" s="188">
        <f t="shared" si="5"/>
        <v>633</v>
      </c>
      <c r="R22" s="188">
        <v>72</v>
      </c>
      <c r="S22" s="188">
        <v>561</v>
      </c>
      <c r="T22" s="188">
        <v>0</v>
      </c>
      <c r="U22" s="188">
        <f t="shared" si="6"/>
        <v>12736</v>
      </c>
      <c r="V22" s="188">
        <v>0</v>
      </c>
      <c r="W22" s="188">
        <v>12736</v>
      </c>
      <c r="X22" s="188">
        <v>0</v>
      </c>
      <c r="Y22" s="188">
        <f t="shared" si="7"/>
        <v>35</v>
      </c>
      <c r="Z22" s="188">
        <v>35</v>
      </c>
      <c r="AA22" s="188">
        <v>0</v>
      </c>
      <c r="AB22" s="188">
        <v>0</v>
      </c>
      <c r="AC22" s="188">
        <f t="shared" si="8"/>
        <v>380</v>
      </c>
      <c r="AD22" s="188">
        <v>380</v>
      </c>
      <c r="AE22" s="188">
        <v>0</v>
      </c>
      <c r="AF22" s="188">
        <v>0</v>
      </c>
      <c r="AG22" s="188">
        <v>219</v>
      </c>
      <c r="AH22" s="188">
        <v>0</v>
      </c>
    </row>
    <row r="23" spans="1:34" ht="13.5">
      <c r="A23" s="182" t="s">
        <v>247</v>
      </c>
      <c r="B23" s="182" t="s">
        <v>41</v>
      </c>
      <c r="C23" s="184" t="s">
        <v>42</v>
      </c>
      <c r="D23" s="188">
        <f t="shared" si="0"/>
        <v>38371</v>
      </c>
      <c r="E23" s="188">
        <v>34813</v>
      </c>
      <c r="F23" s="188">
        <v>3558</v>
      </c>
      <c r="G23" s="188">
        <f t="shared" si="1"/>
        <v>38371</v>
      </c>
      <c r="H23" s="188">
        <f t="shared" si="2"/>
        <v>38367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28462</v>
      </c>
      <c r="N23" s="188">
        <v>24904</v>
      </c>
      <c r="O23" s="188">
        <v>0</v>
      </c>
      <c r="P23" s="188">
        <v>3558</v>
      </c>
      <c r="Q23" s="188">
        <f t="shared" si="5"/>
        <v>1102</v>
      </c>
      <c r="R23" s="188">
        <v>774</v>
      </c>
      <c r="S23" s="188">
        <v>328</v>
      </c>
      <c r="T23" s="188">
        <v>0</v>
      </c>
      <c r="U23" s="188">
        <f t="shared" si="6"/>
        <v>8240</v>
      </c>
      <c r="V23" s="188">
        <v>1201</v>
      </c>
      <c r="W23" s="188">
        <v>7039</v>
      </c>
      <c r="X23" s="188">
        <v>0</v>
      </c>
      <c r="Y23" s="188">
        <f t="shared" si="7"/>
        <v>22</v>
      </c>
      <c r="Z23" s="188">
        <v>22</v>
      </c>
      <c r="AA23" s="188">
        <v>0</v>
      </c>
      <c r="AB23" s="188">
        <v>0</v>
      </c>
      <c r="AC23" s="188">
        <f t="shared" si="8"/>
        <v>541</v>
      </c>
      <c r="AD23" s="188">
        <v>541</v>
      </c>
      <c r="AE23" s="188">
        <v>0</v>
      </c>
      <c r="AF23" s="188">
        <v>0</v>
      </c>
      <c r="AG23" s="188">
        <v>4</v>
      </c>
      <c r="AH23" s="188">
        <v>0</v>
      </c>
    </row>
    <row r="24" spans="1:34" ht="13.5">
      <c r="A24" s="182" t="s">
        <v>247</v>
      </c>
      <c r="B24" s="182" t="s">
        <v>43</v>
      </c>
      <c r="C24" s="184" t="s">
        <v>44</v>
      </c>
      <c r="D24" s="188">
        <f t="shared" si="0"/>
        <v>17100</v>
      </c>
      <c r="E24" s="188">
        <v>14347</v>
      </c>
      <c r="F24" s="188">
        <v>2753</v>
      </c>
      <c r="G24" s="188">
        <f t="shared" si="1"/>
        <v>17100</v>
      </c>
      <c r="H24" s="188">
        <f t="shared" si="2"/>
        <v>15731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11447</v>
      </c>
      <c r="N24" s="188">
        <v>0</v>
      </c>
      <c r="O24" s="188">
        <v>10070</v>
      </c>
      <c r="P24" s="188">
        <v>1377</v>
      </c>
      <c r="Q24" s="188">
        <f t="shared" si="5"/>
        <v>590</v>
      </c>
      <c r="R24" s="188">
        <v>0</v>
      </c>
      <c r="S24" s="188">
        <v>583</v>
      </c>
      <c r="T24" s="188">
        <v>7</v>
      </c>
      <c r="U24" s="188">
        <f t="shared" si="6"/>
        <v>3668</v>
      </c>
      <c r="V24" s="188">
        <v>0</v>
      </c>
      <c r="W24" s="188">
        <v>3668</v>
      </c>
      <c r="X24" s="188">
        <v>0</v>
      </c>
      <c r="Y24" s="188">
        <f t="shared" si="7"/>
        <v>16</v>
      </c>
      <c r="Z24" s="188">
        <v>0</v>
      </c>
      <c r="AA24" s="188">
        <v>16</v>
      </c>
      <c r="AB24" s="188">
        <v>0</v>
      </c>
      <c r="AC24" s="188">
        <f t="shared" si="8"/>
        <v>10</v>
      </c>
      <c r="AD24" s="188">
        <v>0</v>
      </c>
      <c r="AE24" s="188">
        <v>10</v>
      </c>
      <c r="AF24" s="188">
        <v>0</v>
      </c>
      <c r="AG24" s="188">
        <v>1369</v>
      </c>
      <c r="AH24" s="188">
        <v>0</v>
      </c>
    </row>
    <row r="25" spans="1:34" ht="13.5">
      <c r="A25" s="182" t="s">
        <v>247</v>
      </c>
      <c r="B25" s="182" t="s">
        <v>45</v>
      </c>
      <c r="C25" s="184" t="s">
        <v>46</v>
      </c>
      <c r="D25" s="188">
        <f t="shared" si="0"/>
        <v>29044</v>
      </c>
      <c r="E25" s="188">
        <v>23612</v>
      </c>
      <c r="F25" s="188">
        <v>5432</v>
      </c>
      <c r="G25" s="188">
        <f t="shared" si="1"/>
        <v>29044</v>
      </c>
      <c r="H25" s="188">
        <f t="shared" si="2"/>
        <v>29032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21875</v>
      </c>
      <c r="N25" s="188">
        <v>16455</v>
      </c>
      <c r="O25" s="188">
        <v>0</v>
      </c>
      <c r="P25" s="188">
        <v>5420</v>
      </c>
      <c r="Q25" s="188">
        <f t="shared" si="5"/>
        <v>456</v>
      </c>
      <c r="R25" s="188">
        <v>456</v>
      </c>
      <c r="S25" s="188">
        <v>0</v>
      </c>
      <c r="T25" s="188">
        <v>0</v>
      </c>
      <c r="U25" s="188">
        <f t="shared" si="6"/>
        <v>5925</v>
      </c>
      <c r="V25" s="188">
        <v>0</v>
      </c>
      <c r="W25" s="188">
        <v>5925</v>
      </c>
      <c r="X25" s="188">
        <v>0</v>
      </c>
      <c r="Y25" s="188">
        <f t="shared" si="7"/>
        <v>27</v>
      </c>
      <c r="Z25" s="188">
        <v>27</v>
      </c>
      <c r="AA25" s="188">
        <v>0</v>
      </c>
      <c r="AB25" s="188">
        <v>0</v>
      </c>
      <c r="AC25" s="188">
        <f t="shared" si="8"/>
        <v>749</v>
      </c>
      <c r="AD25" s="188">
        <v>749</v>
      </c>
      <c r="AE25" s="188">
        <v>0</v>
      </c>
      <c r="AF25" s="188">
        <v>0</v>
      </c>
      <c r="AG25" s="188">
        <v>12</v>
      </c>
      <c r="AH25" s="188">
        <v>0</v>
      </c>
    </row>
    <row r="26" spans="1:34" ht="13.5">
      <c r="A26" s="182" t="s">
        <v>247</v>
      </c>
      <c r="B26" s="182" t="s">
        <v>47</v>
      </c>
      <c r="C26" s="184" t="s">
        <v>48</v>
      </c>
      <c r="D26" s="188">
        <f t="shared" si="0"/>
        <v>13347</v>
      </c>
      <c r="E26" s="188">
        <v>10697</v>
      </c>
      <c r="F26" s="188">
        <v>2650</v>
      </c>
      <c r="G26" s="188">
        <f t="shared" si="1"/>
        <v>13347</v>
      </c>
      <c r="H26" s="188">
        <f t="shared" si="2"/>
        <v>11397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8048</v>
      </c>
      <c r="N26" s="188">
        <v>8048</v>
      </c>
      <c r="O26" s="188">
        <v>0</v>
      </c>
      <c r="P26" s="188">
        <v>0</v>
      </c>
      <c r="Q26" s="188">
        <f t="shared" si="5"/>
        <v>1978</v>
      </c>
      <c r="R26" s="188">
        <v>146</v>
      </c>
      <c r="S26" s="188">
        <v>1832</v>
      </c>
      <c r="T26" s="188">
        <v>0</v>
      </c>
      <c r="U26" s="188">
        <f t="shared" si="6"/>
        <v>1266</v>
      </c>
      <c r="V26" s="188">
        <v>898</v>
      </c>
      <c r="W26" s="188">
        <v>368</v>
      </c>
      <c r="X26" s="188">
        <v>0</v>
      </c>
      <c r="Y26" s="188">
        <f t="shared" si="7"/>
        <v>10</v>
      </c>
      <c r="Z26" s="188">
        <v>0</v>
      </c>
      <c r="AA26" s="188">
        <v>10</v>
      </c>
      <c r="AB26" s="188">
        <v>0</v>
      </c>
      <c r="AC26" s="188">
        <f t="shared" si="8"/>
        <v>95</v>
      </c>
      <c r="AD26" s="188">
        <v>95</v>
      </c>
      <c r="AE26" s="188">
        <v>0</v>
      </c>
      <c r="AF26" s="188">
        <v>0</v>
      </c>
      <c r="AG26" s="188">
        <v>1950</v>
      </c>
      <c r="AH26" s="188">
        <v>0</v>
      </c>
    </row>
    <row r="27" spans="1:34" ht="13.5">
      <c r="A27" s="182" t="s">
        <v>247</v>
      </c>
      <c r="B27" s="182" t="s">
        <v>49</v>
      </c>
      <c r="C27" s="184" t="s">
        <v>50</v>
      </c>
      <c r="D27" s="188">
        <f t="shared" si="0"/>
        <v>15284</v>
      </c>
      <c r="E27" s="188">
        <v>12533</v>
      </c>
      <c r="F27" s="188">
        <v>2751</v>
      </c>
      <c r="G27" s="188">
        <f t="shared" si="1"/>
        <v>15284</v>
      </c>
      <c r="H27" s="188">
        <f t="shared" si="2"/>
        <v>14467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10831</v>
      </c>
      <c r="N27" s="188">
        <v>0</v>
      </c>
      <c r="O27" s="188">
        <v>8613</v>
      </c>
      <c r="P27" s="188">
        <v>2218</v>
      </c>
      <c r="Q27" s="188">
        <f t="shared" si="5"/>
        <v>906</v>
      </c>
      <c r="R27" s="188">
        <v>0</v>
      </c>
      <c r="S27" s="188">
        <v>906</v>
      </c>
      <c r="T27" s="188">
        <v>0</v>
      </c>
      <c r="U27" s="188">
        <f t="shared" si="6"/>
        <v>2141</v>
      </c>
      <c r="V27" s="188">
        <v>0</v>
      </c>
      <c r="W27" s="188">
        <v>2111</v>
      </c>
      <c r="X27" s="188">
        <v>30</v>
      </c>
      <c r="Y27" s="188">
        <f t="shared" si="7"/>
        <v>10</v>
      </c>
      <c r="Z27" s="188">
        <v>0</v>
      </c>
      <c r="AA27" s="188">
        <v>10</v>
      </c>
      <c r="AB27" s="188">
        <v>0</v>
      </c>
      <c r="AC27" s="188">
        <f t="shared" si="8"/>
        <v>579</v>
      </c>
      <c r="AD27" s="188">
        <v>0</v>
      </c>
      <c r="AE27" s="188">
        <v>579</v>
      </c>
      <c r="AF27" s="188">
        <v>0</v>
      </c>
      <c r="AG27" s="188">
        <v>817</v>
      </c>
      <c r="AH27" s="188">
        <v>0</v>
      </c>
    </row>
    <row r="28" spans="1:34" ht="13.5">
      <c r="A28" s="182" t="s">
        <v>247</v>
      </c>
      <c r="B28" s="182" t="s">
        <v>51</v>
      </c>
      <c r="C28" s="184" t="s">
        <v>52</v>
      </c>
      <c r="D28" s="188">
        <f t="shared" si="0"/>
        <v>12933</v>
      </c>
      <c r="E28" s="188">
        <v>11078</v>
      </c>
      <c r="F28" s="188">
        <v>1855</v>
      </c>
      <c r="G28" s="188">
        <f t="shared" si="1"/>
        <v>12933</v>
      </c>
      <c r="H28" s="188">
        <f t="shared" si="2"/>
        <v>12571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8286</v>
      </c>
      <c r="N28" s="188">
        <v>0</v>
      </c>
      <c r="O28" s="188">
        <v>6692</v>
      </c>
      <c r="P28" s="188">
        <v>1594</v>
      </c>
      <c r="Q28" s="188">
        <f t="shared" si="5"/>
        <v>1557</v>
      </c>
      <c r="R28" s="188">
        <v>0</v>
      </c>
      <c r="S28" s="188">
        <v>1439</v>
      </c>
      <c r="T28" s="188">
        <v>118</v>
      </c>
      <c r="U28" s="188">
        <f t="shared" si="6"/>
        <v>2583</v>
      </c>
      <c r="V28" s="188">
        <v>71</v>
      </c>
      <c r="W28" s="188">
        <v>2482</v>
      </c>
      <c r="X28" s="188">
        <v>30</v>
      </c>
      <c r="Y28" s="188">
        <f t="shared" si="7"/>
        <v>11</v>
      </c>
      <c r="Z28" s="188">
        <v>0</v>
      </c>
      <c r="AA28" s="188">
        <v>11</v>
      </c>
      <c r="AB28" s="188">
        <v>0</v>
      </c>
      <c r="AC28" s="188">
        <f t="shared" si="8"/>
        <v>134</v>
      </c>
      <c r="AD28" s="188">
        <v>0</v>
      </c>
      <c r="AE28" s="188">
        <v>132</v>
      </c>
      <c r="AF28" s="188">
        <v>2</v>
      </c>
      <c r="AG28" s="188">
        <v>362</v>
      </c>
      <c r="AH28" s="188">
        <v>0</v>
      </c>
    </row>
    <row r="29" spans="1:34" ht="13.5">
      <c r="A29" s="182" t="s">
        <v>247</v>
      </c>
      <c r="B29" s="182" t="s">
        <v>53</v>
      </c>
      <c r="C29" s="184" t="s">
        <v>205</v>
      </c>
      <c r="D29" s="188">
        <f t="shared" si="0"/>
        <v>10710</v>
      </c>
      <c r="E29" s="188">
        <v>9859</v>
      </c>
      <c r="F29" s="188">
        <v>851</v>
      </c>
      <c r="G29" s="188">
        <f t="shared" si="1"/>
        <v>10710</v>
      </c>
      <c r="H29" s="188">
        <f t="shared" si="2"/>
        <v>10299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6417</v>
      </c>
      <c r="N29" s="188">
        <v>0</v>
      </c>
      <c r="O29" s="188">
        <v>5977</v>
      </c>
      <c r="P29" s="188">
        <v>440</v>
      </c>
      <c r="Q29" s="188">
        <f t="shared" si="5"/>
        <v>56</v>
      </c>
      <c r="R29" s="188">
        <v>0</v>
      </c>
      <c r="S29" s="188">
        <v>56</v>
      </c>
      <c r="T29" s="188">
        <v>0</v>
      </c>
      <c r="U29" s="188">
        <f t="shared" si="6"/>
        <v>3647</v>
      </c>
      <c r="V29" s="188">
        <v>0</v>
      </c>
      <c r="W29" s="188">
        <v>3647</v>
      </c>
      <c r="X29" s="188">
        <v>0</v>
      </c>
      <c r="Y29" s="188">
        <f t="shared" si="7"/>
        <v>9</v>
      </c>
      <c r="Z29" s="188">
        <v>0</v>
      </c>
      <c r="AA29" s="188">
        <v>9</v>
      </c>
      <c r="AB29" s="188">
        <v>0</v>
      </c>
      <c r="AC29" s="188">
        <f t="shared" si="8"/>
        <v>170</v>
      </c>
      <c r="AD29" s="188">
        <v>0</v>
      </c>
      <c r="AE29" s="188">
        <v>170</v>
      </c>
      <c r="AF29" s="188">
        <v>0</v>
      </c>
      <c r="AG29" s="188">
        <v>411</v>
      </c>
      <c r="AH29" s="188">
        <v>0</v>
      </c>
    </row>
    <row r="30" spans="1:34" ht="13.5">
      <c r="A30" s="182" t="s">
        <v>247</v>
      </c>
      <c r="B30" s="182" t="s">
        <v>54</v>
      </c>
      <c r="C30" s="184" t="s">
        <v>55</v>
      </c>
      <c r="D30" s="188">
        <f t="shared" si="0"/>
        <v>3346</v>
      </c>
      <c r="E30" s="188">
        <v>2806</v>
      </c>
      <c r="F30" s="188">
        <v>540</v>
      </c>
      <c r="G30" s="188">
        <f t="shared" si="1"/>
        <v>3346</v>
      </c>
      <c r="H30" s="188">
        <f t="shared" si="2"/>
        <v>3284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2481</v>
      </c>
      <c r="N30" s="188">
        <v>0</v>
      </c>
      <c r="O30" s="188">
        <v>1941</v>
      </c>
      <c r="P30" s="188">
        <v>540</v>
      </c>
      <c r="Q30" s="188">
        <f t="shared" si="5"/>
        <v>103</v>
      </c>
      <c r="R30" s="188">
        <v>0</v>
      </c>
      <c r="S30" s="188">
        <v>101</v>
      </c>
      <c r="T30" s="188">
        <v>2</v>
      </c>
      <c r="U30" s="188">
        <f t="shared" si="6"/>
        <v>690</v>
      </c>
      <c r="V30" s="188">
        <v>0</v>
      </c>
      <c r="W30" s="188">
        <v>663</v>
      </c>
      <c r="X30" s="188">
        <v>27</v>
      </c>
      <c r="Y30" s="188">
        <f t="shared" si="7"/>
        <v>4</v>
      </c>
      <c r="Z30" s="188">
        <v>0</v>
      </c>
      <c r="AA30" s="188">
        <v>4</v>
      </c>
      <c r="AB30" s="188">
        <v>0</v>
      </c>
      <c r="AC30" s="188">
        <f t="shared" si="8"/>
        <v>6</v>
      </c>
      <c r="AD30" s="188">
        <v>0</v>
      </c>
      <c r="AE30" s="188">
        <v>6</v>
      </c>
      <c r="AF30" s="188">
        <v>0</v>
      </c>
      <c r="AG30" s="188">
        <v>62</v>
      </c>
      <c r="AH30" s="188">
        <v>0</v>
      </c>
    </row>
    <row r="31" spans="1:34" ht="13.5">
      <c r="A31" s="182" t="s">
        <v>247</v>
      </c>
      <c r="B31" s="182" t="s">
        <v>56</v>
      </c>
      <c r="C31" s="184" t="s">
        <v>246</v>
      </c>
      <c r="D31" s="188">
        <f t="shared" si="0"/>
        <v>6420</v>
      </c>
      <c r="E31" s="188">
        <v>5290</v>
      </c>
      <c r="F31" s="188">
        <v>1130</v>
      </c>
      <c r="G31" s="188">
        <f t="shared" si="1"/>
        <v>6420</v>
      </c>
      <c r="H31" s="188">
        <f t="shared" si="2"/>
        <v>6226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4583</v>
      </c>
      <c r="N31" s="188">
        <v>0</v>
      </c>
      <c r="O31" s="188">
        <v>3561</v>
      </c>
      <c r="P31" s="188">
        <v>1022</v>
      </c>
      <c r="Q31" s="188">
        <f t="shared" si="5"/>
        <v>214</v>
      </c>
      <c r="R31" s="188">
        <v>0</v>
      </c>
      <c r="S31" s="188">
        <v>208</v>
      </c>
      <c r="T31" s="188">
        <v>6</v>
      </c>
      <c r="U31" s="188">
        <f t="shared" si="6"/>
        <v>1409</v>
      </c>
      <c r="V31" s="188">
        <v>0</v>
      </c>
      <c r="W31" s="188">
        <v>1409</v>
      </c>
      <c r="X31" s="188">
        <v>0</v>
      </c>
      <c r="Y31" s="188">
        <f t="shared" si="7"/>
        <v>6</v>
      </c>
      <c r="Z31" s="188">
        <v>0</v>
      </c>
      <c r="AA31" s="188">
        <v>6</v>
      </c>
      <c r="AB31" s="188">
        <v>0</v>
      </c>
      <c r="AC31" s="188">
        <f t="shared" si="8"/>
        <v>14</v>
      </c>
      <c r="AD31" s="188">
        <v>0</v>
      </c>
      <c r="AE31" s="188">
        <v>9</v>
      </c>
      <c r="AF31" s="188">
        <v>5</v>
      </c>
      <c r="AG31" s="188">
        <v>194</v>
      </c>
      <c r="AH31" s="188">
        <v>0</v>
      </c>
    </row>
    <row r="32" spans="1:34" ht="13.5">
      <c r="A32" s="182" t="s">
        <v>247</v>
      </c>
      <c r="B32" s="182" t="s">
        <v>57</v>
      </c>
      <c r="C32" s="184" t="s">
        <v>58</v>
      </c>
      <c r="D32" s="188">
        <f t="shared" si="0"/>
        <v>4588</v>
      </c>
      <c r="E32" s="188">
        <v>4011</v>
      </c>
      <c r="F32" s="188">
        <v>577</v>
      </c>
      <c r="G32" s="188">
        <f t="shared" si="1"/>
        <v>4588</v>
      </c>
      <c r="H32" s="188">
        <f t="shared" si="2"/>
        <v>4493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3264</v>
      </c>
      <c r="N32" s="188">
        <v>0</v>
      </c>
      <c r="O32" s="188">
        <v>2808</v>
      </c>
      <c r="P32" s="188">
        <v>456</v>
      </c>
      <c r="Q32" s="188">
        <f t="shared" si="5"/>
        <v>173</v>
      </c>
      <c r="R32" s="188">
        <v>0</v>
      </c>
      <c r="S32" s="188">
        <v>163</v>
      </c>
      <c r="T32" s="188">
        <v>10</v>
      </c>
      <c r="U32" s="188">
        <f t="shared" si="6"/>
        <v>1036</v>
      </c>
      <c r="V32" s="188">
        <v>125</v>
      </c>
      <c r="W32" s="188">
        <v>896</v>
      </c>
      <c r="X32" s="188">
        <v>15</v>
      </c>
      <c r="Y32" s="188">
        <f t="shared" si="7"/>
        <v>6</v>
      </c>
      <c r="Z32" s="188">
        <v>0</v>
      </c>
      <c r="AA32" s="188">
        <v>6</v>
      </c>
      <c r="AB32" s="188">
        <v>0</v>
      </c>
      <c r="AC32" s="188">
        <f t="shared" si="8"/>
        <v>14</v>
      </c>
      <c r="AD32" s="188">
        <v>0</v>
      </c>
      <c r="AE32" s="188">
        <v>13</v>
      </c>
      <c r="AF32" s="188">
        <v>1</v>
      </c>
      <c r="AG32" s="188">
        <v>95</v>
      </c>
      <c r="AH32" s="188">
        <v>0</v>
      </c>
    </row>
    <row r="33" spans="1:34" ht="13.5">
      <c r="A33" s="182" t="s">
        <v>247</v>
      </c>
      <c r="B33" s="182" t="s">
        <v>59</v>
      </c>
      <c r="C33" s="184" t="s">
        <v>60</v>
      </c>
      <c r="D33" s="188">
        <f t="shared" si="0"/>
        <v>4244</v>
      </c>
      <c r="E33" s="188">
        <v>4062</v>
      </c>
      <c r="F33" s="188">
        <v>182</v>
      </c>
      <c r="G33" s="188">
        <f t="shared" si="1"/>
        <v>4244</v>
      </c>
      <c r="H33" s="188">
        <f t="shared" si="2"/>
        <v>4197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3200</v>
      </c>
      <c r="N33" s="188">
        <v>3029</v>
      </c>
      <c r="O33" s="188">
        <v>0</v>
      </c>
      <c r="P33" s="188">
        <v>171</v>
      </c>
      <c r="Q33" s="188">
        <f t="shared" si="5"/>
        <v>230</v>
      </c>
      <c r="R33" s="188">
        <v>9</v>
      </c>
      <c r="S33" s="188">
        <v>221</v>
      </c>
      <c r="T33" s="188">
        <v>0</v>
      </c>
      <c r="U33" s="188">
        <f t="shared" si="6"/>
        <v>749</v>
      </c>
      <c r="V33" s="188">
        <v>0</v>
      </c>
      <c r="W33" s="188">
        <v>748</v>
      </c>
      <c r="X33" s="188">
        <v>1</v>
      </c>
      <c r="Y33" s="188">
        <f t="shared" si="7"/>
        <v>1</v>
      </c>
      <c r="Z33" s="188">
        <v>0</v>
      </c>
      <c r="AA33" s="188">
        <v>1</v>
      </c>
      <c r="AB33" s="188">
        <v>0</v>
      </c>
      <c r="AC33" s="188">
        <f t="shared" si="8"/>
        <v>17</v>
      </c>
      <c r="AD33" s="188">
        <v>0</v>
      </c>
      <c r="AE33" s="188">
        <v>17</v>
      </c>
      <c r="AF33" s="188">
        <v>0</v>
      </c>
      <c r="AG33" s="188">
        <v>47</v>
      </c>
      <c r="AH33" s="188">
        <v>0</v>
      </c>
    </row>
    <row r="34" spans="1:34" ht="13.5">
      <c r="A34" s="182" t="s">
        <v>247</v>
      </c>
      <c r="B34" s="182" t="s">
        <v>61</v>
      </c>
      <c r="C34" s="184" t="s">
        <v>62</v>
      </c>
      <c r="D34" s="188">
        <f t="shared" si="0"/>
        <v>5276</v>
      </c>
      <c r="E34" s="188">
        <v>4553</v>
      </c>
      <c r="F34" s="188">
        <v>723</v>
      </c>
      <c r="G34" s="188">
        <f t="shared" si="1"/>
        <v>5276</v>
      </c>
      <c r="H34" s="188">
        <f t="shared" si="2"/>
        <v>5155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3981</v>
      </c>
      <c r="N34" s="188">
        <v>0</v>
      </c>
      <c r="O34" s="188">
        <v>3364</v>
      </c>
      <c r="P34" s="188">
        <v>617</v>
      </c>
      <c r="Q34" s="188">
        <f t="shared" si="5"/>
        <v>40</v>
      </c>
      <c r="R34" s="188">
        <v>0</v>
      </c>
      <c r="S34" s="188">
        <v>40</v>
      </c>
      <c r="T34" s="188">
        <v>0</v>
      </c>
      <c r="U34" s="188">
        <f t="shared" si="6"/>
        <v>1087</v>
      </c>
      <c r="V34" s="188">
        <v>0</v>
      </c>
      <c r="W34" s="188">
        <v>1087</v>
      </c>
      <c r="X34" s="188">
        <v>0</v>
      </c>
      <c r="Y34" s="188">
        <f t="shared" si="7"/>
        <v>5</v>
      </c>
      <c r="Z34" s="188">
        <v>0</v>
      </c>
      <c r="AA34" s="188">
        <v>5</v>
      </c>
      <c r="AB34" s="188">
        <v>0</v>
      </c>
      <c r="AC34" s="188">
        <f t="shared" si="8"/>
        <v>42</v>
      </c>
      <c r="AD34" s="188">
        <v>0</v>
      </c>
      <c r="AE34" s="188">
        <v>42</v>
      </c>
      <c r="AF34" s="188">
        <v>0</v>
      </c>
      <c r="AG34" s="188">
        <v>121</v>
      </c>
      <c r="AH34" s="188">
        <v>0</v>
      </c>
    </row>
    <row r="35" spans="1:34" ht="13.5">
      <c r="A35" s="182" t="s">
        <v>247</v>
      </c>
      <c r="B35" s="182" t="s">
        <v>63</v>
      </c>
      <c r="C35" s="184" t="s">
        <v>64</v>
      </c>
      <c r="D35" s="188">
        <f t="shared" si="0"/>
        <v>19825</v>
      </c>
      <c r="E35" s="188">
        <v>10091</v>
      </c>
      <c r="F35" s="188">
        <v>9734</v>
      </c>
      <c r="G35" s="188">
        <f t="shared" si="1"/>
        <v>19825</v>
      </c>
      <c r="H35" s="188">
        <f t="shared" si="2"/>
        <v>16900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15034</v>
      </c>
      <c r="N35" s="188">
        <v>114</v>
      </c>
      <c r="O35" s="188">
        <v>9325</v>
      </c>
      <c r="P35" s="188">
        <v>5595</v>
      </c>
      <c r="Q35" s="188">
        <f t="shared" si="5"/>
        <v>1654</v>
      </c>
      <c r="R35" s="188">
        <v>25</v>
      </c>
      <c r="S35" s="188">
        <v>586</v>
      </c>
      <c r="T35" s="188">
        <v>1043</v>
      </c>
      <c r="U35" s="188">
        <f t="shared" si="6"/>
        <v>46</v>
      </c>
      <c r="V35" s="188">
        <v>0</v>
      </c>
      <c r="W35" s="188">
        <v>26</v>
      </c>
      <c r="X35" s="188">
        <v>20</v>
      </c>
      <c r="Y35" s="188">
        <f t="shared" si="7"/>
        <v>5</v>
      </c>
      <c r="Z35" s="188">
        <v>0</v>
      </c>
      <c r="AA35" s="188">
        <v>5</v>
      </c>
      <c r="AB35" s="188">
        <v>0</v>
      </c>
      <c r="AC35" s="188">
        <f t="shared" si="8"/>
        <v>161</v>
      </c>
      <c r="AD35" s="188">
        <v>0</v>
      </c>
      <c r="AE35" s="188">
        <v>10</v>
      </c>
      <c r="AF35" s="188">
        <v>151</v>
      </c>
      <c r="AG35" s="188">
        <v>2925</v>
      </c>
      <c r="AH35" s="188">
        <v>0</v>
      </c>
    </row>
    <row r="36" spans="1:34" ht="13.5">
      <c r="A36" s="182" t="s">
        <v>247</v>
      </c>
      <c r="B36" s="182" t="s">
        <v>65</v>
      </c>
      <c r="C36" s="184" t="s">
        <v>66</v>
      </c>
      <c r="D36" s="188">
        <f t="shared" si="0"/>
        <v>4319</v>
      </c>
      <c r="E36" s="188">
        <v>3802</v>
      </c>
      <c r="F36" s="188">
        <v>517</v>
      </c>
      <c r="G36" s="188">
        <f aca="true" t="shared" si="9" ref="G36:G43">H36+AG36</f>
        <v>4319</v>
      </c>
      <c r="H36" s="188">
        <f aca="true" t="shared" si="10" ref="H36:H43">I36+M36+Q36+U36+Y36+AC36</f>
        <v>3913</v>
      </c>
      <c r="I36" s="188">
        <f aca="true" t="shared" si="11" ref="I36:I43">SUM(J36:L36)</f>
        <v>0</v>
      </c>
      <c r="J36" s="188">
        <v>0</v>
      </c>
      <c r="K36" s="188">
        <v>0</v>
      </c>
      <c r="L36" s="188">
        <v>0</v>
      </c>
      <c r="M36" s="188">
        <f aca="true" t="shared" si="12" ref="M36:M43">SUM(N36:P36)</f>
        <v>3056</v>
      </c>
      <c r="N36" s="188">
        <v>0</v>
      </c>
      <c r="O36" s="188">
        <v>2950</v>
      </c>
      <c r="P36" s="188">
        <v>106</v>
      </c>
      <c r="Q36" s="188">
        <f aca="true" t="shared" si="13" ref="Q36:Q43">SUM(R36:T36)</f>
        <v>0</v>
      </c>
      <c r="R36" s="188">
        <v>0</v>
      </c>
      <c r="S36" s="188">
        <v>0</v>
      </c>
      <c r="T36" s="188">
        <v>0</v>
      </c>
      <c r="U36" s="188">
        <f aca="true" t="shared" si="14" ref="U36:U43">SUM(V36:X36)</f>
        <v>581</v>
      </c>
      <c r="V36" s="188">
        <v>0</v>
      </c>
      <c r="W36" s="188">
        <v>579</v>
      </c>
      <c r="X36" s="188">
        <v>2</v>
      </c>
      <c r="Y36" s="188">
        <f aca="true" t="shared" si="15" ref="Y36:Y43">SUM(Z36:AB36)</f>
        <v>1</v>
      </c>
      <c r="Z36" s="188">
        <v>0</v>
      </c>
      <c r="AA36" s="188">
        <v>1</v>
      </c>
      <c r="AB36" s="188">
        <v>0</v>
      </c>
      <c r="AC36" s="188">
        <f aca="true" t="shared" si="16" ref="AC36:AC43">SUM(AD36:AF36)</f>
        <v>275</v>
      </c>
      <c r="AD36" s="188">
        <v>0</v>
      </c>
      <c r="AE36" s="188">
        <v>272</v>
      </c>
      <c r="AF36" s="188">
        <v>3</v>
      </c>
      <c r="AG36" s="188">
        <v>406</v>
      </c>
      <c r="AH36" s="188">
        <v>0</v>
      </c>
    </row>
    <row r="37" spans="1:34" ht="13.5">
      <c r="A37" s="182" t="s">
        <v>247</v>
      </c>
      <c r="B37" s="182" t="s">
        <v>67</v>
      </c>
      <c r="C37" s="184" t="s">
        <v>68</v>
      </c>
      <c r="D37" s="188">
        <f t="shared" si="0"/>
        <v>16264</v>
      </c>
      <c r="E37" s="188">
        <v>12281</v>
      </c>
      <c r="F37" s="188">
        <v>3983</v>
      </c>
      <c r="G37" s="188">
        <f t="shared" si="9"/>
        <v>16264</v>
      </c>
      <c r="H37" s="188">
        <f t="shared" si="10"/>
        <v>13382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10800</v>
      </c>
      <c r="N37" s="188">
        <v>6925</v>
      </c>
      <c r="O37" s="188">
        <v>2554</v>
      </c>
      <c r="P37" s="188">
        <v>1321</v>
      </c>
      <c r="Q37" s="188">
        <f t="shared" si="13"/>
        <v>0</v>
      </c>
      <c r="R37" s="188">
        <v>0</v>
      </c>
      <c r="S37" s="188">
        <v>0</v>
      </c>
      <c r="T37" s="188">
        <v>0</v>
      </c>
      <c r="U37" s="188">
        <f t="shared" si="14"/>
        <v>2036</v>
      </c>
      <c r="V37" s="188">
        <v>1526</v>
      </c>
      <c r="W37" s="188">
        <v>475</v>
      </c>
      <c r="X37" s="188">
        <v>35</v>
      </c>
      <c r="Y37" s="188">
        <f t="shared" si="15"/>
        <v>1</v>
      </c>
      <c r="Z37" s="188">
        <v>1</v>
      </c>
      <c r="AA37" s="188">
        <v>0</v>
      </c>
      <c r="AB37" s="188">
        <v>0</v>
      </c>
      <c r="AC37" s="188">
        <f t="shared" si="16"/>
        <v>545</v>
      </c>
      <c r="AD37" s="188">
        <v>354</v>
      </c>
      <c r="AE37" s="188">
        <v>90</v>
      </c>
      <c r="AF37" s="188">
        <v>101</v>
      </c>
      <c r="AG37" s="188">
        <v>2882</v>
      </c>
      <c r="AH37" s="188">
        <v>0</v>
      </c>
    </row>
    <row r="38" spans="1:34" ht="13.5">
      <c r="A38" s="182" t="s">
        <v>247</v>
      </c>
      <c r="B38" s="182" t="s">
        <v>69</v>
      </c>
      <c r="C38" s="184" t="s">
        <v>70</v>
      </c>
      <c r="D38" s="188">
        <f t="shared" si="0"/>
        <v>15728</v>
      </c>
      <c r="E38" s="188">
        <v>14043</v>
      </c>
      <c r="F38" s="188">
        <v>1685</v>
      </c>
      <c r="G38" s="188">
        <f t="shared" si="9"/>
        <v>15728</v>
      </c>
      <c r="H38" s="188">
        <f t="shared" si="10"/>
        <v>14046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12665</v>
      </c>
      <c r="N38" s="188">
        <v>10980</v>
      </c>
      <c r="O38" s="188">
        <v>0</v>
      </c>
      <c r="P38" s="188">
        <v>1685</v>
      </c>
      <c r="Q38" s="188">
        <f t="shared" si="13"/>
        <v>433</v>
      </c>
      <c r="R38" s="188">
        <v>433</v>
      </c>
      <c r="S38" s="188">
        <v>0</v>
      </c>
      <c r="T38" s="188">
        <v>0</v>
      </c>
      <c r="U38" s="188">
        <f t="shared" si="14"/>
        <v>895</v>
      </c>
      <c r="V38" s="188">
        <v>895</v>
      </c>
      <c r="W38" s="188">
        <v>0</v>
      </c>
      <c r="X38" s="188">
        <v>0</v>
      </c>
      <c r="Y38" s="188">
        <f t="shared" si="15"/>
        <v>16</v>
      </c>
      <c r="Z38" s="188">
        <v>16</v>
      </c>
      <c r="AA38" s="188">
        <v>0</v>
      </c>
      <c r="AB38" s="188">
        <v>0</v>
      </c>
      <c r="AC38" s="188">
        <f t="shared" si="16"/>
        <v>37</v>
      </c>
      <c r="AD38" s="188">
        <v>37</v>
      </c>
      <c r="AE38" s="188">
        <v>0</v>
      </c>
      <c r="AF38" s="188">
        <v>0</v>
      </c>
      <c r="AG38" s="188">
        <v>1682</v>
      </c>
      <c r="AH38" s="188">
        <v>0</v>
      </c>
    </row>
    <row r="39" spans="1:34" ht="13.5">
      <c r="A39" s="182" t="s">
        <v>247</v>
      </c>
      <c r="B39" s="182" t="s">
        <v>71</v>
      </c>
      <c r="C39" s="184" t="s">
        <v>72</v>
      </c>
      <c r="D39" s="188">
        <f t="shared" si="0"/>
        <v>1073</v>
      </c>
      <c r="E39" s="188">
        <v>1073</v>
      </c>
      <c r="F39" s="188">
        <v>0</v>
      </c>
      <c r="G39" s="188">
        <f t="shared" si="9"/>
        <v>1073</v>
      </c>
      <c r="H39" s="188">
        <f t="shared" si="10"/>
        <v>984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722</v>
      </c>
      <c r="N39" s="188">
        <v>722</v>
      </c>
      <c r="O39" s="188">
        <v>0</v>
      </c>
      <c r="P39" s="188">
        <v>0</v>
      </c>
      <c r="Q39" s="188">
        <f t="shared" si="13"/>
        <v>12</v>
      </c>
      <c r="R39" s="188">
        <v>12</v>
      </c>
      <c r="S39" s="188">
        <v>0</v>
      </c>
      <c r="T39" s="188">
        <v>0</v>
      </c>
      <c r="U39" s="188">
        <f t="shared" si="14"/>
        <v>191</v>
      </c>
      <c r="V39" s="188">
        <v>191</v>
      </c>
      <c r="W39" s="188">
        <v>0</v>
      </c>
      <c r="X39" s="188">
        <v>0</v>
      </c>
      <c r="Y39" s="188">
        <f t="shared" si="15"/>
        <v>1</v>
      </c>
      <c r="Z39" s="188">
        <v>1</v>
      </c>
      <c r="AA39" s="188">
        <v>0</v>
      </c>
      <c r="AB39" s="188">
        <v>0</v>
      </c>
      <c r="AC39" s="188">
        <f t="shared" si="16"/>
        <v>58</v>
      </c>
      <c r="AD39" s="188">
        <v>58</v>
      </c>
      <c r="AE39" s="188">
        <v>0</v>
      </c>
      <c r="AF39" s="188">
        <v>0</v>
      </c>
      <c r="AG39" s="188">
        <v>89</v>
      </c>
      <c r="AH39" s="188">
        <v>2</v>
      </c>
    </row>
    <row r="40" spans="1:34" ht="13.5">
      <c r="A40" s="182" t="s">
        <v>247</v>
      </c>
      <c r="B40" s="182" t="s">
        <v>73</v>
      </c>
      <c r="C40" s="184" t="s">
        <v>74</v>
      </c>
      <c r="D40" s="188">
        <f t="shared" si="0"/>
        <v>7602</v>
      </c>
      <c r="E40" s="188">
        <v>6655</v>
      </c>
      <c r="F40" s="188">
        <v>947</v>
      </c>
      <c r="G40" s="188">
        <f t="shared" si="9"/>
        <v>7602</v>
      </c>
      <c r="H40" s="188">
        <f t="shared" si="10"/>
        <v>6524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5347</v>
      </c>
      <c r="N40" s="188">
        <v>5347</v>
      </c>
      <c r="O40" s="188">
        <v>0</v>
      </c>
      <c r="P40" s="188">
        <v>0</v>
      </c>
      <c r="Q40" s="188">
        <f t="shared" si="13"/>
        <v>635</v>
      </c>
      <c r="R40" s="188">
        <v>635</v>
      </c>
      <c r="S40" s="188">
        <v>0</v>
      </c>
      <c r="T40" s="188">
        <v>0</v>
      </c>
      <c r="U40" s="188">
        <f t="shared" si="14"/>
        <v>490</v>
      </c>
      <c r="V40" s="188">
        <v>490</v>
      </c>
      <c r="W40" s="188">
        <v>0</v>
      </c>
      <c r="X40" s="188">
        <v>0</v>
      </c>
      <c r="Y40" s="188">
        <f t="shared" si="15"/>
        <v>1</v>
      </c>
      <c r="Z40" s="188">
        <v>1</v>
      </c>
      <c r="AA40" s="188">
        <v>0</v>
      </c>
      <c r="AB40" s="188">
        <v>0</v>
      </c>
      <c r="AC40" s="188">
        <f t="shared" si="16"/>
        <v>51</v>
      </c>
      <c r="AD40" s="188">
        <v>51</v>
      </c>
      <c r="AE40" s="188">
        <v>0</v>
      </c>
      <c r="AF40" s="188">
        <v>0</v>
      </c>
      <c r="AG40" s="188">
        <v>1078</v>
      </c>
      <c r="AH40" s="188">
        <v>0</v>
      </c>
    </row>
    <row r="41" spans="1:34" ht="13.5">
      <c r="A41" s="182" t="s">
        <v>247</v>
      </c>
      <c r="B41" s="182" t="s">
        <v>75</v>
      </c>
      <c r="C41" s="184" t="s">
        <v>76</v>
      </c>
      <c r="D41" s="188">
        <f t="shared" si="0"/>
        <v>9688</v>
      </c>
      <c r="E41" s="188">
        <v>8583</v>
      </c>
      <c r="F41" s="188">
        <v>1105</v>
      </c>
      <c r="G41" s="188">
        <f t="shared" si="9"/>
        <v>9688</v>
      </c>
      <c r="H41" s="188">
        <f t="shared" si="10"/>
        <v>8241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6857</v>
      </c>
      <c r="N41" s="188">
        <v>6857</v>
      </c>
      <c r="O41" s="188">
        <v>0</v>
      </c>
      <c r="P41" s="188">
        <v>0</v>
      </c>
      <c r="Q41" s="188">
        <f t="shared" si="13"/>
        <v>814</v>
      </c>
      <c r="R41" s="188">
        <v>814</v>
      </c>
      <c r="S41" s="188">
        <v>0</v>
      </c>
      <c r="T41" s="188">
        <v>0</v>
      </c>
      <c r="U41" s="188">
        <f t="shared" si="14"/>
        <v>543</v>
      </c>
      <c r="V41" s="188">
        <v>543</v>
      </c>
      <c r="W41" s="188">
        <v>0</v>
      </c>
      <c r="X41" s="188">
        <v>0</v>
      </c>
      <c r="Y41" s="188">
        <f t="shared" si="15"/>
        <v>1</v>
      </c>
      <c r="Z41" s="188">
        <v>1</v>
      </c>
      <c r="AA41" s="188">
        <v>0</v>
      </c>
      <c r="AB41" s="188">
        <v>0</v>
      </c>
      <c r="AC41" s="188">
        <f t="shared" si="16"/>
        <v>26</v>
      </c>
      <c r="AD41" s="188">
        <v>26</v>
      </c>
      <c r="AE41" s="188">
        <v>0</v>
      </c>
      <c r="AF41" s="188">
        <v>0</v>
      </c>
      <c r="AG41" s="188">
        <v>1447</v>
      </c>
      <c r="AH41" s="188">
        <v>0</v>
      </c>
    </row>
    <row r="42" spans="1:34" ht="13.5">
      <c r="A42" s="182" t="s">
        <v>247</v>
      </c>
      <c r="B42" s="182" t="s">
        <v>77</v>
      </c>
      <c r="C42" s="184" t="s">
        <v>78</v>
      </c>
      <c r="D42" s="188">
        <f t="shared" si="0"/>
        <v>3737</v>
      </c>
      <c r="E42" s="188">
        <v>3135</v>
      </c>
      <c r="F42" s="188">
        <v>602</v>
      </c>
      <c r="G42" s="188">
        <f t="shared" si="9"/>
        <v>3737</v>
      </c>
      <c r="H42" s="188">
        <f t="shared" si="10"/>
        <v>3089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2390</v>
      </c>
      <c r="N42" s="188">
        <v>2390</v>
      </c>
      <c r="O42" s="188">
        <v>0</v>
      </c>
      <c r="P42" s="188">
        <v>0</v>
      </c>
      <c r="Q42" s="188">
        <f t="shared" si="13"/>
        <v>326</v>
      </c>
      <c r="R42" s="188">
        <v>326</v>
      </c>
      <c r="S42" s="188">
        <v>0</v>
      </c>
      <c r="T42" s="188">
        <v>0</v>
      </c>
      <c r="U42" s="188">
        <f t="shared" si="14"/>
        <v>361</v>
      </c>
      <c r="V42" s="188">
        <v>361</v>
      </c>
      <c r="W42" s="188">
        <v>0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12</v>
      </c>
      <c r="AD42" s="188">
        <v>12</v>
      </c>
      <c r="AE42" s="188">
        <v>0</v>
      </c>
      <c r="AF42" s="188">
        <v>0</v>
      </c>
      <c r="AG42" s="188">
        <v>648</v>
      </c>
      <c r="AH42" s="188">
        <v>0</v>
      </c>
    </row>
    <row r="43" spans="1:34" ht="13.5">
      <c r="A43" s="182" t="s">
        <v>247</v>
      </c>
      <c r="B43" s="182" t="s">
        <v>79</v>
      </c>
      <c r="C43" s="184" t="s">
        <v>80</v>
      </c>
      <c r="D43" s="188">
        <f t="shared" si="0"/>
        <v>3636</v>
      </c>
      <c r="E43" s="188">
        <v>3009</v>
      </c>
      <c r="F43" s="188">
        <v>627</v>
      </c>
      <c r="G43" s="188">
        <f t="shared" si="9"/>
        <v>3636</v>
      </c>
      <c r="H43" s="188">
        <f t="shared" si="10"/>
        <v>2959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2246</v>
      </c>
      <c r="N43" s="188">
        <v>2246</v>
      </c>
      <c r="O43" s="188">
        <v>0</v>
      </c>
      <c r="P43" s="188">
        <v>0</v>
      </c>
      <c r="Q43" s="188">
        <f t="shared" si="13"/>
        <v>346</v>
      </c>
      <c r="R43" s="188">
        <v>346</v>
      </c>
      <c r="S43" s="188">
        <v>0</v>
      </c>
      <c r="T43" s="188">
        <v>0</v>
      </c>
      <c r="U43" s="188">
        <f t="shared" si="14"/>
        <v>353</v>
      </c>
      <c r="V43" s="188">
        <v>353</v>
      </c>
      <c r="W43" s="188">
        <v>0</v>
      </c>
      <c r="X43" s="188">
        <v>0</v>
      </c>
      <c r="Y43" s="188">
        <f t="shared" si="15"/>
        <v>0</v>
      </c>
      <c r="Z43" s="188">
        <v>0</v>
      </c>
      <c r="AA43" s="188">
        <v>0</v>
      </c>
      <c r="AB43" s="188">
        <v>0</v>
      </c>
      <c r="AC43" s="188">
        <f t="shared" si="16"/>
        <v>14</v>
      </c>
      <c r="AD43" s="188">
        <v>14</v>
      </c>
      <c r="AE43" s="188">
        <v>0</v>
      </c>
      <c r="AF43" s="188">
        <v>0</v>
      </c>
      <c r="AG43" s="188">
        <v>677</v>
      </c>
      <c r="AH43" s="188">
        <v>0</v>
      </c>
    </row>
    <row r="44" spans="1:34" ht="13.5">
      <c r="A44" s="201" t="s">
        <v>18</v>
      </c>
      <c r="B44" s="202"/>
      <c r="C44" s="202"/>
      <c r="D44" s="188">
        <f aca="true" t="shared" si="17" ref="D44:AH44">SUM(D7:D43)</f>
        <v>3298599</v>
      </c>
      <c r="E44" s="188">
        <f t="shared" si="17"/>
        <v>2331308</v>
      </c>
      <c r="F44" s="188">
        <f t="shared" si="17"/>
        <v>967291</v>
      </c>
      <c r="G44" s="188">
        <f t="shared" si="17"/>
        <v>3298599</v>
      </c>
      <c r="H44" s="188">
        <f t="shared" si="17"/>
        <v>3106569</v>
      </c>
      <c r="I44" s="188">
        <f t="shared" si="17"/>
        <v>1676911</v>
      </c>
      <c r="J44" s="188">
        <f t="shared" si="17"/>
        <v>1135957</v>
      </c>
      <c r="K44" s="188">
        <f t="shared" si="17"/>
        <v>0</v>
      </c>
      <c r="L44" s="188">
        <f t="shared" si="17"/>
        <v>540954</v>
      </c>
      <c r="M44" s="188">
        <f t="shared" si="17"/>
        <v>1051752</v>
      </c>
      <c r="N44" s="188">
        <f t="shared" si="17"/>
        <v>681274</v>
      </c>
      <c r="O44" s="188">
        <f t="shared" si="17"/>
        <v>136941</v>
      </c>
      <c r="P44" s="188">
        <f t="shared" si="17"/>
        <v>233537</v>
      </c>
      <c r="Q44" s="188">
        <f t="shared" si="17"/>
        <v>57862</v>
      </c>
      <c r="R44" s="188">
        <f t="shared" si="17"/>
        <v>25541</v>
      </c>
      <c r="S44" s="188">
        <f t="shared" si="17"/>
        <v>29766</v>
      </c>
      <c r="T44" s="188">
        <f t="shared" si="17"/>
        <v>2555</v>
      </c>
      <c r="U44" s="188">
        <f t="shared" si="17"/>
        <v>274420</v>
      </c>
      <c r="V44" s="188">
        <f t="shared" si="17"/>
        <v>132536</v>
      </c>
      <c r="W44" s="188">
        <f t="shared" si="17"/>
        <v>138086</v>
      </c>
      <c r="X44" s="188">
        <f t="shared" si="17"/>
        <v>3798</v>
      </c>
      <c r="Y44" s="188">
        <f t="shared" si="17"/>
        <v>1493</v>
      </c>
      <c r="Z44" s="188">
        <f t="shared" si="17"/>
        <v>1172</v>
      </c>
      <c r="AA44" s="188">
        <f t="shared" si="17"/>
        <v>321</v>
      </c>
      <c r="AB44" s="188">
        <f t="shared" si="17"/>
        <v>0</v>
      </c>
      <c r="AC44" s="188">
        <f t="shared" si="17"/>
        <v>44131</v>
      </c>
      <c r="AD44" s="188">
        <f t="shared" si="17"/>
        <v>15186</v>
      </c>
      <c r="AE44" s="188">
        <f t="shared" si="17"/>
        <v>28670</v>
      </c>
      <c r="AF44" s="188">
        <f t="shared" si="17"/>
        <v>275</v>
      </c>
      <c r="AG44" s="188">
        <f t="shared" si="17"/>
        <v>192030</v>
      </c>
      <c r="AH44" s="188">
        <f t="shared" si="17"/>
        <v>2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4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162</v>
      </c>
      <c r="B2" s="200" t="s">
        <v>206</v>
      </c>
      <c r="C2" s="203" t="s">
        <v>209</v>
      </c>
      <c r="D2" s="26" t="s">
        <v>200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201</v>
      </c>
      <c r="V2" s="29"/>
      <c r="W2" s="29"/>
      <c r="X2" s="29"/>
      <c r="Y2" s="29"/>
      <c r="Z2" s="29"/>
      <c r="AA2" s="30"/>
      <c r="AB2" s="26" t="s">
        <v>202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177</v>
      </c>
      <c r="E3" s="31" t="s">
        <v>171</v>
      </c>
      <c r="F3" s="205" t="s">
        <v>210</v>
      </c>
      <c r="G3" s="206"/>
      <c r="H3" s="206"/>
      <c r="I3" s="206"/>
      <c r="J3" s="206"/>
      <c r="K3" s="207"/>
      <c r="L3" s="203" t="s">
        <v>211</v>
      </c>
      <c r="M3" s="14" t="s">
        <v>179</v>
      </c>
      <c r="N3" s="32"/>
      <c r="O3" s="32"/>
      <c r="P3" s="32"/>
      <c r="Q3" s="32"/>
      <c r="R3" s="32"/>
      <c r="S3" s="32"/>
      <c r="T3" s="33"/>
      <c r="U3" s="10" t="s">
        <v>177</v>
      </c>
      <c r="V3" s="203" t="s">
        <v>171</v>
      </c>
      <c r="W3" s="229" t="s">
        <v>172</v>
      </c>
      <c r="X3" s="230"/>
      <c r="Y3" s="230"/>
      <c r="Z3" s="230"/>
      <c r="AA3" s="231"/>
      <c r="AB3" s="10" t="s">
        <v>177</v>
      </c>
      <c r="AC3" s="203" t="s">
        <v>212</v>
      </c>
      <c r="AD3" s="203" t="s">
        <v>213</v>
      </c>
      <c r="AE3" s="14" t="s">
        <v>173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187</v>
      </c>
      <c r="H4" s="203" t="s">
        <v>188</v>
      </c>
      <c r="I4" s="203" t="s">
        <v>189</v>
      </c>
      <c r="J4" s="203" t="s">
        <v>190</v>
      </c>
      <c r="K4" s="203" t="s">
        <v>191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187</v>
      </c>
      <c r="X4" s="203" t="s">
        <v>188</v>
      </c>
      <c r="Y4" s="203" t="s">
        <v>189</v>
      </c>
      <c r="Z4" s="203" t="s">
        <v>190</v>
      </c>
      <c r="AA4" s="203" t="s">
        <v>191</v>
      </c>
      <c r="AB4" s="10"/>
      <c r="AC4" s="193"/>
      <c r="AD4" s="193"/>
      <c r="AE4" s="36"/>
      <c r="AF4" s="226" t="s">
        <v>187</v>
      </c>
      <c r="AG4" s="203" t="s">
        <v>188</v>
      </c>
      <c r="AH4" s="203" t="s">
        <v>189</v>
      </c>
      <c r="AI4" s="203" t="s">
        <v>190</v>
      </c>
      <c r="AJ4" s="203" t="s">
        <v>191</v>
      </c>
    </row>
    <row r="5" spans="1:36" s="27" customFormat="1" ht="22.5" customHeight="1">
      <c r="A5" s="222"/>
      <c r="B5" s="224"/>
      <c r="C5" s="191"/>
      <c r="D5" s="16"/>
      <c r="E5" s="39"/>
      <c r="F5" s="10" t="s">
        <v>177</v>
      </c>
      <c r="G5" s="193"/>
      <c r="H5" s="193"/>
      <c r="I5" s="193"/>
      <c r="J5" s="193"/>
      <c r="K5" s="193"/>
      <c r="L5" s="228"/>
      <c r="M5" s="10" t="s">
        <v>177</v>
      </c>
      <c r="N5" s="6" t="s">
        <v>181</v>
      </c>
      <c r="O5" s="6" t="s">
        <v>207</v>
      </c>
      <c r="P5" s="6" t="s">
        <v>182</v>
      </c>
      <c r="Q5" s="18" t="s">
        <v>214</v>
      </c>
      <c r="R5" s="6" t="s">
        <v>183</v>
      </c>
      <c r="S5" s="18" t="s">
        <v>245</v>
      </c>
      <c r="T5" s="6" t="s">
        <v>208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177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215</v>
      </c>
      <c r="E6" s="21" t="s">
        <v>170</v>
      </c>
      <c r="F6" s="21" t="s">
        <v>170</v>
      </c>
      <c r="G6" s="23" t="s">
        <v>170</v>
      </c>
      <c r="H6" s="23" t="s">
        <v>170</v>
      </c>
      <c r="I6" s="23" t="s">
        <v>170</v>
      </c>
      <c r="J6" s="23" t="s">
        <v>170</v>
      </c>
      <c r="K6" s="23" t="s">
        <v>170</v>
      </c>
      <c r="L6" s="40" t="s">
        <v>170</v>
      </c>
      <c r="M6" s="21" t="s">
        <v>170</v>
      </c>
      <c r="N6" s="23" t="s">
        <v>170</v>
      </c>
      <c r="O6" s="23" t="s">
        <v>170</v>
      </c>
      <c r="P6" s="23" t="s">
        <v>170</v>
      </c>
      <c r="Q6" s="23" t="s">
        <v>170</v>
      </c>
      <c r="R6" s="23" t="s">
        <v>170</v>
      </c>
      <c r="S6" s="23" t="s">
        <v>170</v>
      </c>
      <c r="T6" s="23" t="s">
        <v>170</v>
      </c>
      <c r="U6" s="21" t="s">
        <v>170</v>
      </c>
      <c r="V6" s="40" t="s">
        <v>170</v>
      </c>
      <c r="W6" s="41" t="s">
        <v>170</v>
      </c>
      <c r="X6" s="23" t="s">
        <v>170</v>
      </c>
      <c r="Y6" s="23" t="s">
        <v>170</v>
      </c>
      <c r="Z6" s="23" t="s">
        <v>170</v>
      </c>
      <c r="AA6" s="23" t="s">
        <v>170</v>
      </c>
      <c r="AB6" s="21" t="s">
        <v>170</v>
      </c>
      <c r="AC6" s="40" t="s">
        <v>170</v>
      </c>
      <c r="AD6" s="40" t="s">
        <v>170</v>
      </c>
      <c r="AE6" s="21" t="s">
        <v>170</v>
      </c>
      <c r="AF6" s="22" t="s">
        <v>170</v>
      </c>
      <c r="AG6" s="22" t="s">
        <v>170</v>
      </c>
      <c r="AH6" s="22" t="s">
        <v>170</v>
      </c>
      <c r="AI6" s="22" t="s">
        <v>170</v>
      </c>
      <c r="AJ6" s="22" t="s">
        <v>170</v>
      </c>
    </row>
    <row r="7" spans="1:36" ht="13.5">
      <c r="A7" s="182" t="s">
        <v>247</v>
      </c>
      <c r="B7" s="182" t="s">
        <v>248</v>
      </c>
      <c r="C7" s="184" t="s">
        <v>249</v>
      </c>
      <c r="D7" s="188">
        <f aca="true" t="shared" si="0" ref="D7:D43">E7+F7+L7+M7</f>
        <v>1395957</v>
      </c>
      <c r="E7" s="188">
        <v>1283306</v>
      </c>
      <c r="F7" s="188">
        <f aca="true" t="shared" si="1" ref="F7:F35">SUM(G7:K7)</f>
        <v>102976</v>
      </c>
      <c r="G7" s="188">
        <v>11285</v>
      </c>
      <c r="H7" s="188">
        <v>82940</v>
      </c>
      <c r="I7" s="188">
        <v>0</v>
      </c>
      <c r="J7" s="188">
        <v>0</v>
      </c>
      <c r="K7" s="188">
        <v>8751</v>
      </c>
      <c r="L7" s="188">
        <v>9675</v>
      </c>
      <c r="M7" s="188">
        <f aca="true" t="shared" si="2" ref="M7:M35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35">SUM(V7:AA7)</f>
        <v>1305002</v>
      </c>
      <c r="V7" s="188">
        <v>1283306</v>
      </c>
      <c r="W7" s="188">
        <v>7097</v>
      </c>
      <c r="X7" s="188">
        <v>5848</v>
      </c>
      <c r="Y7" s="188">
        <v>0</v>
      </c>
      <c r="Z7" s="188">
        <v>0</v>
      </c>
      <c r="AA7" s="188">
        <v>8751</v>
      </c>
      <c r="AB7" s="188">
        <f aca="true" t="shared" si="4" ref="AB7:AB35">SUM(AC7:AE7)</f>
        <v>193203</v>
      </c>
      <c r="AC7" s="188">
        <v>9675</v>
      </c>
      <c r="AD7" s="188">
        <v>171985</v>
      </c>
      <c r="AE7" s="188">
        <f aca="true" t="shared" si="5" ref="AE7:AE35">SUM(AF7:AJ7)</f>
        <v>11543</v>
      </c>
      <c r="AF7" s="188">
        <v>0</v>
      </c>
      <c r="AG7" s="188">
        <v>11543</v>
      </c>
      <c r="AH7" s="188">
        <v>0</v>
      </c>
      <c r="AI7" s="188">
        <v>0</v>
      </c>
      <c r="AJ7" s="188">
        <v>0</v>
      </c>
    </row>
    <row r="8" spans="1:36" ht="13.5">
      <c r="A8" s="182" t="s">
        <v>247</v>
      </c>
      <c r="B8" s="182" t="s">
        <v>250</v>
      </c>
      <c r="C8" s="184" t="s">
        <v>251</v>
      </c>
      <c r="D8" s="188">
        <f t="shared" si="0"/>
        <v>496435</v>
      </c>
      <c r="E8" s="188">
        <v>463019</v>
      </c>
      <c r="F8" s="188">
        <f t="shared" si="1"/>
        <v>33014</v>
      </c>
      <c r="G8" s="188">
        <v>10637</v>
      </c>
      <c r="H8" s="188">
        <v>22377</v>
      </c>
      <c r="I8" s="188">
        <v>0</v>
      </c>
      <c r="J8" s="188">
        <v>0</v>
      </c>
      <c r="K8" s="188">
        <v>0</v>
      </c>
      <c r="L8" s="188">
        <v>0</v>
      </c>
      <c r="M8" s="188">
        <f t="shared" si="2"/>
        <v>402</v>
      </c>
      <c r="N8" s="188">
        <v>402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470414</v>
      </c>
      <c r="V8" s="188">
        <v>463019</v>
      </c>
      <c r="W8" s="188">
        <v>7395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71033</v>
      </c>
      <c r="AC8" s="188">
        <v>0</v>
      </c>
      <c r="AD8" s="188">
        <v>71033</v>
      </c>
      <c r="AE8" s="188">
        <f t="shared" si="5"/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247</v>
      </c>
      <c r="B9" s="182" t="s">
        <v>252</v>
      </c>
      <c r="C9" s="184" t="s">
        <v>253</v>
      </c>
      <c r="D9" s="188">
        <f t="shared" si="0"/>
        <v>140197</v>
      </c>
      <c r="E9" s="188">
        <v>110118</v>
      </c>
      <c r="F9" s="188">
        <f t="shared" si="1"/>
        <v>30079</v>
      </c>
      <c r="G9" s="188">
        <v>3164</v>
      </c>
      <c r="H9" s="188">
        <v>19577</v>
      </c>
      <c r="I9" s="188">
        <v>0</v>
      </c>
      <c r="J9" s="188">
        <v>431</v>
      </c>
      <c r="K9" s="188">
        <v>6907</v>
      </c>
      <c r="L9" s="188">
        <v>0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114863</v>
      </c>
      <c r="V9" s="188">
        <v>110118</v>
      </c>
      <c r="W9" s="188">
        <v>2864</v>
      </c>
      <c r="X9" s="188">
        <v>1279</v>
      </c>
      <c r="Y9" s="188">
        <v>0</v>
      </c>
      <c r="Z9" s="188">
        <v>282</v>
      </c>
      <c r="AA9" s="188">
        <v>320</v>
      </c>
      <c r="AB9" s="188">
        <f t="shared" si="4"/>
        <v>6471</v>
      </c>
      <c r="AC9" s="188">
        <v>0</v>
      </c>
      <c r="AD9" s="188">
        <v>0</v>
      </c>
      <c r="AE9" s="188">
        <f t="shared" si="5"/>
        <v>6471</v>
      </c>
      <c r="AF9" s="188">
        <v>0</v>
      </c>
      <c r="AG9" s="188">
        <v>0</v>
      </c>
      <c r="AH9" s="188">
        <v>0</v>
      </c>
      <c r="AI9" s="188">
        <v>0</v>
      </c>
      <c r="AJ9" s="188">
        <v>6471</v>
      </c>
    </row>
    <row r="10" spans="1:36" ht="13.5">
      <c r="A10" s="182" t="s">
        <v>247</v>
      </c>
      <c r="B10" s="182" t="s">
        <v>254</v>
      </c>
      <c r="C10" s="184" t="s">
        <v>255</v>
      </c>
      <c r="D10" s="188">
        <f t="shared" si="0"/>
        <v>84424</v>
      </c>
      <c r="E10" s="188">
        <v>74186</v>
      </c>
      <c r="F10" s="188">
        <f t="shared" si="1"/>
        <v>10092</v>
      </c>
      <c r="G10" s="188">
        <v>6578</v>
      </c>
      <c r="H10" s="188">
        <v>3514</v>
      </c>
      <c r="I10" s="188">
        <v>0</v>
      </c>
      <c r="J10" s="188">
        <v>0</v>
      </c>
      <c r="K10" s="188">
        <v>0</v>
      </c>
      <c r="L10" s="188">
        <v>146</v>
      </c>
      <c r="M10" s="188">
        <f t="shared" si="2"/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78434</v>
      </c>
      <c r="V10" s="188">
        <v>74186</v>
      </c>
      <c r="W10" s="188">
        <v>4248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11360</v>
      </c>
      <c r="AC10" s="188">
        <v>146</v>
      </c>
      <c r="AD10" s="188">
        <v>9992</v>
      </c>
      <c r="AE10" s="188">
        <f t="shared" si="5"/>
        <v>1222</v>
      </c>
      <c r="AF10" s="188">
        <v>1222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247</v>
      </c>
      <c r="B11" s="182" t="s">
        <v>256</v>
      </c>
      <c r="C11" s="184" t="s">
        <v>257</v>
      </c>
      <c r="D11" s="188">
        <f t="shared" si="0"/>
        <v>72911</v>
      </c>
      <c r="E11" s="188">
        <v>43581</v>
      </c>
      <c r="F11" s="188">
        <f t="shared" si="1"/>
        <v>5684</v>
      </c>
      <c r="G11" s="188">
        <v>1188</v>
      </c>
      <c r="H11" s="188">
        <v>4496</v>
      </c>
      <c r="I11" s="188">
        <v>0</v>
      </c>
      <c r="J11" s="188">
        <v>0</v>
      </c>
      <c r="K11" s="188">
        <v>0</v>
      </c>
      <c r="L11" s="188">
        <v>774</v>
      </c>
      <c r="M11" s="188">
        <f t="shared" si="2"/>
        <v>22872</v>
      </c>
      <c r="N11" s="188">
        <v>10109</v>
      </c>
      <c r="O11" s="188">
        <v>698</v>
      </c>
      <c r="P11" s="188">
        <v>0</v>
      </c>
      <c r="Q11" s="188">
        <v>0</v>
      </c>
      <c r="R11" s="188">
        <v>0</v>
      </c>
      <c r="S11" s="188">
        <v>1032</v>
      </c>
      <c r="T11" s="188">
        <v>11033</v>
      </c>
      <c r="U11" s="188">
        <f t="shared" si="3"/>
        <v>44031</v>
      </c>
      <c r="V11" s="188">
        <v>43581</v>
      </c>
      <c r="W11" s="188">
        <v>450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774</v>
      </c>
      <c r="AC11" s="188">
        <v>774</v>
      </c>
      <c r="AD11" s="188">
        <v>0</v>
      </c>
      <c r="AE11" s="188">
        <f t="shared" si="5"/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247</v>
      </c>
      <c r="B12" s="182" t="s">
        <v>258</v>
      </c>
      <c r="C12" s="184" t="s">
        <v>259</v>
      </c>
      <c r="D12" s="188">
        <f t="shared" si="0"/>
        <v>123841</v>
      </c>
      <c r="E12" s="188">
        <v>99570</v>
      </c>
      <c r="F12" s="188">
        <f t="shared" si="1"/>
        <v>23277</v>
      </c>
      <c r="G12" s="188">
        <v>17007</v>
      </c>
      <c r="H12" s="188">
        <v>6270</v>
      </c>
      <c r="I12" s="188">
        <v>0</v>
      </c>
      <c r="J12" s="188">
        <v>0</v>
      </c>
      <c r="K12" s="188">
        <v>0</v>
      </c>
      <c r="L12" s="188">
        <v>994</v>
      </c>
      <c r="M12" s="188">
        <f t="shared" si="2"/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114355</v>
      </c>
      <c r="V12" s="188">
        <v>99570</v>
      </c>
      <c r="W12" s="188">
        <v>14785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4279</v>
      </c>
      <c r="AC12" s="188">
        <v>994</v>
      </c>
      <c r="AD12" s="188">
        <v>3285</v>
      </c>
      <c r="AE12" s="188">
        <f t="shared" si="5"/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247</v>
      </c>
      <c r="B13" s="182" t="s">
        <v>260</v>
      </c>
      <c r="C13" s="184" t="s">
        <v>261</v>
      </c>
      <c r="D13" s="188">
        <f t="shared" si="0"/>
        <v>84472</v>
      </c>
      <c r="E13" s="188">
        <v>61596</v>
      </c>
      <c r="F13" s="188">
        <f t="shared" si="1"/>
        <v>8495</v>
      </c>
      <c r="G13" s="188">
        <v>3851</v>
      </c>
      <c r="H13" s="188">
        <v>4644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14381</v>
      </c>
      <c r="N13" s="188">
        <v>13471</v>
      </c>
      <c r="O13" s="188">
        <v>440</v>
      </c>
      <c r="P13" s="188">
        <v>0</v>
      </c>
      <c r="Q13" s="188">
        <v>0</v>
      </c>
      <c r="R13" s="188">
        <v>0</v>
      </c>
      <c r="S13" s="188">
        <v>214</v>
      </c>
      <c r="T13" s="188">
        <v>256</v>
      </c>
      <c r="U13" s="188">
        <f t="shared" si="3"/>
        <v>62302</v>
      </c>
      <c r="V13" s="188">
        <v>61596</v>
      </c>
      <c r="W13" s="188">
        <v>658</v>
      </c>
      <c r="X13" s="188">
        <v>48</v>
      </c>
      <c r="Y13" s="188">
        <v>0</v>
      </c>
      <c r="Z13" s="188">
        <v>0</v>
      </c>
      <c r="AA13" s="188">
        <v>0</v>
      </c>
      <c r="AB13" s="188">
        <f t="shared" si="4"/>
        <v>8450</v>
      </c>
      <c r="AC13" s="188">
        <v>0</v>
      </c>
      <c r="AD13" s="188">
        <v>7099</v>
      </c>
      <c r="AE13" s="188">
        <f t="shared" si="5"/>
        <v>1351</v>
      </c>
      <c r="AF13" s="188">
        <v>993</v>
      </c>
      <c r="AG13" s="188">
        <v>358</v>
      </c>
      <c r="AH13" s="188">
        <v>0</v>
      </c>
      <c r="AI13" s="188">
        <v>0</v>
      </c>
      <c r="AJ13" s="188">
        <v>0</v>
      </c>
    </row>
    <row r="14" spans="1:36" ht="13.5">
      <c r="A14" s="182" t="s">
        <v>247</v>
      </c>
      <c r="B14" s="182" t="s">
        <v>262</v>
      </c>
      <c r="C14" s="184" t="s">
        <v>24</v>
      </c>
      <c r="D14" s="188">
        <f t="shared" si="0"/>
        <v>78555</v>
      </c>
      <c r="E14" s="188">
        <v>60840</v>
      </c>
      <c r="F14" s="188">
        <f t="shared" si="1"/>
        <v>10712</v>
      </c>
      <c r="G14" s="188">
        <v>7685</v>
      </c>
      <c r="H14" s="188">
        <v>3027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7003</v>
      </c>
      <c r="N14" s="188">
        <v>5548</v>
      </c>
      <c r="O14" s="188">
        <v>5</v>
      </c>
      <c r="P14" s="188">
        <v>0</v>
      </c>
      <c r="Q14" s="188">
        <v>729</v>
      </c>
      <c r="R14" s="188">
        <v>0</v>
      </c>
      <c r="S14" s="188">
        <v>721</v>
      </c>
      <c r="T14" s="188">
        <v>0</v>
      </c>
      <c r="U14" s="188">
        <f t="shared" si="3"/>
        <v>67898</v>
      </c>
      <c r="V14" s="188">
        <v>60840</v>
      </c>
      <c r="W14" s="188">
        <v>6579</v>
      </c>
      <c r="X14" s="188">
        <v>479</v>
      </c>
      <c r="Y14" s="188">
        <v>0</v>
      </c>
      <c r="Z14" s="188">
        <v>0</v>
      </c>
      <c r="AA14" s="188">
        <v>0</v>
      </c>
      <c r="AB14" s="188">
        <f t="shared" si="4"/>
        <v>9377</v>
      </c>
      <c r="AC14" s="188">
        <v>0</v>
      </c>
      <c r="AD14" s="188">
        <v>9377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247</v>
      </c>
      <c r="B15" s="182" t="s">
        <v>25</v>
      </c>
      <c r="C15" s="184" t="s">
        <v>26</v>
      </c>
      <c r="D15" s="188">
        <f t="shared" si="0"/>
        <v>20570</v>
      </c>
      <c r="E15" s="188">
        <v>16466</v>
      </c>
      <c r="F15" s="188">
        <f t="shared" si="1"/>
        <v>3294</v>
      </c>
      <c r="G15" s="188">
        <v>1867</v>
      </c>
      <c r="H15" s="188">
        <v>1427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810</v>
      </c>
      <c r="N15" s="188">
        <v>734</v>
      </c>
      <c r="O15" s="188">
        <v>0</v>
      </c>
      <c r="P15" s="188">
        <v>0</v>
      </c>
      <c r="Q15" s="188">
        <v>0</v>
      </c>
      <c r="R15" s="188">
        <v>0</v>
      </c>
      <c r="S15" s="188">
        <v>76</v>
      </c>
      <c r="T15" s="188">
        <v>0</v>
      </c>
      <c r="U15" s="188">
        <f t="shared" si="3"/>
        <v>17691</v>
      </c>
      <c r="V15" s="188">
        <v>16466</v>
      </c>
      <c r="W15" s="188">
        <v>1225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3082</v>
      </c>
      <c r="AC15" s="188">
        <v>0</v>
      </c>
      <c r="AD15" s="188">
        <v>2558</v>
      </c>
      <c r="AE15" s="188">
        <f t="shared" si="5"/>
        <v>524</v>
      </c>
      <c r="AF15" s="188">
        <v>470</v>
      </c>
      <c r="AG15" s="188">
        <v>54</v>
      </c>
      <c r="AH15" s="188">
        <v>0</v>
      </c>
      <c r="AI15" s="188">
        <v>0</v>
      </c>
      <c r="AJ15" s="188">
        <v>0</v>
      </c>
    </row>
    <row r="16" spans="1:36" ht="13.5">
      <c r="A16" s="182" t="s">
        <v>247</v>
      </c>
      <c r="B16" s="182" t="s">
        <v>27</v>
      </c>
      <c r="C16" s="184" t="s">
        <v>28</v>
      </c>
      <c r="D16" s="188">
        <f t="shared" si="0"/>
        <v>220063</v>
      </c>
      <c r="E16" s="188">
        <v>211310</v>
      </c>
      <c r="F16" s="188">
        <f t="shared" si="1"/>
        <v>8240</v>
      </c>
      <c r="G16" s="188">
        <v>6191</v>
      </c>
      <c r="H16" s="188">
        <v>2049</v>
      </c>
      <c r="I16" s="188">
        <v>0</v>
      </c>
      <c r="J16" s="188">
        <v>0</v>
      </c>
      <c r="K16" s="188">
        <v>0</v>
      </c>
      <c r="L16" s="188">
        <v>315</v>
      </c>
      <c r="M16" s="188">
        <f t="shared" si="2"/>
        <v>198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198</v>
      </c>
      <c r="U16" s="188">
        <f t="shared" si="3"/>
        <v>216321</v>
      </c>
      <c r="V16" s="188">
        <v>211310</v>
      </c>
      <c r="W16" s="188">
        <v>5011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33187</v>
      </c>
      <c r="AC16" s="188">
        <v>315</v>
      </c>
      <c r="AD16" s="188">
        <v>32872</v>
      </c>
      <c r="AE16" s="188">
        <f t="shared" si="5"/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247</v>
      </c>
      <c r="B17" s="182" t="s">
        <v>29</v>
      </c>
      <c r="C17" s="184" t="s">
        <v>30</v>
      </c>
      <c r="D17" s="188">
        <f t="shared" si="0"/>
        <v>19625</v>
      </c>
      <c r="E17" s="188">
        <v>8778</v>
      </c>
      <c r="F17" s="188">
        <f t="shared" si="1"/>
        <v>7979</v>
      </c>
      <c r="G17" s="188">
        <v>841</v>
      </c>
      <c r="H17" s="188">
        <v>7138</v>
      </c>
      <c r="I17" s="188">
        <v>0</v>
      </c>
      <c r="J17" s="188">
        <v>0</v>
      </c>
      <c r="K17" s="188">
        <v>0</v>
      </c>
      <c r="L17" s="188">
        <v>2868</v>
      </c>
      <c r="M17" s="188">
        <f t="shared" si="2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9228</v>
      </c>
      <c r="V17" s="188">
        <v>8778</v>
      </c>
      <c r="W17" s="188">
        <v>0</v>
      </c>
      <c r="X17" s="188">
        <v>450</v>
      </c>
      <c r="Y17" s="188">
        <v>0</v>
      </c>
      <c r="Z17" s="188">
        <v>0</v>
      </c>
      <c r="AA17" s="188">
        <v>0</v>
      </c>
      <c r="AB17" s="188">
        <f t="shared" si="4"/>
        <v>4423</v>
      </c>
      <c r="AC17" s="188">
        <v>2868</v>
      </c>
      <c r="AD17" s="188">
        <v>1389</v>
      </c>
      <c r="AE17" s="188">
        <f t="shared" si="5"/>
        <v>166</v>
      </c>
      <c r="AF17" s="188">
        <v>0</v>
      </c>
      <c r="AG17" s="188">
        <v>166</v>
      </c>
      <c r="AH17" s="188">
        <v>0</v>
      </c>
      <c r="AI17" s="188">
        <v>0</v>
      </c>
      <c r="AJ17" s="188">
        <v>0</v>
      </c>
    </row>
    <row r="18" spans="1:36" ht="13.5">
      <c r="A18" s="182" t="s">
        <v>247</v>
      </c>
      <c r="B18" s="182" t="s">
        <v>31</v>
      </c>
      <c r="C18" s="184" t="s">
        <v>32</v>
      </c>
      <c r="D18" s="188">
        <f t="shared" si="0"/>
        <v>55856</v>
      </c>
      <c r="E18" s="188">
        <v>42735</v>
      </c>
      <c r="F18" s="188">
        <f t="shared" si="1"/>
        <v>2867</v>
      </c>
      <c r="G18" s="188">
        <v>2441</v>
      </c>
      <c r="H18" s="188">
        <v>426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10254</v>
      </c>
      <c r="N18" s="188">
        <v>6449</v>
      </c>
      <c r="O18" s="188">
        <v>638</v>
      </c>
      <c r="P18" s="188">
        <v>1332</v>
      </c>
      <c r="Q18" s="188">
        <v>0</v>
      </c>
      <c r="R18" s="188">
        <v>1623</v>
      </c>
      <c r="S18" s="188">
        <v>212</v>
      </c>
      <c r="T18" s="188">
        <v>0</v>
      </c>
      <c r="U18" s="188">
        <f t="shared" si="3"/>
        <v>43004</v>
      </c>
      <c r="V18" s="188">
        <v>42735</v>
      </c>
      <c r="W18" s="188">
        <v>249</v>
      </c>
      <c r="X18" s="188">
        <v>20</v>
      </c>
      <c r="Y18" s="188">
        <v>0</v>
      </c>
      <c r="Z18" s="188">
        <v>0</v>
      </c>
      <c r="AA18" s="188">
        <v>0</v>
      </c>
      <c r="AB18" s="188">
        <f t="shared" si="4"/>
        <v>6230</v>
      </c>
      <c r="AC18" s="188">
        <v>0</v>
      </c>
      <c r="AD18" s="188">
        <v>4886</v>
      </c>
      <c r="AE18" s="188">
        <f t="shared" si="5"/>
        <v>1344</v>
      </c>
      <c r="AF18" s="188">
        <v>1344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247</v>
      </c>
      <c r="B19" s="182" t="s">
        <v>33</v>
      </c>
      <c r="C19" s="184" t="s">
        <v>34</v>
      </c>
      <c r="D19" s="188">
        <f t="shared" si="0"/>
        <v>99172</v>
      </c>
      <c r="E19" s="188">
        <v>83183</v>
      </c>
      <c r="F19" s="188">
        <f t="shared" si="1"/>
        <v>7222</v>
      </c>
      <c r="G19" s="188">
        <v>5294</v>
      </c>
      <c r="H19" s="188">
        <v>1928</v>
      </c>
      <c r="I19" s="188">
        <v>0</v>
      </c>
      <c r="J19" s="188">
        <v>0</v>
      </c>
      <c r="K19" s="188">
        <v>0</v>
      </c>
      <c r="L19" s="188">
        <v>712</v>
      </c>
      <c r="M19" s="188">
        <f t="shared" si="2"/>
        <v>8055</v>
      </c>
      <c r="N19" s="188">
        <v>6764</v>
      </c>
      <c r="O19" s="188">
        <v>0</v>
      </c>
      <c r="P19" s="188">
        <v>700</v>
      </c>
      <c r="Q19" s="188">
        <v>0</v>
      </c>
      <c r="R19" s="188">
        <v>30</v>
      </c>
      <c r="S19" s="188">
        <v>561</v>
      </c>
      <c r="T19" s="188">
        <v>0</v>
      </c>
      <c r="U19" s="188">
        <f t="shared" si="3"/>
        <v>86435</v>
      </c>
      <c r="V19" s="188">
        <v>83183</v>
      </c>
      <c r="W19" s="188">
        <v>3252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9866</v>
      </c>
      <c r="AC19" s="188">
        <v>712</v>
      </c>
      <c r="AD19" s="188">
        <v>9154</v>
      </c>
      <c r="AE19" s="188">
        <f t="shared" si="5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247</v>
      </c>
      <c r="B20" s="182" t="s">
        <v>35</v>
      </c>
      <c r="C20" s="184" t="s">
        <v>36</v>
      </c>
      <c r="D20" s="188">
        <f t="shared" si="0"/>
        <v>85904</v>
      </c>
      <c r="E20" s="188">
        <v>68449</v>
      </c>
      <c r="F20" s="188">
        <f t="shared" si="1"/>
        <v>17455</v>
      </c>
      <c r="G20" s="188">
        <v>4714</v>
      </c>
      <c r="H20" s="188">
        <v>12741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71064</v>
      </c>
      <c r="V20" s="188">
        <v>68449</v>
      </c>
      <c r="W20" s="188">
        <v>2615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9128</v>
      </c>
      <c r="AC20" s="188">
        <v>0</v>
      </c>
      <c r="AD20" s="188">
        <v>9028</v>
      </c>
      <c r="AE20" s="188">
        <f t="shared" si="5"/>
        <v>100</v>
      </c>
      <c r="AF20" s="188">
        <v>100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247</v>
      </c>
      <c r="B21" s="182" t="s">
        <v>37</v>
      </c>
      <c r="C21" s="184" t="s">
        <v>38</v>
      </c>
      <c r="D21" s="188">
        <f t="shared" si="0"/>
        <v>33306</v>
      </c>
      <c r="E21" s="188">
        <v>29097</v>
      </c>
      <c r="F21" s="188">
        <f t="shared" si="1"/>
        <v>2952</v>
      </c>
      <c r="G21" s="188">
        <v>2101</v>
      </c>
      <c r="H21" s="188">
        <v>851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1257</v>
      </c>
      <c r="N21" s="188">
        <v>1206</v>
      </c>
      <c r="O21" s="188">
        <v>0</v>
      </c>
      <c r="P21" s="188">
        <v>0</v>
      </c>
      <c r="Q21" s="188">
        <v>0</v>
      </c>
      <c r="R21" s="188">
        <v>0</v>
      </c>
      <c r="S21" s="188">
        <v>46</v>
      </c>
      <c r="T21" s="188">
        <v>5</v>
      </c>
      <c r="U21" s="188">
        <f t="shared" si="3"/>
        <v>29228</v>
      </c>
      <c r="V21" s="188">
        <v>29097</v>
      </c>
      <c r="W21" s="188">
        <v>131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5049</v>
      </c>
      <c r="AC21" s="188">
        <v>0</v>
      </c>
      <c r="AD21" s="188">
        <v>3490</v>
      </c>
      <c r="AE21" s="188">
        <f t="shared" si="5"/>
        <v>1559</v>
      </c>
      <c r="AF21" s="188">
        <v>1058</v>
      </c>
      <c r="AG21" s="188">
        <v>501</v>
      </c>
      <c r="AH21" s="188">
        <v>0</v>
      </c>
      <c r="AI21" s="188">
        <v>0</v>
      </c>
      <c r="AJ21" s="188">
        <v>0</v>
      </c>
    </row>
    <row r="22" spans="1:36" ht="13.5">
      <c r="A22" s="182" t="s">
        <v>247</v>
      </c>
      <c r="B22" s="182" t="s">
        <v>39</v>
      </c>
      <c r="C22" s="184" t="s">
        <v>40</v>
      </c>
      <c r="D22" s="188">
        <f t="shared" si="0"/>
        <v>45015</v>
      </c>
      <c r="E22" s="188">
        <v>31555</v>
      </c>
      <c r="F22" s="188">
        <f t="shared" si="1"/>
        <v>4380</v>
      </c>
      <c r="G22" s="188">
        <v>86</v>
      </c>
      <c r="H22" s="188">
        <v>4294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9080</v>
      </c>
      <c r="N22" s="188">
        <v>8389</v>
      </c>
      <c r="O22" s="188">
        <v>0</v>
      </c>
      <c r="P22" s="188">
        <v>0</v>
      </c>
      <c r="Q22" s="188">
        <v>0</v>
      </c>
      <c r="R22" s="188">
        <v>0</v>
      </c>
      <c r="S22" s="188">
        <v>691</v>
      </c>
      <c r="T22" s="188">
        <v>0</v>
      </c>
      <c r="U22" s="188">
        <f t="shared" si="3"/>
        <v>31555</v>
      </c>
      <c r="V22" s="188">
        <v>31555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2064</v>
      </c>
      <c r="AC22" s="188">
        <v>0</v>
      </c>
      <c r="AD22" s="188">
        <v>1577</v>
      </c>
      <c r="AE22" s="188">
        <f t="shared" si="5"/>
        <v>487</v>
      </c>
      <c r="AF22" s="188">
        <v>0</v>
      </c>
      <c r="AG22" s="188">
        <v>487</v>
      </c>
      <c r="AH22" s="188">
        <v>0</v>
      </c>
      <c r="AI22" s="188">
        <v>0</v>
      </c>
      <c r="AJ22" s="188">
        <v>0</v>
      </c>
    </row>
    <row r="23" spans="1:36" ht="13.5">
      <c r="A23" s="182" t="s">
        <v>247</v>
      </c>
      <c r="B23" s="182" t="s">
        <v>41</v>
      </c>
      <c r="C23" s="184" t="s">
        <v>42</v>
      </c>
      <c r="D23" s="188">
        <f t="shared" si="0"/>
        <v>38634</v>
      </c>
      <c r="E23" s="188">
        <v>28967</v>
      </c>
      <c r="F23" s="188">
        <f t="shared" si="1"/>
        <v>3311</v>
      </c>
      <c r="G23" s="188">
        <v>687</v>
      </c>
      <c r="H23" s="188">
        <v>2624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6356</v>
      </c>
      <c r="N23" s="188">
        <v>4922</v>
      </c>
      <c r="O23" s="188">
        <v>84</v>
      </c>
      <c r="P23" s="188">
        <v>0</v>
      </c>
      <c r="Q23" s="188">
        <v>398</v>
      </c>
      <c r="R23" s="188">
        <v>0</v>
      </c>
      <c r="S23" s="188">
        <v>624</v>
      </c>
      <c r="T23" s="188">
        <v>328</v>
      </c>
      <c r="U23" s="188">
        <f t="shared" si="3"/>
        <v>28967</v>
      </c>
      <c r="V23" s="188">
        <v>28967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2110</v>
      </c>
      <c r="AC23" s="188">
        <v>0</v>
      </c>
      <c r="AD23" s="188">
        <v>1448</v>
      </c>
      <c r="AE23" s="188">
        <f t="shared" si="5"/>
        <v>662</v>
      </c>
      <c r="AF23" s="188">
        <v>662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247</v>
      </c>
      <c r="B24" s="182" t="s">
        <v>43</v>
      </c>
      <c r="C24" s="184" t="s">
        <v>44</v>
      </c>
      <c r="D24" s="188">
        <f t="shared" si="0"/>
        <v>17100</v>
      </c>
      <c r="E24" s="188">
        <v>11851</v>
      </c>
      <c r="F24" s="188">
        <f t="shared" si="1"/>
        <v>1409</v>
      </c>
      <c r="G24" s="188">
        <v>521</v>
      </c>
      <c r="H24" s="188">
        <v>626</v>
      </c>
      <c r="I24" s="188">
        <v>0</v>
      </c>
      <c r="J24" s="188">
        <v>0</v>
      </c>
      <c r="K24" s="188">
        <v>262</v>
      </c>
      <c r="L24" s="188">
        <v>326</v>
      </c>
      <c r="M24" s="188">
        <f t="shared" si="2"/>
        <v>3514</v>
      </c>
      <c r="N24" s="188">
        <v>2632</v>
      </c>
      <c r="O24" s="188">
        <v>424</v>
      </c>
      <c r="P24" s="188">
        <v>0</v>
      </c>
      <c r="Q24" s="188">
        <v>139</v>
      </c>
      <c r="R24" s="188">
        <v>296</v>
      </c>
      <c r="S24" s="188">
        <v>23</v>
      </c>
      <c r="T24" s="188">
        <v>0</v>
      </c>
      <c r="U24" s="188">
        <f t="shared" si="3"/>
        <v>12372</v>
      </c>
      <c r="V24" s="188">
        <v>11851</v>
      </c>
      <c r="W24" s="188">
        <v>521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2034</v>
      </c>
      <c r="AC24" s="188">
        <v>326</v>
      </c>
      <c r="AD24" s="188">
        <v>1446</v>
      </c>
      <c r="AE24" s="188">
        <f t="shared" si="5"/>
        <v>262</v>
      </c>
      <c r="AF24" s="188">
        <v>0</v>
      </c>
      <c r="AG24" s="188">
        <v>0</v>
      </c>
      <c r="AH24" s="188">
        <v>0</v>
      </c>
      <c r="AI24" s="188">
        <v>0</v>
      </c>
      <c r="AJ24" s="188">
        <v>262</v>
      </c>
    </row>
    <row r="25" spans="1:36" ht="13.5">
      <c r="A25" s="182" t="s">
        <v>247</v>
      </c>
      <c r="B25" s="182" t="s">
        <v>45</v>
      </c>
      <c r="C25" s="184" t="s">
        <v>46</v>
      </c>
      <c r="D25" s="188">
        <f t="shared" si="0"/>
        <v>28984</v>
      </c>
      <c r="E25" s="188">
        <v>22182</v>
      </c>
      <c r="F25" s="188">
        <f t="shared" si="1"/>
        <v>877</v>
      </c>
      <c r="G25" s="188">
        <v>769</v>
      </c>
      <c r="H25" s="188">
        <v>108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5925</v>
      </c>
      <c r="N25" s="188">
        <v>2883</v>
      </c>
      <c r="O25" s="188">
        <v>1050</v>
      </c>
      <c r="P25" s="188">
        <v>783</v>
      </c>
      <c r="Q25" s="188">
        <v>217</v>
      </c>
      <c r="R25" s="188">
        <v>582</v>
      </c>
      <c r="S25" s="188">
        <v>410</v>
      </c>
      <c r="T25" s="188">
        <v>0</v>
      </c>
      <c r="U25" s="188">
        <f t="shared" si="3"/>
        <v>22182</v>
      </c>
      <c r="V25" s="188">
        <v>22182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1881</v>
      </c>
      <c r="AC25" s="188">
        <v>0</v>
      </c>
      <c r="AD25" s="188">
        <v>1109</v>
      </c>
      <c r="AE25" s="188">
        <f t="shared" si="5"/>
        <v>772</v>
      </c>
      <c r="AF25" s="188">
        <v>664</v>
      </c>
      <c r="AG25" s="188">
        <v>108</v>
      </c>
      <c r="AH25" s="188">
        <v>0</v>
      </c>
      <c r="AI25" s="188">
        <v>0</v>
      </c>
      <c r="AJ25" s="188">
        <v>0</v>
      </c>
    </row>
    <row r="26" spans="1:36" ht="13.5">
      <c r="A26" s="182" t="s">
        <v>247</v>
      </c>
      <c r="B26" s="182" t="s">
        <v>47</v>
      </c>
      <c r="C26" s="184" t="s">
        <v>48</v>
      </c>
      <c r="D26" s="188">
        <f t="shared" si="0"/>
        <v>13345</v>
      </c>
      <c r="E26" s="188">
        <v>10868</v>
      </c>
      <c r="F26" s="188">
        <f t="shared" si="1"/>
        <v>1143</v>
      </c>
      <c r="G26" s="188">
        <v>975</v>
      </c>
      <c r="H26" s="188">
        <v>168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1334</v>
      </c>
      <c r="N26" s="188">
        <v>1179</v>
      </c>
      <c r="O26" s="188">
        <v>0</v>
      </c>
      <c r="P26" s="188">
        <v>0</v>
      </c>
      <c r="Q26" s="188">
        <v>0</v>
      </c>
      <c r="R26" s="188">
        <v>1</v>
      </c>
      <c r="S26" s="188">
        <v>0</v>
      </c>
      <c r="T26" s="188">
        <v>154</v>
      </c>
      <c r="U26" s="188">
        <f t="shared" si="3"/>
        <v>10868</v>
      </c>
      <c r="V26" s="188">
        <v>10868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1199</v>
      </c>
      <c r="AC26" s="188">
        <v>0</v>
      </c>
      <c r="AD26" s="188">
        <v>605</v>
      </c>
      <c r="AE26" s="188">
        <f t="shared" si="5"/>
        <v>594</v>
      </c>
      <c r="AF26" s="188">
        <v>594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247</v>
      </c>
      <c r="B27" s="182" t="s">
        <v>49</v>
      </c>
      <c r="C27" s="184" t="s">
        <v>50</v>
      </c>
      <c r="D27" s="188">
        <f t="shared" si="0"/>
        <v>15284</v>
      </c>
      <c r="E27" s="188">
        <v>12021</v>
      </c>
      <c r="F27" s="188">
        <f t="shared" si="1"/>
        <v>1043</v>
      </c>
      <c r="G27" s="188">
        <v>414</v>
      </c>
      <c r="H27" s="188">
        <v>0</v>
      </c>
      <c r="I27" s="188">
        <v>0</v>
      </c>
      <c r="J27" s="188">
        <v>0</v>
      </c>
      <c r="K27" s="188">
        <v>629</v>
      </c>
      <c r="L27" s="188">
        <v>0</v>
      </c>
      <c r="M27" s="188">
        <f t="shared" si="2"/>
        <v>2220</v>
      </c>
      <c r="N27" s="188">
        <v>1213</v>
      </c>
      <c r="O27" s="188">
        <v>376</v>
      </c>
      <c r="P27" s="188">
        <v>353</v>
      </c>
      <c r="Q27" s="188">
        <v>108</v>
      </c>
      <c r="R27" s="188">
        <v>0</v>
      </c>
      <c r="S27" s="188">
        <v>153</v>
      </c>
      <c r="T27" s="188">
        <v>17</v>
      </c>
      <c r="U27" s="188">
        <f t="shared" si="3"/>
        <v>12021</v>
      </c>
      <c r="V27" s="188">
        <v>12021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2775</v>
      </c>
      <c r="AC27" s="188">
        <v>0</v>
      </c>
      <c r="AD27" s="188">
        <v>1883</v>
      </c>
      <c r="AE27" s="188">
        <f t="shared" si="5"/>
        <v>892</v>
      </c>
      <c r="AF27" s="188">
        <v>263</v>
      </c>
      <c r="AG27" s="188">
        <v>0</v>
      </c>
      <c r="AH27" s="188">
        <v>0</v>
      </c>
      <c r="AI27" s="188">
        <v>0</v>
      </c>
      <c r="AJ27" s="188">
        <v>629</v>
      </c>
    </row>
    <row r="28" spans="1:36" ht="13.5">
      <c r="A28" s="182" t="s">
        <v>247</v>
      </c>
      <c r="B28" s="182" t="s">
        <v>51</v>
      </c>
      <c r="C28" s="184" t="s">
        <v>52</v>
      </c>
      <c r="D28" s="188">
        <f t="shared" si="0"/>
        <v>12922</v>
      </c>
      <c r="E28" s="188">
        <v>8816</v>
      </c>
      <c r="F28" s="188">
        <f t="shared" si="1"/>
        <v>1944</v>
      </c>
      <c r="G28" s="188">
        <v>0</v>
      </c>
      <c r="H28" s="188">
        <v>1944</v>
      </c>
      <c r="I28" s="188">
        <v>0</v>
      </c>
      <c r="J28" s="188">
        <v>0</v>
      </c>
      <c r="K28" s="188">
        <v>0</v>
      </c>
      <c r="L28" s="188">
        <v>311</v>
      </c>
      <c r="M28" s="188">
        <f t="shared" si="2"/>
        <v>1851</v>
      </c>
      <c r="N28" s="188">
        <v>1580</v>
      </c>
      <c r="O28" s="188">
        <v>226</v>
      </c>
      <c r="P28" s="188">
        <v>5</v>
      </c>
      <c r="Q28" s="188">
        <v>0</v>
      </c>
      <c r="R28" s="188">
        <v>3</v>
      </c>
      <c r="S28" s="188">
        <v>33</v>
      </c>
      <c r="T28" s="188">
        <v>4</v>
      </c>
      <c r="U28" s="188">
        <f t="shared" si="3"/>
        <v>9135</v>
      </c>
      <c r="V28" s="188">
        <v>8816</v>
      </c>
      <c r="W28" s="188">
        <v>0</v>
      </c>
      <c r="X28" s="188">
        <v>319</v>
      </c>
      <c r="Y28" s="188">
        <v>0</v>
      </c>
      <c r="Z28" s="188">
        <v>0</v>
      </c>
      <c r="AA28" s="188">
        <v>0</v>
      </c>
      <c r="AB28" s="188">
        <f t="shared" si="4"/>
        <v>1469</v>
      </c>
      <c r="AC28" s="188">
        <v>311</v>
      </c>
      <c r="AD28" s="188">
        <v>853</v>
      </c>
      <c r="AE28" s="188">
        <f t="shared" si="5"/>
        <v>305</v>
      </c>
      <c r="AF28" s="188">
        <v>0</v>
      </c>
      <c r="AG28" s="188">
        <v>305</v>
      </c>
      <c r="AH28" s="188">
        <v>0</v>
      </c>
      <c r="AI28" s="188">
        <v>0</v>
      </c>
      <c r="AJ28" s="188">
        <v>0</v>
      </c>
    </row>
    <row r="29" spans="1:36" ht="13.5">
      <c r="A29" s="182" t="s">
        <v>247</v>
      </c>
      <c r="B29" s="182" t="s">
        <v>53</v>
      </c>
      <c r="C29" s="184" t="s">
        <v>205</v>
      </c>
      <c r="D29" s="188">
        <f t="shared" si="0"/>
        <v>10710</v>
      </c>
      <c r="E29" s="188">
        <v>6669</v>
      </c>
      <c r="F29" s="188">
        <f t="shared" si="1"/>
        <v>3985</v>
      </c>
      <c r="G29" s="188">
        <v>270</v>
      </c>
      <c r="H29" s="188">
        <v>3715</v>
      </c>
      <c r="I29" s="188">
        <v>0</v>
      </c>
      <c r="J29" s="188">
        <v>0</v>
      </c>
      <c r="K29" s="188">
        <v>0</v>
      </c>
      <c r="L29" s="188">
        <v>56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6669</v>
      </c>
      <c r="V29" s="188">
        <v>6669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570</v>
      </c>
      <c r="AC29" s="188">
        <v>56</v>
      </c>
      <c r="AD29" s="188">
        <v>399</v>
      </c>
      <c r="AE29" s="188">
        <f t="shared" si="5"/>
        <v>115</v>
      </c>
      <c r="AF29" s="188">
        <v>115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247</v>
      </c>
      <c r="B30" s="182" t="s">
        <v>54</v>
      </c>
      <c r="C30" s="184" t="s">
        <v>55</v>
      </c>
      <c r="D30" s="188">
        <f t="shared" si="0"/>
        <v>3358</v>
      </c>
      <c r="E30" s="188">
        <v>2546</v>
      </c>
      <c r="F30" s="188">
        <f t="shared" si="1"/>
        <v>211</v>
      </c>
      <c r="G30" s="188">
        <v>130</v>
      </c>
      <c r="H30" s="188">
        <v>81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601</v>
      </c>
      <c r="N30" s="188">
        <v>459</v>
      </c>
      <c r="O30" s="188">
        <v>33</v>
      </c>
      <c r="P30" s="188">
        <v>85</v>
      </c>
      <c r="Q30" s="188">
        <v>0</v>
      </c>
      <c r="R30" s="188">
        <v>0</v>
      </c>
      <c r="S30" s="188">
        <v>24</v>
      </c>
      <c r="T30" s="188">
        <v>0</v>
      </c>
      <c r="U30" s="188">
        <f t="shared" si="3"/>
        <v>2548</v>
      </c>
      <c r="V30" s="188">
        <v>2546</v>
      </c>
      <c r="W30" s="188">
        <v>2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212</v>
      </c>
      <c r="AC30" s="188">
        <v>0</v>
      </c>
      <c r="AD30" s="188">
        <v>163</v>
      </c>
      <c r="AE30" s="188">
        <f t="shared" si="5"/>
        <v>49</v>
      </c>
      <c r="AF30" s="188">
        <v>49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247</v>
      </c>
      <c r="B31" s="182" t="s">
        <v>56</v>
      </c>
      <c r="C31" s="184" t="s">
        <v>246</v>
      </c>
      <c r="D31" s="188">
        <f t="shared" si="0"/>
        <v>6467</v>
      </c>
      <c r="E31" s="188">
        <v>4787</v>
      </c>
      <c r="F31" s="188">
        <f t="shared" si="1"/>
        <v>466</v>
      </c>
      <c r="G31" s="188">
        <v>289</v>
      </c>
      <c r="H31" s="188">
        <v>177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1214</v>
      </c>
      <c r="N31" s="188">
        <v>867</v>
      </c>
      <c r="O31" s="188">
        <v>69</v>
      </c>
      <c r="P31" s="188">
        <v>143</v>
      </c>
      <c r="Q31" s="188">
        <v>0</v>
      </c>
      <c r="R31" s="188">
        <v>100</v>
      </c>
      <c r="S31" s="188">
        <v>35</v>
      </c>
      <c r="T31" s="188">
        <v>0</v>
      </c>
      <c r="U31" s="188">
        <f t="shared" si="3"/>
        <v>4791</v>
      </c>
      <c r="V31" s="188">
        <v>4787</v>
      </c>
      <c r="W31" s="188">
        <v>4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409</v>
      </c>
      <c r="AC31" s="188">
        <v>0</v>
      </c>
      <c r="AD31" s="188">
        <v>308</v>
      </c>
      <c r="AE31" s="188">
        <f t="shared" si="5"/>
        <v>101</v>
      </c>
      <c r="AF31" s="188">
        <v>101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247</v>
      </c>
      <c r="B32" s="182" t="s">
        <v>57</v>
      </c>
      <c r="C32" s="184" t="s">
        <v>58</v>
      </c>
      <c r="D32" s="188">
        <f t="shared" si="0"/>
        <v>4588</v>
      </c>
      <c r="E32" s="188">
        <v>3392</v>
      </c>
      <c r="F32" s="188">
        <f t="shared" si="1"/>
        <v>493</v>
      </c>
      <c r="G32" s="188">
        <v>83</v>
      </c>
      <c r="H32" s="188">
        <v>410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703</v>
      </c>
      <c r="N32" s="188">
        <v>633</v>
      </c>
      <c r="O32" s="188">
        <v>0</v>
      </c>
      <c r="P32" s="188">
        <v>0</v>
      </c>
      <c r="Q32" s="188">
        <v>0</v>
      </c>
      <c r="R32" s="188">
        <v>0</v>
      </c>
      <c r="S32" s="188">
        <v>70</v>
      </c>
      <c r="T32" s="188">
        <v>0</v>
      </c>
      <c r="U32" s="188">
        <f t="shared" si="3"/>
        <v>3392</v>
      </c>
      <c r="V32" s="188">
        <v>3392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286</v>
      </c>
      <c r="AC32" s="188">
        <v>0</v>
      </c>
      <c r="AD32" s="188">
        <v>211</v>
      </c>
      <c r="AE32" s="188">
        <f t="shared" si="5"/>
        <v>75</v>
      </c>
      <c r="AF32" s="188">
        <v>75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247</v>
      </c>
      <c r="B33" s="182" t="s">
        <v>59</v>
      </c>
      <c r="C33" s="184" t="s">
        <v>60</v>
      </c>
      <c r="D33" s="188">
        <f t="shared" si="0"/>
        <v>4243</v>
      </c>
      <c r="E33" s="188">
        <v>3219</v>
      </c>
      <c r="F33" s="188">
        <f t="shared" si="1"/>
        <v>276</v>
      </c>
      <c r="G33" s="188">
        <v>276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748</v>
      </c>
      <c r="N33" s="188">
        <v>563</v>
      </c>
      <c r="O33" s="188">
        <v>0</v>
      </c>
      <c r="P33" s="188">
        <v>111</v>
      </c>
      <c r="Q33" s="188">
        <v>37</v>
      </c>
      <c r="R33" s="188">
        <v>5</v>
      </c>
      <c r="S33" s="188">
        <v>19</v>
      </c>
      <c r="T33" s="188">
        <v>13</v>
      </c>
      <c r="U33" s="188">
        <f t="shared" si="3"/>
        <v>3243</v>
      </c>
      <c r="V33" s="188">
        <v>3219</v>
      </c>
      <c r="W33" s="188">
        <v>24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363</v>
      </c>
      <c r="AC33" s="188">
        <v>0</v>
      </c>
      <c r="AD33" s="188">
        <v>283</v>
      </c>
      <c r="AE33" s="188">
        <f t="shared" si="5"/>
        <v>80</v>
      </c>
      <c r="AF33" s="188">
        <v>80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247</v>
      </c>
      <c r="B34" s="182" t="s">
        <v>61</v>
      </c>
      <c r="C34" s="184" t="s">
        <v>62</v>
      </c>
      <c r="D34" s="188">
        <f t="shared" si="0"/>
        <v>5276</v>
      </c>
      <c r="E34" s="188">
        <v>3989</v>
      </c>
      <c r="F34" s="188">
        <f t="shared" si="1"/>
        <v>409</v>
      </c>
      <c r="G34" s="188">
        <v>222</v>
      </c>
      <c r="H34" s="188">
        <v>187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"/>
        <v>878</v>
      </c>
      <c r="N34" s="188">
        <v>743</v>
      </c>
      <c r="O34" s="188">
        <v>0</v>
      </c>
      <c r="P34" s="188">
        <v>110</v>
      </c>
      <c r="Q34" s="188">
        <v>0</v>
      </c>
      <c r="R34" s="188">
        <v>0</v>
      </c>
      <c r="S34" s="188">
        <v>25</v>
      </c>
      <c r="T34" s="188">
        <v>0</v>
      </c>
      <c r="U34" s="188">
        <f t="shared" si="3"/>
        <v>4016</v>
      </c>
      <c r="V34" s="188">
        <v>3989</v>
      </c>
      <c r="W34" s="188">
        <v>27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424</v>
      </c>
      <c r="AC34" s="188">
        <v>0</v>
      </c>
      <c r="AD34" s="188">
        <v>351</v>
      </c>
      <c r="AE34" s="188">
        <f t="shared" si="5"/>
        <v>73</v>
      </c>
      <c r="AF34" s="188">
        <v>73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247</v>
      </c>
      <c r="B35" s="182" t="s">
        <v>63</v>
      </c>
      <c r="C35" s="184" t="s">
        <v>64</v>
      </c>
      <c r="D35" s="188">
        <f t="shared" si="0"/>
        <v>19820</v>
      </c>
      <c r="E35" s="188">
        <v>16790</v>
      </c>
      <c r="F35" s="188">
        <f t="shared" si="1"/>
        <v>3030</v>
      </c>
      <c r="G35" s="188">
        <v>2984</v>
      </c>
      <c r="H35" s="188">
        <v>46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2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18788</v>
      </c>
      <c r="V35" s="188">
        <v>16790</v>
      </c>
      <c r="W35" s="188">
        <v>1986</v>
      </c>
      <c r="X35" s="188">
        <v>12</v>
      </c>
      <c r="Y35" s="188">
        <v>0</v>
      </c>
      <c r="Z35" s="188">
        <v>0</v>
      </c>
      <c r="AA35" s="188">
        <v>0</v>
      </c>
      <c r="AB35" s="188">
        <f t="shared" si="4"/>
        <v>2545</v>
      </c>
      <c r="AC35" s="188">
        <v>0</v>
      </c>
      <c r="AD35" s="188">
        <v>2545</v>
      </c>
      <c r="AE35" s="188">
        <f t="shared" si="5"/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247</v>
      </c>
      <c r="B36" s="182" t="s">
        <v>65</v>
      </c>
      <c r="C36" s="184" t="s">
        <v>66</v>
      </c>
      <c r="D36" s="188">
        <f t="shared" si="0"/>
        <v>4318</v>
      </c>
      <c r="E36" s="188">
        <v>3398</v>
      </c>
      <c r="F36" s="188">
        <f aca="true" t="shared" si="6" ref="F36:F43">SUM(G36:K36)</f>
        <v>519</v>
      </c>
      <c r="G36" s="188">
        <v>395</v>
      </c>
      <c r="H36" s="188">
        <v>124</v>
      </c>
      <c r="I36" s="188">
        <v>0</v>
      </c>
      <c r="J36" s="188">
        <v>0</v>
      </c>
      <c r="K36" s="188">
        <v>0</v>
      </c>
      <c r="L36" s="188">
        <v>0</v>
      </c>
      <c r="M36" s="188">
        <f aca="true" t="shared" si="7" ref="M36:M43">SUM(N36:T36)</f>
        <v>401</v>
      </c>
      <c r="N36" s="188">
        <v>401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aca="true" t="shared" si="8" ref="U36:U43">SUM(V36:AA36)</f>
        <v>3550</v>
      </c>
      <c r="V36" s="188">
        <v>3398</v>
      </c>
      <c r="W36" s="188">
        <v>131</v>
      </c>
      <c r="X36" s="188">
        <v>21</v>
      </c>
      <c r="Y36" s="188">
        <v>0</v>
      </c>
      <c r="Z36" s="188">
        <v>0</v>
      </c>
      <c r="AA36" s="188">
        <v>0</v>
      </c>
      <c r="AB36" s="188">
        <f aca="true" t="shared" si="9" ref="AB36:AB43">SUM(AC36:AE36)</f>
        <v>581</v>
      </c>
      <c r="AC36" s="188">
        <v>0</v>
      </c>
      <c r="AD36" s="188">
        <v>483</v>
      </c>
      <c r="AE36" s="188">
        <f aca="true" t="shared" si="10" ref="AE36:AE43">SUM(AF36:AJ36)</f>
        <v>98</v>
      </c>
      <c r="AF36" s="188">
        <v>83</v>
      </c>
      <c r="AG36" s="188">
        <v>15</v>
      </c>
      <c r="AH36" s="188">
        <v>0</v>
      </c>
      <c r="AI36" s="188">
        <v>0</v>
      </c>
      <c r="AJ36" s="188">
        <v>0</v>
      </c>
    </row>
    <row r="37" spans="1:36" ht="13.5">
      <c r="A37" s="182" t="s">
        <v>247</v>
      </c>
      <c r="B37" s="182" t="s">
        <v>67</v>
      </c>
      <c r="C37" s="184" t="s">
        <v>68</v>
      </c>
      <c r="D37" s="188">
        <f t="shared" si="0"/>
        <v>16263</v>
      </c>
      <c r="E37" s="188">
        <v>13383</v>
      </c>
      <c r="F37" s="188">
        <f t="shared" si="6"/>
        <v>1522</v>
      </c>
      <c r="G37" s="188">
        <v>1020</v>
      </c>
      <c r="H37" s="188">
        <v>502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7"/>
        <v>1358</v>
      </c>
      <c r="N37" s="188">
        <v>1358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8"/>
        <v>13801</v>
      </c>
      <c r="V37" s="188">
        <v>13383</v>
      </c>
      <c r="W37" s="188">
        <v>334</v>
      </c>
      <c r="X37" s="188">
        <v>84</v>
      </c>
      <c r="Y37" s="188">
        <v>0</v>
      </c>
      <c r="Z37" s="188">
        <v>0</v>
      </c>
      <c r="AA37" s="188">
        <v>0</v>
      </c>
      <c r="AB37" s="188">
        <f t="shared" si="9"/>
        <v>2158</v>
      </c>
      <c r="AC37" s="188">
        <v>0</v>
      </c>
      <c r="AD37" s="188">
        <v>1879</v>
      </c>
      <c r="AE37" s="188">
        <f t="shared" si="10"/>
        <v>279</v>
      </c>
      <c r="AF37" s="188">
        <v>213</v>
      </c>
      <c r="AG37" s="188">
        <v>66</v>
      </c>
      <c r="AH37" s="188">
        <v>0</v>
      </c>
      <c r="AI37" s="188">
        <v>0</v>
      </c>
      <c r="AJ37" s="188">
        <v>0</v>
      </c>
    </row>
    <row r="38" spans="1:36" ht="13.5">
      <c r="A38" s="182" t="s">
        <v>247</v>
      </c>
      <c r="B38" s="182" t="s">
        <v>69</v>
      </c>
      <c r="C38" s="184" t="s">
        <v>70</v>
      </c>
      <c r="D38" s="188">
        <f t="shared" si="0"/>
        <v>15728</v>
      </c>
      <c r="E38" s="188">
        <v>14038</v>
      </c>
      <c r="F38" s="188">
        <f t="shared" si="6"/>
        <v>795</v>
      </c>
      <c r="G38" s="188">
        <v>795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7"/>
        <v>895</v>
      </c>
      <c r="N38" s="188">
        <v>12</v>
      </c>
      <c r="O38" s="188">
        <v>208</v>
      </c>
      <c r="P38" s="188">
        <v>414</v>
      </c>
      <c r="Q38" s="188">
        <v>133</v>
      </c>
      <c r="R38" s="188">
        <v>0</v>
      </c>
      <c r="S38" s="188">
        <v>115</v>
      </c>
      <c r="T38" s="188">
        <v>13</v>
      </c>
      <c r="U38" s="188">
        <f t="shared" si="8"/>
        <v>14038</v>
      </c>
      <c r="V38" s="188">
        <v>14038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9"/>
        <v>1940</v>
      </c>
      <c r="AC38" s="188">
        <v>0</v>
      </c>
      <c r="AD38" s="188">
        <v>1588</v>
      </c>
      <c r="AE38" s="188">
        <f t="shared" si="10"/>
        <v>352</v>
      </c>
      <c r="AF38" s="188">
        <v>352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247</v>
      </c>
      <c r="B39" s="182" t="s">
        <v>71</v>
      </c>
      <c r="C39" s="184" t="s">
        <v>72</v>
      </c>
      <c r="D39" s="188">
        <f t="shared" si="0"/>
        <v>1072</v>
      </c>
      <c r="E39" s="188">
        <v>834</v>
      </c>
      <c r="F39" s="188">
        <f t="shared" si="6"/>
        <v>49</v>
      </c>
      <c r="G39" s="188">
        <v>20</v>
      </c>
      <c r="H39" s="188">
        <v>29</v>
      </c>
      <c r="I39" s="188">
        <v>0</v>
      </c>
      <c r="J39" s="188">
        <v>0</v>
      </c>
      <c r="K39" s="188">
        <v>0</v>
      </c>
      <c r="L39" s="188">
        <v>14</v>
      </c>
      <c r="M39" s="188">
        <f t="shared" si="7"/>
        <v>175</v>
      </c>
      <c r="N39" s="188">
        <v>122</v>
      </c>
      <c r="O39" s="188">
        <v>0</v>
      </c>
      <c r="P39" s="188">
        <v>31</v>
      </c>
      <c r="Q39" s="188">
        <v>8</v>
      </c>
      <c r="R39" s="188">
        <v>0</v>
      </c>
      <c r="S39" s="188">
        <v>13</v>
      </c>
      <c r="T39" s="188">
        <v>1</v>
      </c>
      <c r="U39" s="188">
        <f t="shared" si="8"/>
        <v>834</v>
      </c>
      <c r="V39" s="188">
        <v>834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9"/>
        <v>108</v>
      </c>
      <c r="AC39" s="188">
        <v>14</v>
      </c>
      <c r="AD39" s="188">
        <v>94</v>
      </c>
      <c r="AE39" s="188">
        <f t="shared" si="10"/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247</v>
      </c>
      <c r="B40" s="182" t="s">
        <v>73</v>
      </c>
      <c r="C40" s="184" t="s">
        <v>74</v>
      </c>
      <c r="D40" s="188">
        <f t="shared" si="0"/>
        <v>7601</v>
      </c>
      <c r="E40" s="188">
        <v>6161</v>
      </c>
      <c r="F40" s="188">
        <f t="shared" si="6"/>
        <v>745</v>
      </c>
      <c r="G40" s="188">
        <v>745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7"/>
        <v>695</v>
      </c>
      <c r="N40" s="188">
        <v>457</v>
      </c>
      <c r="O40" s="188">
        <v>28</v>
      </c>
      <c r="P40" s="188">
        <v>40</v>
      </c>
      <c r="Q40" s="188">
        <v>66</v>
      </c>
      <c r="R40" s="188">
        <v>0</v>
      </c>
      <c r="S40" s="188">
        <v>104</v>
      </c>
      <c r="T40" s="188">
        <v>0</v>
      </c>
      <c r="U40" s="188">
        <f t="shared" si="8"/>
        <v>6263</v>
      </c>
      <c r="V40" s="188">
        <v>6161</v>
      </c>
      <c r="W40" s="188">
        <v>102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9"/>
        <v>1183</v>
      </c>
      <c r="AC40" s="188">
        <v>0</v>
      </c>
      <c r="AD40" s="188">
        <v>917</v>
      </c>
      <c r="AE40" s="188">
        <f t="shared" si="10"/>
        <v>266</v>
      </c>
      <c r="AF40" s="188">
        <v>266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247</v>
      </c>
      <c r="B41" s="182" t="s">
        <v>75</v>
      </c>
      <c r="C41" s="184" t="s">
        <v>76</v>
      </c>
      <c r="D41" s="188">
        <f t="shared" si="0"/>
        <v>9688</v>
      </c>
      <c r="E41" s="188">
        <v>7906</v>
      </c>
      <c r="F41" s="188">
        <f t="shared" si="6"/>
        <v>954</v>
      </c>
      <c r="G41" s="188">
        <v>954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7"/>
        <v>828</v>
      </c>
      <c r="N41" s="188">
        <v>530</v>
      </c>
      <c r="O41" s="188">
        <v>36</v>
      </c>
      <c r="P41" s="188">
        <v>49</v>
      </c>
      <c r="Q41" s="188">
        <v>70</v>
      </c>
      <c r="R41" s="188">
        <v>0</v>
      </c>
      <c r="S41" s="188">
        <v>129</v>
      </c>
      <c r="T41" s="188">
        <v>14</v>
      </c>
      <c r="U41" s="188">
        <f t="shared" si="8"/>
        <v>8135</v>
      </c>
      <c r="V41" s="188">
        <v>7906</v>
      </c>
      <c r="W41" s="188">
        <v>229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1492</v>
      </c>
      <c r="AC41" s="188">
        <v>0</v>
      </c>
      <c r="AD41" s="188">
        <v>1149</v>
      </c>
      <c r="AE41" s="188">
        <f t="shared" si="10"/>
        <v>343</v>
      </c>
      <c r="AF41" s="188">
        <v>343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247</v>
      </c>
      <c r="B42" s="182" t="s">
        <v>77</v>
      </c>
      <c r="C42" s="184" t="s">
        <v>78</v>
      </c>
      <c r="D42" s="188">
        <f t="shared" si="0"/>
        <v>3737</v>
      </c>
      <c r="E42" s="188">
        <v>2923</v>
      </c>
      <c r="F42" s="188">
        <f t="shared" si="6"/>
        <v>203</v>
      </c>
      <c r="G42" s="188">
        <v>203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7"/>
        <v>611</v>
      </c>
      <c r="N42" s="188">
        <v>370</v>
      </c>
      <c r="O42" s="188">
        <v>134</v>
      </c>
      <c r="P42" s="188">
        <v>20</v>
      </c>
      <c r="Q42" s="188">
        <v>36</v>
      </c>
      <c r="R42" s="188">
        <v>0</v>
      </c>
      <c r="S42" s="188">
        <v>51</v>
      </c>
      <c r="T42" s="188">
        <v>0</v>
      </c>
      <c r="U42" s="188">
        <f t="shared" si="8"/>
        <v>2959</v>
      </c>
      <c r="V42" s="188">
        <v>2923</v>
      </c>
      <c r="W42" s="188">
        <v>36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550</v>
      </c>
      <c r="AC42" s="188">
        <v>0</v>
      </c>
      <c r="AD42" s="188">
        <v>419</v>
      </c>
      <c r="AE42" s="188">
        <f t="shared" si="10"/>
        <v>131</v>
      </c>
      <c r="AF42" s="188">
        <v>131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247</v>
      </c>
      <c r="B43" s="182" t="s">
        <v>79</v>
      </c>
      <c r="C43" s="184" t="s">
        <v>80</v>
      </c>
      <c r="D43" s="188">
        <f t="shared" si="0"/>
        <v>3636</v>
      </c>
      <c r="E43" s="188">
        <v>2768</v>
      </c>
      <c r="F43" s="188">
        <f t="shared" si="6"/>
        <v>389</v>
      </c>
      <c r="G43" s="188">
        <v>386</v>
      </c>
      <c r="H43" s="188">
        <v>3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7"/>
        <v>479</v>
      </c>
      <c r="N43" s="188">
        <v>373</v>
      </c>
      <c r="O43" s="188">
        <v>15</v>
      </c>
      <c r="P43" s="188">
        <v>20</v>
      </c>
      <c r="Q43" s="188">
        <v>26</v>
      </c>
      <c r="R43" s="188">
        <v>0</v>
      </c>
      <c r="S43" s="188">
        <v>45</v>
      </c>
      <c r="T43" s="188">
        <v>0</v>
      </c>
      <c r="U43" s="188">
        <f t="shared" si="8"/>
        <v>2812</v>
      </c>
      <c r="V43" s="188">
        <v>2768</v>
      </c>
      <c r="W43" s="188">
        <v>44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9"/>
        <v>547</v>
      </c>
      <c r="AC43" s="188">
        <v>0</v>
      </c>
      <c r="AD43" s="188">
        <v>402</v>
      </c>
      <c r="AE43" s="188">
        <f t="shared" si="10"/>
        <v>145</v>
      </c>
      <c r="AF43" s="188">
        <v>145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201" t="s">
        <v>18</v>
      </c>
      <c r="B44" s="202"/>
      <c r="C44" s="202"/>
      <c r="D44" s="188">
        <f aca="true" t="shared" si="11" ref="D44:AJ44">SUM(D7:D43)</f>
        <v>3299077</v>
      </c>
      <c r="E44" s="188">
        <f t="shared" si="11"/>
        <v>2875297</v>
      </c>
      <c r="F44" s="188">
        <f t="shared" si="11"/>
        <v>302491</v>
      </c>
      <c r="G44" s="188">
        <f t="shared" si="11"/>
        <v>97068</v>
      </c>
      <c r="H44" s="188">
        <f t="shared" si="11"/>
        <v>188443</v>
      </c>
      <c r="I44" s="188">
        <f t="shared" si="11"/>
        <v>0</v>
      </c>
      <c r="J44" s="188">
        <f t="shared" si="11"/>
        <v>431</v>
      </c>
      <c r="K44" s="188">
        <f t="shared" si="11"/>
        <v>16549</v>
      </c>
      <c r="L44" s="188">
        <f t="shared" si="11"/>
        <v>16191</v>
      </c>
      <c r="M44" s="188">
        <f t="shared" si="11"/>
        <v>105098</v>
      </c>
      <c r="N44" s="188">
        <f t="shared" si="11"/>
        <v>74369</v>
      </c>
      <c r="O44" s="188">
        <f t="shared" si="11"/>
        <v>4464</v>
      </c>
      <c r="P44" s="188">
        <f t="shared" si="11"/>
        <v>4196</v>
      </c>
      <c r="Q44" s="188">
        <f t="shared" si="11"/>
        <v>1967</v>
      </c>
      <c r="R44" s="188">
        <f t="shared" si="11"/>
        <v>2640</v>
      </c>
      <c r="S44" s="188">
        <f t="shared" si="11"/>
        <v>5426</v>
      </c>
      <c r="T44" s="188">
        <f t="shared" si="11"/>
        <v>12036</v>
      </c>
      <c r="U44" s="188">
        <f t="shared" si="11"/>
        <v>2953209</v>
      </c>
      <c r="V44" s="188">
        <f t="shared" si="11"/>
        <v>2875297</v>
      </c>
      <c r="W44" s="188">
        <f t="shared" si="11"/>
        <v>59999</v>
      </c>
      <c r="X44" s="188">
        <f t="shared" si="11"/>
        <v>8560</v>
      </c>
      <c r="Y44" s="188">
        <f t="shared" si="11"/>
        <v>0</v>
      </c>
      <c r="Z44" s="188">
        <f t="shared" si="11"/>
        <v>282</v>
      </c>
      <c r="AA44" s="188">
        <f t="shared" si="11"/>
        <v>9071</v>
      </c>
      <c r="AB44" s="188">
        <f t="shared" si="11"/>
        <v>402812</v>
      </c>
      <c r="AC44" s="188">
        <f t="shared" si="11"/>
        <v>16191</v>
      </c>
      <c r="AD44" s="188">
        <f t="shared" si="11"/>
        <v>356260</v>
      </c>
      <c r="AE44" s="188">
        <f t="shared" si="11"/>
        <v>30361</v>
      </c>
      <c r="AF44" s="188">
        <f t="shared" si="11"/>
        <v>9396</v>
      </c>
      <c r="AG44" s="188">
        <f t="shared" si="11"/>
        <v>13603</v>
      </c>
      <c r="AH44" s="188">
        <f t="shared" si="11"/>
        <v>0</v>
      </c>
      <c r="AI44" s="188">
        <f t="shared" si="11"/>
        <v>0</v>
      </c>
      <c r="AJ44" s="188">
        <f t="shared" si="11"/>
        <v>7362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4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162</v>
      </c>
      <c r="B2" s="200" t="s">
        <v>206</v>
      </c>
      <c r="C2" s="200" t="s">
        <v>174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194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177</v>
      </c>
      <c r="E3" s="203" t="s">
        <v>181</v>
      </c>
      <c r="F3" s="203" t="s">
        <v>207</v>
      </c>
      <c r="G3" s="203" t="s">
        <v>182</v>
      </c>
      <c r="H3" s="203" t="s">
        <v>296</v>
      </c>
      <c r="I3" s="203" t="s">
        <v>297</v>
      </c>
      <c r="J3" s="244" t="s">
        <v>245</v>
      </c>
      <c r="K3" s="203" t="s">
        <v>208</v>
      </c>
      <c r="L3" s="195" t="s">
        <v>177</v>
      </c>
      <c r="M3" s="203" t="s">
        <v>181</v>
      </c>
      <c r="N3" s="203" t="s">
        <v>207</v>
      </c>
      <c r="O3" s="203" t="s">
        <v>182</v>
      </c>
      <c r="P3" s="203" t="s">
        <v>296</v>
      </c>
      <c r="Q3" s="203" t="s">
        <v>297</v>
      </c>
      <c r="R3" s="244" t="s">
        <v>245</v>
      </c>
      <c r="S3" s="203" t="s">
        <v>208</v>
      </c>
      <c r="T3" s="195" t="s">
        <v>177</v>
      </c>
      <c r="U3" s="203" t="s">
        <v>181</v>
      </c>
      <c r="V3" s="203" t="s">
        <v>207</v>
      </c>
      <c r="W3" s="203" t="s">
        <v>182</v>
      </c>
      <c r="X3" s="203" t="s">
        <v>296</v>
      </c>
      <c r="Y3" s="203" t="s">
        <v>297</v>
      </c>
      <c r="Z3" s="244" t="s">
        <v>245</v>
      </c>
      <c r="AA3" s="203" t="s">
        <v>208</v>
      </c>
      <c r="AB3" s="208" t="s">
        <v>195</v>
      </c>
      <c r="AC3" s="234"/>
      <c r="AD3" s="234"/>
      <c r="AE3" s="234"/>
      <c r="AF3" s="234"/>
      <c r="AG3" s="234"/>
      <c r="AH3" s="234"/>
      <c r="AI3" s="235"/>
      <c r="AJ3" s="208" t="s">
        <v>196</v>
      </c>
      <c r="AK3" s="206"/>
      <c r="AL3" s="206"/>
      <c r="AM3" s="206"/>
      <c r="AN3" s="206"/>
      <c r="AO3" s="206"/>
      <c r="AP3" s="206"/>
      <c r="AQ3" s="207"/>
      <c r="AR3" s="208" t="s">
        <v>197</v>
      </c>
      <c r="AS3" s="232"/>
      <c r="AT3" s="232"/>
      <c r="AU3" s="232"/>
      <c r="AV3" s="232"/>
      <c r="AW3" s="232"/>
      <c r="AX3" s="232"/>
      <c r="AY3" s="233"/>
      <c r="AZ3" s="208" t="s">
        <v>198</v>
      </c>
      <c r="BA3" s="234"/>
      <c r="BB3" s="234"/>
      <c r="BC3" s="234"/>
      <c r="BD3" s="234"/>
      <c r="BE3" s="234"/>
      <c r="BF3" s="234"/>
      <c r="BG3" s="235"/>
      <c r="BH3" s="208" t="s">
        <v>199</v>
      </c>
      <c r="BI3" s="234"/>
      <c r="BJ3" s="234"/>
      <c r="BK3" s="234"/>
      <c r="BL3" s="234"/>
      <c r="BM3" s="234"/>
      <c r="BN3" s="234"/>
      <c r="BO3" s="235"/>
      <c r="BP3" s="195" t="s">
        <v>177</v>
      </c>
      <c r="BQ3" s="203" t="s">
        <v>181</v>
      </c>
      <c r="BR3" s="203" t="s">
        <v>207</v>
      </c>
      <c r="BS3" s="203" t="s">
        <v>182</v>
      </c>
      <c r="BT3" s="203" t="s">
        <v>296</v>
      </c>
      <c r="BU3" s="203" t="s">
        <v>297</v>
      </c>
      <c r="BV3" s="244" t="s">
        <v>245</v>
      </c>
      <c r="BW3" s="203" t="s">
        <v>208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177</v>
      </c>
      <c r="AC4" s="203" t="s">
        <v>181</v>
      </c>
      <c r="AD4" s="203" t="s">
        <v>207</v>
      </c>
      <c r="AE4" s="203" t="s">
        <v>182</v>
      </c>
      <c r="AF4" s="203" t="s">
        <v>296</v>
      </c>
      <c r="AG4" s="203" t="s">
        <v>297</v>
      </c>
      <c r="AH4" s="244" t="s">
        <v>245</v>
      </c>
      <c r="AI4" s="203" t="s">
        <v>208</v>
      </c>
      <c r="AJ4" s="195" t="s">
        <v>177</v>
      </c>
      <c r="AK4" s="203" t="s">
        <v>181</v>
      </c>
      <c r="AL4" s="203" t="s">
        <v>207</v>
      </c>
      <c r="AM4" s="203" t="s">
        <v>182</v>
      </c>
      <c r="AN4" s="203" t="s">
        <v>296</v>
      </c>
      <c r="AO4" s="203" t="s">
        <v>297</v>
      </c>
      <c r="AP4" s="244" t="s">
        <v>245</v>
      </c>
      <c r="AQ4" s="203" t="s">
        <v>208</v>
      </c>
      <c r="AR4" s="195" t="s">
        <v>177</v>
      </c>
      <c r="AS4" s="203" t="s">
        <v>181</v>
      </c>
      <c r="AT4" s="203" t="s">
        <v>207</v>
      </c>
      <c r="AU4" s="203" t="s">
        <v>182</v>
      </c>
      <c r="AV4" s="203" t="s">
        <v>296</v>
      </c>
      <c r="AW4" s="203" t="s">
        <v>297</v>
      </c>
      <c r="AX4" s="244" t="s">
        <v>245</v>
      </c>
      <c r="AY4" s="203" t="s">
        <v>208</v>
      </c>
      <c r="AZ4" s="195" t="s">
        <v>177</v>
      </c>
      <c r="BA4" s="203" t="s">
        <v>181</v>
      </c>
      <c r="BB4" s="203" t="s">
        <v>207</v>
      </c>
      <c r="BC4" s="203" t="s">
        <v>182</v>
      </c>
      <c r="BD4" s="203" t="s">
        <v>296</v>
      </c>
      <c r="BE4" s="203" t="s">
        <v>297</v>
      </c>
      <c r="BF4" s="244" t="s">
        <v>245</v>
      </c>
      <c r="BG4" s="203" t="s">
        <v>208</v>
      </c>
      <c r="BH4" s="195" t="s">
        <v>177</v>
      </c>
      <c r="BI4" s="203" t="s">
        <v>181</v>
      </c>
      <c r="BJ4" s="203" t="s">
        <v>207</v>
      </c>
      <c r="BK4" s="203" t="s">
        <v>182</v>
      </c>
      <c r="BL4" s="203" t="s">
        <v>296</v>
      </c>
      <c r="BM4" s="203" t="s">
        <v>297</v>
      </c>
      <c r="BN4" s="244" t="s">
        <v>245</v>
      </c>
      <c r="BO4" s="203" t="s">
        <v>208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170</v>
      </c>
      <c r="E6" s="28" t="s">
        <v>170</v>
      </c>
      <c r="F6" s="28" t="s">
        <v>170</v>
      </c>
      <c r="G6" s="28" t="s">
        <v>170</v>
      </c>
      <c r="H6" s="28" t="s">
        <v>170</v>
      </c>
      <c r="I6" s="28" t="s">
        <v>170</v>
      </c>
      <c r="J6" s="28" t="s">
        <v>170</v>
      </c>
      <c r="K6" s="28" t="s">
        <v>170</v>
      </c>
      <c r="L6" s="21" t="s">
        <v>170</v>
      </c>
      <c r="M6" s="28" t="s">
        <v>170</v>
      </c>
      <c r="N6" s="28" t="s">
        <v>170</v>
      </c>
      <c r="O6" s="28" t="s">
        <v>170</v>
      </c>
      <c r="P6" s="28" t="s">
        <v>170</v>
      </c>
      <c r="Q6" s="28" t="s">
        <v>170</v>
      </c>
      <c r="R6" s="28" t="s">
        <v>170</v>
      </c>
      <c r="S6" s="28" t="s">
        <v>170</v>
      </c>
      <c r="T6" s="21" t="s">
        <v>170</v>
      </c>
      <c r="U6" s="28" t="s">
        <v>170</v>
      </c>
      <c r="V6" s="28" t="s">
        <v>170</v>
      </c>
      <c r="W6" s="28" t="s">
        <v>170</v>
      </c>
      <c r="X6" s="28" t="s">
        <v>170</v>
      </c>
      <c r="Y6" s="28" t="s">
        <v>170</v>
      </c>
      <c r="Z6" s="28" t="s">
        <v>170</v>
      </c>
      <c r="AA6" s="28" t="s">
        <v>170</v>
      </c>
      <c r="AB6" s="21" t="s">
        <v>170</v>
      </c>
      <c r="AC6" s="28" t="s">
        <v>170</v>
      </c>
      <c r="AD6" s="28" t="s">
        <v>170</v>
      </c>
      <c r="AE6" s="28" t="s">
        <v>170</v>
      </c>
      <c r="AF6" s="28" t="s">
        <v>170</v>
      </c>
      <c r="AG6" s="28" t="s">
        <v>170</v>
      </c>
      <c r="AH6" s="28" t="s">
        <v>170</v>
      </c>
      <c r="AI6" s="28" t="s">
        <v>170</v>
      </c>
      <c r="AJ6" s="21" t="s">
        <v>170</v>
      </c>
      <c r="AK6" s="28" t="s">
        <v>170</v>
      </c>
      <c r="AL6" s="28" t="s">
        <v>170</v>
      </c>
      <c r="AM6" s="28" t="s">
        <v>170</v>
      </c>
      <c r="AN6" s="28" t="s">
        <v>170</v>
      </c>
      <c r="AO6" s="28" t="s">
        <v>170</v>
      </c>
      <c r="AP6" s="28" t="s">
        <v>170</v>
      </c>
      <c r="AQ6" s="28" t="s">
        <v>170</v>
      </c>
      <c r="AR6" s="21" t="s">
        <v>170</v>
      </c>
      <c r="AS6" s="28" t="s">
        <v>170</v>
      </c>
      <c r="AT6" s="28" t="s">
        <v>170</v>
      </c>
      <c r="AU6" s="28" t="s">
        <v>170</v>
      </c>
      <c r="AV6" s="28" t="s">
        <v>170</v>
      </c>
      <c r="AW6" s="28" t="s">
        <v>170</v>
      </c>
      <c r="AX6" s="28" t="s">
        <v>170</v>
      </c>
      <c r="AY6" s="28" t="s">
        <v>170</v>
      </c>
      <c r="AZ6" s="21" t="s">
        <v>170</v>
      </c>
      <c r="BA6" s="28" t="s">
        <v>170</v>
      </c>
      <c r="BB6" s="28" t="s">
        <v>170</v>
      </c>
      <c r="BC6" s="28" t="s">
        <v>170</v>
      </c>
      <c r="BD6" s="28" t="s">
        <v>170</v>
      </c>
      <c r="BE6" s="28" t="s">
        <v>170</v>
      </c>
      <c r="BF6" s="28" t="s">
        <v>170</v>
      </c>
      <c r="BG6" s="28" t="s">
        <v>170</v>
      </c>
      <c r="BH6" s="21" t="s">
        <v>170</v>
      </c>
      <c r="BI6" s="28" t="s">
        <v>170</v>
      </c>
      <c r="BJ6" s="28" t="s">
        <v>170</v>
      </c>
      <c r="BK6" s="28" t="s">
        <v>170</v>
      </c>
      <c r="BL6" s="28" t="s">
        <v>170</v>
      </c>
      <c r="BM6" s="28" t="s">
        <v>170</v>
      </c>
      <c r="BN6" s="28" t="s">
        <v>170</v>
      </c>
      <c r="BO6" s="28" t="s">
        <v>170</v>
      </c>
      <c r="BP6" s="21" t="s">
        <v>170</v>
      </c>
      <c r="BQ6" s="28" t="s">
        <v>170</v>
      </c>
      <c r="BR6" s="28" t="s">
        <v>170</v>
      </c>
      <c r="BS6" s="28" t="s">
        <v>170</v>
      </c>
      <c r="BT6" s="28" t="s">
        <v>170</v>
      </c>
      <c r="BU6" s="28" t="s">
        <v>170</v>
      </c>
      <c r="BV6" s="28" t="s">
        <v>170</v>
      </c>
      <c r="BW6" s="28" t="s">
        <v>170</v>
      </c>
    </row>
    <row r="7" spans="1:75" ht="13.5">
      <c r="A7" s="182" t="s">
        <v>247</v>
      </c>
      <c r="B7" s="182" t="s">
        <v>248</v>
      </c>
      <c r="C7" s="184" t="s">
        <v>249</v>
      </c>
      <c r="D7" s="188">
        <f aca="true" t="shared" si="0" ref="D7:D43">SUM(E7:K7)</f>
        <v>203567</v>
      </c>
      <c r="E7" s="188">
        <f aca="true" t="shared" si="1" ref="E7:E35">M7+U7+BQ7</f>
        <v>130982</v>
      </c>
      <c r="F7" s="188">
        <f aca="true" t="shared" si="2" ref="F7:F35">N7+V7+BR7</f>
        <v>20049</v>
      </c>
      <c r="G7" s="188">
        <f aca="true" t="shared" si="3" ref="G7:G35">O7+W7+BS7</f>
        <v>18270</v>
      </c>
      <c r="H7" s="188">
        <f aca="true" t="shared" si="4" ref="H7:H35">P7+X7+BT7</f>
        <v>9304</v>
      </c>
      <c r="I7" s="188">
        <f aca="true" t="shared" si="5" ref="I7:I35">Q7+Y7+BU7</f>
        <v>8784</v>
      </c>
      <c r="J7" s="188">
        <f aca="true" t="shared" si="6" ref="J7:J35">R7+Z7+BV7</f>
        <v>3178</v>
      </c>
      <c r="K7" s="188">
        <f aca="true" t="shared" si="7" ref="K7:K35">S7+AA7+BW7</f>
        <v>13000</v>
      </c>
      <c r="L7" s="188">
        <f aca="true" t="shared" si="8" ref="L7:L35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35">SUM(U7:AA7)</f>
        <v>80924</v>
      </c>
      <c r="U7" s="188">
        <f aca="true" t="shared" si="10" ref="U7:U35">AC7+AK7+AS7+BA7+BI7</f>
        <v>10600</v>
      </c>
      <c r="V7" s="188">
        <f aca="true" t="shared" si="11" ref="V7:V35">AD7+AL7+AT7+BB7+BJ7</f>
        <v>19373</v>
      </c>
      <c r="W7" s="188">
        <f aca="true" t="shared" si="12" ref="W7:W35">AE7+AM7+AU7+BC7+BK7</f>
        <v>18196</v>
      </c>
      <c r="X7" s="188">
        <f aca="true" t="shared" si="13" ref="X7:X35">AF7+AN7+AV7+BD7+BL7</f>
        <v>9304</v>
      </c>
      <c r="Y7" s="188">
        <f aca="true" t="shared" si="14" ref="Y7:Y35">AG7+AO7+AW7+BE7+BM7</f>
        <v>8784</v>
      </c>
      <c r="Z7" s="188">
        <f aca="true" t="shared" si="15" ref="Z7:Z35">AH7+AP7+AX7+BF7+BN7</f>
        <v>1667</v>
      </c>
      <c r="AA7" s="188">
        <f aca="true" t="shared" si="16" ref="AA7:AA35">AI7+AQ7+AY7+BG7+BO7</f>
        <v>13000</v>
      </c>
      <c r="AB7" s="188">
        <f aca="true" t="shared" si="17" ref="AB7:AB35">SUM(AC7:AI7)</f>
        <v>11689</v>
      </c>
      <c r="AC7" s="188">
        <v>0</v>
      </c>
      <c r="AD7" s="188">
        <v>300</v>
      </c>
      <c r="AE7" s="188">
        <v>0</v>
      </c>
      <c r="AF7" s="188">
        <v>0</v>
      </c>
      <c r="AG7" s="188">
        <v>0</v>
      </c>
      <c r="AH7" s="188">
        <v>0</v>
      </c>
      <c r="AI7" s="188">
        <v>11389</v>
      </c>
      <c r="AJ7" s="188">
        <f aca="true" t="shared" si="18" ref="AJ7:AJ35">SUM(AK7:AQ7)</f>
        <v>4188</v>
      </c>
      <c r="AK7" s="188">
        <v>0</v>
      </c>
      <c r="AL7" s="188">
        <v>4188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35">SUM(AS7:AY7)</f>
        <v>65047</v>
      </c>
      <c r="AS7" s="188">
        <v>10600</v>
      </c>
      <c r="AT7" s="188">
        <v>14885</v>
      </c>
      <c r="AU7" s="188">
        <v>18196</v>
      </c>
      <c r="AV7" s="188">
        <v>9304</v>
      </c>
      <c r="AW7" s="188">
        <v>8784</v>
      </c>
      <c r="AX7" s="188">
        <v>1667</v>
      </c>
      <c r="AY7" s="188">
        <v>1611</v>
      </c>
      <c r="AZ7" s="188">
        <f aca="true" t="shared" si="20" ref="AZ7:AZ35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35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5">SUM(BQ7:BW7)</f>
        <v>122643</v>
      </c>
      <c r="BQ7" s="188">
        <v>120382</v>
      </c>
      <c r="BR7" s="188">
        <v>676</v>
      </c>
      <c r="BS7" s="188">
        <v>74</v>
      </c>
      <c r="BT7" s="188">
        <v>0</v>
      </c>
      <c r="BU7" s="188">
        <v>0</v>
      </c>
      <c r="BV7" s="188">
        <v>1511</v>
      </c>
      <c r="BW7" s="188">
        <v>0</v>
      </c>
    </row>
    <row r="8" spans="1:75" ht="13.5">
      <c r="A8" s="182" t="s">
        <v>247</v>
      </c>
      <c r="B8" s="182" t="s">
        <v>250</v>
      </c>
      <c r="C8" s="184" t="s">
        <v>251</v>
      </c>
      <c r="D8" s="188">
        <f t="shared" si="0"/>
        <v>78012</v>
      </c>
      <c r="E8" s="188">
        <f t="shared" si="1"/>
        <v>52005</v>
      </c>
      <c r="F8" s="188">
        <f t="shared" si="2"/>
        <v>10625</v>
      </c>
      <c r="G8" s="188">
        <f t="shared" si="3"/>
        <v>11100</v>
      </c>
      <c r="H8" s="188">
        <f t="shared" si="4"/>
        <v>3707</v>
      </c>
      <c r="I8" s="188">
        <f t="shared" si="5"/>
        <v>0</v>
      </c>
      <c r="J8" s="188">
        <f t="shared" si="6"/>
        <v>575</v>
      </c>
      <c r="K8" s="188">
        <f t="shared" si="7"/>
        <v>0</v>
      </c>
      <c r="L8" s="188">
        <f t="shared" si="8"/>
        <v>402</v>
      </c>
      <c r="M8" s="188">
        <v>402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25389</v>
      </c>
      <c r="U8" s="188">
        <f t="shared" si="10"/>
        <v>0</v>
      </c>
      <c r="V8" s="188">
        <f t="shared" si="11"/>
        <v>10625</v>
      </c>
      <c r="W8" s="188">
        <f t="shared" si="12"/>
        <v>11057</v>
      </c>
      <c r="X8" s="188">
        <f t="shared" si="13"/>
        <v>3707</v>
      </c>
      <c r="Y8" s="188">
        <f t="shared" si="14"/>
        <v>0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3242</v>
      </c>
      <c r="AK8" s="188">
        <v>0</v>
      </c>
      <c r="AL8" s="188">
        <v>3242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22147</v>
      </c>
      <c r="AS8" s="188">
        <v>0</v>
      </c>
      <c r="AT8" s="188">
        <v>7383</v>
      </c>
      <c r="AU8" s="188">
        <v>11057</v>
      </c>
      <c r="AV8" s="188">
        <v>3707</v>
      </c>
      <c r="AW8" s="188">
        <v>0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52221</v>
      </c>
      <c r="BQ8" s="188">
        <v>51603</v>
      </c>
      <c r="BR8" s="188">
        <v>0</v>
      </c>
      <c r="BS8" s="188">
        <v>43</v>
      </c>
      <c r="BT8" s="188">
        <v>0</v>
      </c>
      <c r="BU8" s="188">
        <v>0</v>
      </c>
      <c r="BV8" s="188">
        <v>575</v>
      </c>
      <c r="BW8" s="188">
        <v>0</v>
      </c>
    </row>
    <row r="9" spans="1:75" ht="13.5">
      <c r="A9" s="182" t="s">
        <v>247</v>
      </c>
      <c r="B9" s="182" t="s">
        <v>252</v>
      </c>
      <c r="C9" s="184" t="s">
        <v>253</v>
      </c>
      <c r="D9" s="188">
        <f t="shared" si="0"/>
        <v>69099</v>
      </c>
      <c r="E9" s="188">
        <f t="shared" si="1"/>
        <v>32917</v>
      </c>
      <c r="F9" s="188">
        <f t="shared" si="2"/>
        <v>4061</v>
      </c>
      <c r="G9" s="188">
        <f t="shared" si="3"/>
        <v>2376</v>
      </c>
      <c r="H9" s="188">
        <f t="shared" si="4"/>
        <v>1586</v>
      </c>
      <c r="I9" s="188">
        <f t="shared" si="5"/>
        <v>10155</v>
      </c>
      <c r="J9" s="188">
        <f t="shared" si="6"/>
        <v>2660</v>
      </c>
      <c r="K9" s="188">
        <f t="shared" si="7"/>
        <v>15344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31888</v>
      </c>
      <c r="U9" s="188">
        <f t="shared" si="10"/>
        <v>13</v>
      </c>
      <c r="V9" s="188">
        <f t="shared" si="11"/>
        <v>2414</v>
      </c>
      <c r="W9" s="188">
        <f t="shared" si="12"/>
        <v>2376</v>
      </c>
      <c r="X9" s="188">
        <f t="shared" si="13"/>
        <v>1586</v>
      </c>
      <c r="Y9" s="188">
        <f t="shared" si="14"/>
        <v>10155</v>
      </c>
      <c r="Z9" s="188">
        <f t="shared" si="15"/>
        <v>0</v>
      </c>
      <c r="AA9" s="188">
        <f t="shared" si="16"/>
        <v>15344</v>
      </c>
      <c r="AB9" s="188">
        <f t="shared" si="17"/>
        <v>13187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13187</v>
      </c>
      <c r="AJ9" s="188">
        <f t="shared" si="18"/>
        <v>254</v>
      </c>
      <c r="AK9" s="188">
        <v>0</v>
      </c>
      <c r="AL9" s="188">
        <v>244</v>
      </c>
      <c r="AM9" s="188">
        <v>0</v>
      </c>
      <c r="AN9" s="188">
        <v>0</v>
      </c>
      <c r="AO9" s="188">
        <v>0</v>
      </c>
      <c r="AP9" s="188">
        <v>0</v>
      </c>
      <c r="AQ9" s="188">
        <v>10</v>
      </c>
      <c r="AR9" s="188">
        <f t="shared" si="19"/>
        <v>18298</v>
      </c>
      <c r="AS9" s="188">
        <v>13</v>
      </c>
      <c r="AT9" s="188">
        <v>2170</v>
      </c>
      <c r="AU9" s="188">
        <v>2376</v>
      </c>
      <c r="AV9" s="188">
        <v>1586</v>
      </c>
      <c r="AW9" s="188">
        <v>10155</v>
      </c>
      <c r="AX9" s="188">
        <v>0</v>
      </c>
      <c r="AY9" s="188">
        <v>1998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149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149</v>
      </c>
      <c r="BP9" s="188">
        <f t="shared" si="22"/>
        <v>37211</v>
      </c>
      <c r="BQ9" s="188">
        <v>32904</v>
      </c>
      <c r="BR9" s="188">
        <v>1647</v>
      </c>
      <c r="BS9" s="188">
        <v>0</v>
      </c>
      <c r="BT9" s="188">
        <v>0</v>
      </c>
      <c r="BU9" s="188">
        <v>0</v>
      </c>
      <c r="BV9" s="188">
        <v>2660</v>
      </c>
      <c r="BW9" s="188">
        <v>0</v>
      </c>
    </row>
    <row r="10" spans="1:75" ht="13.5">
      <c r="A10" s="182" t="s">
        <v>247</v>
      </c>
      <c r="B10" s="182" t="s">
        <v>254</v>
      </c>
      <c r="C10" s="184" t="s">
        <v>255</v>
      </c>
      <c r="D10" s="188">
        <f t="shared" si="0"/>
        <v>22048</v>
      </c>
      <c r="E10" s="188">
        <f t="shared" si="1"/>
        <v>11251</v>
      </c>
      <c r="F10" s="188">
        <f t="shared" si="2"/>
        <v>3745</v>
      </c>
      <c r="G10" s="188">
        <f t="shared" si="3"/>
        <v>2330</v>
      </c>
      <c r="H10" s="188">
        <f t="shared" si="4"/>
        <v>732</v>
      </c>
      <c r="I10" s="188">
        <f t="shared" si="5"/>
        <v>2782</v>
      </c>
      <c r="J10" s="188">
        <f t="shared" si="6"/>
        <v>1082</v>
      </c>
      <c r="K10" s="188">
        <f t="shared" si="7"/>
        <v>126</v>
      </c>
      <c r="L10" s="188">
        <f t="shared" si="8"/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4780</v>
      </c>
      <c r="U10" s="188">
        <f t="shared" si="10"/>
        <v>0</v>
      </c>
      <c r="V10" s="188">
        <f t="shared" si="11"/>
        <v>1266</v>
      </c>
      <c r="W10" s="188">
        <f t="shared" si="12"/>
        <v>0</v>
      </c>
      <c r="X10" s="188">
        <f t="shared" si="13"/>
        <v>732</v>
      </c>
      <c r="Y10" s="188">
        <f t="shared" si="14"/>
        <v>2782</v>
      </c>
      <c r="Z10" s="188">
        <f t="shared" si="15"/>
        <v>0</v>
      </c>
      <c r="AA10" s="188">
        <f t="shared" si="16"/>
        <v>0</v>
      </c>
      <c r="AB10" s="188">
        <f t="shared" si="17"/>
        <v>158</v>
      </c>
      <c r="AC10" s="188">
        <v>0</v>
      </c>
      <c r="AD10" s="188">
        <v>158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1108</v>
      </c>
      <c r="AK10" s="188">
        <v>0</v>
      </c>
      <c r="AL10" s="188">
        <v>1108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3514</v>
      </c>
      <c r="AS10" s="188">
        <v>0</v>
      </c>
      <c r="AT10" s="188">
        <v>0</v>
      </c>
      <c r="AU10" s="188">
        <v>0</v>
      </c>
      <c r="AV10" s="188">
        <v>732</v>
      </c>
      <c r="AW10" s="188">
        <v>2782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17268</v>
      </c>
      <c r="BQ10" s="188">
        <v>11251</v>
      </c>
      <c r="BR10" s="188">
        <v>2479</v>
      </c>
      <c r="BS10" s="188">
        <v>2330</v>
      </c>
      <c r="BT10" s="188">
        <v>0</v>
      </c>
      <c r="BU10" s="188">
        <v>0</v>
      </c>
      <c r="BV10" s="188">
        <v>1082</v>
      </c>
      <c r="BW10" s="188">
        <v>126</v>
      </c>
    </row>
    <row r="11" spans="1:75" ht="13.5">
      <c r="A11" s="182" t="s">
        <v>247</v>
      </c>
      <c r="B11" s="182" t="s">
        <v>256</v>
      </c>
      <c r="C11" s="184" t="s">
        <v>257</v>
      </c>
      <c r="D11" s="188">
        <f t="shared" si="0"/>
        <v>33215</v>
      </c>
      <c r="E11" s="188">
        <f t="shared" si="1"/>
        <v>11952</v>
      </c>
      <c r="F11" s="188">
        <f t="shared" si="2"/>
        <v>1975</v>
      </c>
      <c r="G11" s="188">
        <f t="shared" si="3"/>
        <v>1678</v>
      </c>
      <c r="H11" s="188">
        <f t="shared" si="4"/>
        <v>388</v>
      </c>
      <c r="I11" s="188">
        <f t="shared" si="5"/>
        <v>0</v>
      </c>
      <c r="J11" s="188">
        <f t="shared" si="6"/>
        <v>1032</v>
      </c>
      <c r="K11" s="188">
        <f t="shared" si="7"/>
        <v>16190</v>
      </c>
      <c r="L11" s="188">
        <f t="shared" si="8"/>
        <v>22872</v>
      </c>
      <c r="M11" s="188">
        <v>10109</v>
      </c>
      <c r="N11" s="188">
        <v>698</v>
      </c>
      <c r="O11" s="188">
        <v>0</v>
      </c>
      <c r="P11" s="188">
        <v>0</v>
      </c>
      <c r="Q11" s="188">
        <v>0</v>
      </c>
      <c r="R11" s="188">
        <v>1032</v>
      </c>
      <c r="S11" s="188">
        <v>11033</v>
      </c>
      <c r="T11" s="188">
        <f t="shared" si="9"/>
        <v>10343</v>
      </c>
      <c r="U11" s="188">
        <f t="shared" si="10"/>
        <v>1843</v>
      </c>
      <c r="V11" s="188">
        <f t="shared" si="11"/>
        <v>1277</v>
      </c>
      <c r="W11" s="188">
        <f t="shared" si="12"/>
        <v>1678</v>
      </c>
      <c r="X11" s="188">
        <f t="shared" si="13"/>
        <v>388</v>
      </c>
      <c r="Y11" s="188">
        <f t="shared" si="14"/>
        <v>0</v>
      </c>
      <c r="Z11" s="188">
        <f t="shared" si="15"/>
        <v>0</v>
      </c>
      <c r="AA11" s="188">
        <f t="shared" si="16"/>
        <v>5157</v>
      </c>
      <c r="AB11" s="188">
        <f t="shared" si="17"/>
        <v>5157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5157</v>
      </c>
      <c r="AJ11" s="188">
        <f t="shared" si="18"/>
        <v>737</v>
      </c>
      <c r="AK11" s="188">
        <v>0</v>
      </c>
      <c r="AL11" s="188">
        <v>737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4449</v>
      </c>
      <c r="AS11" s="188">
        <v>1843</v>
      </c>
      <c r="AT11" s="188">
        <v>540</v>
      </c>
      <c r="AU11" s="188">
        <v>1678</v>
      </c>
      <c r="AV11" s="188">
        <v>388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247</v>
      </c>
      <c r="B12" s="182" t="s">
        <v>258</v>
      </c>
      <c r="C12" s="184" t="s">
        <v>259</v>
      </c>
      <c r="D12" s="188">
        <f t="shared" si="0"/>
        <v>43601</v>
      </c>
      <c r="E12" s="188">
        <f t="shared" si="1"/>
        <v>16140</v>
      </c>
      <c r="F12" s="188">
        <f t="shared" si="2"/>
        <v>3651</v>
      </c>
      <c r="G12" s="188">
        <f t="shared" si="3"/>
        <v>3252</v>
      </c>
      <c r="H12" s="188">
        <f t="shared" si="4"/>
        <v>926</v>
      </c>
      <c r="I12" s="188">
        <f t="shared" si="5"/>
        <v>5344</v>
      </c>
      <c r="J12" s="188">
        <f t="shared" si="6"/>
        <v>1843</v>
      </c>
      <c r="K12" s="188">
        <f t="shared" si="7"/>
        <v>12445</v>
      </c>
      <c r="L12" s="188">
        <f t="shared" si="8"/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20978</v>
      </c>
      <c r="U12" s="188">
        <f t="shared" si="10"/>
        <v>0</v>
      </c>
      <c r="V12" s="188">
        <f t="shared" si="11"/>
        <v>2263</v>
      </c>
      <c r="W12" s="188">
        <f t="shared" si="12"/>
        <v>0</v>
      </c>
      <c r="X12" s="188">
        <f t="shared" si="13"/>
        <v>926</v>
      </c>
      <c r="Y12" s="188">
        <f t="shared" si="14"/>
        <v>5344</v>
      </c>
      <c r="Z12" s="188">
        <f t="shared" si="15"/>
        <v>0</v>
      </c>
      <c r="AA12" s="188">
        <f t="shared" si="16"/>
        <v>12445</v>
      </c>
      <c r="AB12" s="188">
        <f t="shared" si="17"/>
        <v>12786</v>
      </c>
      <c r="AC12" s="188">
        <v>0</v>
      </c>
      <c r="AD12" s="188">
        <v>341</v>
      </c>
      <c r="AE12" s="188">
        <v>0</v>
      </c>
      <c r="AF12" s="188">
        <v>0</v>
      </c>
      <c r="AG12" s="188">
        <v>0</v>
      </c>
      <c r="AH12" s="188">
        <v>0</v>
      </c>
      <c r="AI12" s="188">
        <v>12445</v>
      </c>
      <c r="AJ12" s="188">
        <f t="shared" si="18"/>
        <v>1922</v>
      </c>
      <c r="AK12" s="188">
        <v>0</v>
      </c>
      <c r="AL12" s="188">
        <v>1922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6270</v>
      </c>
      <c r="AS12" s="188">
        <v>0</v>
      </c>
      <c r="AT12" s="188">
        <v>0</v>
      </c>
      <c r="AU12" s="188">
        <v>0</v>
      </c>
      <c r="AV12" s="188">
        <v>926</v>
      </c>
      <c r="AW12" s="188">
        <v>5344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22623</v>
      </c>
      <c r="BQ12" s="188">
        <v>16140</v>
      </c>
      <c r="BR12" s="188">
        <v>1388</v>
      </c>
      <c r="BS12" s="188">
        <v>3252</v>
      </c>
      <c r="BT12" s="188">
        <v>0</v>
      </c>
      <c r="BU12" s="188">
        <v>0</v>
      </c>
      <c r="BV12" s="188">
        <v>1843</v>
      </c>
      <c r="BW12" s="188">
        <v>0</v>
      </c>
    </row>
    <row r="13" spans="1:75" ht="13.5">
      <c r="A13" s="182" t="s">
        <v>247</v>
      </c>
      <c r="B13" s="182" t="s">
        <v>260</v>
      </c>
      <c r="C13" s="184" t="s">
        <v>261</v>
      </c>
      <c r="D13" s="188">
        <f t="shared" si="0"/>
        <v>22346</v>
      </c>
      <c r="E13" s="188">
        <f t="shared" si="1"/>
        <v>13471</v>
      </c>
      <c r="F13" s="188">
        <f t="shared" si="2"/>
        <v>1967</v>
      </c>
      <c r="G13" s="188">
        <f t="shared" si="3"/>
        <v>1249</v>
      </c>
      <c r="H13" s="188">
        <f t="shared" si="4"/>
        <v>639</v>
      </c>
      <c r="I13" s="188">
        <f t="shared" si="5"/>
        <v>1586</v>
      </c>
      <c r="J13" s="188">
        <f t="shared" si="6"/>
        <v>214</v>
      </c>
      <c r="K13" s="188">
        <f t="shared" si="7"/>
        <v>3220</v>
      </c>
      <c r="L13" s="188">
        <f t="shared" si="8"/>
        <v>14381</v>
      </c>
      <c r="M13" s="188">
        <v>13471</v>
      </c>
      <c r="N13" s="188">
        <v>440</v>
      </c>
      <c r="O13" s="188">
        <v>0</v>
      </c>
      <c r="P13" s="188">
        <v>0</v>
      </c>
      <c r="Q13" s="188">
        <v>0</v>
      </c>
      <c r="R13" s="188">
        <v>214</v>
      </c>
      <c r="S13" s="188">
        <v>256</v>
      </c>
      <c r="T13" s="188">
        <f t="shared" si="9"/>
        <v>7965</v>
      </c>
      <c r="U13" s="188">
        <f t="shared" si="10"/>
        <v>0</v>
      </c>
      <c r="V13" s="188">
        <f t="shared" si="11"/>
        <v>1527</v>
      </c>
      <c r="W13" s="188">
        <f t="shared" si="12"/>
        <v>1249</v>
      </c>
      <c r="X13" s="188">
        <f t="shared" si="13"/>
        <v>639</v>
      </c>
      <c r="Y13" s="188">
        <f t="shared" si="14"/>
        <v>1586</v>
      </c>
      <c r="Z13" s="188">
        <f t="shared" si="15"/>
        <v>0</v>
      </c>
      <c r="AA13" s="188">
        <f t="shared" si="16"/>
        <v>2964</v>
      </c>
      <c r="AB13" s="188">
        <f t="shared" si="17"/>
        <v>1527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1527</v>
      </c>
      <c r="AJ13" s="188">
        <f t="shared" si="18"/>
        <v>2200</v>
      </c>
      <c r="AK13" s="188">
        <v>0</v>
      </c>
      <c r="AL13" s="188">
        <v>763</v>
      </c>
      <c r="AM13" s="188">
        <v>0</v>
      </c>
      <c r="AN13" s="188">
        <v>0</v>
      </c>
      <c r="AO13" s="188">
        <v>0</v>
      </c>
      <c r="AP13" s="188">
        <v>0</v>
      </c>
      <c r="AQ13" s="188">
        <v>1437</v>
      </c>
      <c r="AR13" s="188">
        <f t="shared" si="19"/>
        <v>4238</v>
      </c>
      <c r="AS13" s="188">
        <v>0</v>
      </c>
      <c r="AT13" s="188">
        <v>764</v>
      </c>
      <c r="AU13" s="188">
        <v>1249</v>
      </c>
      <c r="AV13" s="188">
        <v>639</v>
      </c>
      <c r="AW13" s="188">
        <v>1586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0</v>
      </c>
      <c r="BQ13" s="188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247</v>
      </c>
      <c r="B14" s="182" t="s">
        <v>262</v>
      </c>
      <c r="C14" s="184" t="s">
        <v>24</v>
      </c>
      <c r="D14" s="188">
        <f t="shared" si="0"/>
        <v>14361</v>
      </c>
      <c r="E14" s="188">
        <f t="shared" si="1"/>
        <v>8087</v>
      </c>
      <c r="F14" s="188">
        <f t="shared" si="2"/>
        <v>1961</v>
      </c>
      <c r="G14" s="188">
        <f t="shared" si="3"/>
        <v>1728</v>
      </c>
      <c r="H14" s="188">
        <f t="shared" si="4"/>
        <v>729</v>
      </c>
      <c r="I14" s="188">
        <f t="shared" si="5"/>
        <v>0</v>
      </c>
      <c r="J14" s="188">
        <f t="shared" si="6"/>
        <v>806</v>
      </c>
      <c r="K14" s="188">
        <f t="shared" si="7"/>
        <v>1050</v>
      </c>
      <c r="L14" s="188">
        <f t="shared" si="8"/>
        <v>7003</v>
      </c>
      <c r="M14" s="188">
        <v>5548</v>
      </c>
      <c r="N14" s="188">
        <v>5</v>
      </c>
      <c r="O14" s="188">
        <v>0</v>
      </c>
      <c r="P14" s="188">
        <v>729</v>
      </c>
      <c r="Q14" s="188">
        <v>0</v>
      </c>
      <c r="R14" s="188">
        <v>721</v>
      </c>
      <c r="S14" s="188">
        <v>0</v>
      </c>
      <c r="T14" s="188">
        <f t="shared" si="9"/>
        <v>4653</v>
      </c>
      <c r="U14" s="188">
        <f t="shared" si="10"/>
        <v>0</v>
      </c>
      <c r="V14" s="188">
        <f t="shared" si="11"/>
        <v>1896</v>
      </c>
      <c r="W14" s="188">
        <f t="shared" si="12"/>
        <v>1707</v>
      </c>
      <c r="X14" s="188">
        <f t="shared" si="13"/>
        <v>0</v>
      </c>
      <c r="Y14" s="188">
        <f t="shared" si="14"/>
        <v>0</v>
      </c>
      <c r="Z14" s="188">
        <f t="shared" si="15"/>
        <v>0</v>
      </c>
      <c r="AA14" s="188">
        <f t="shared" si="16"/>
        <v>1050</v>
      </c>
      <c r="AB14" s="188">
        <f t="shared" si="17"/>
        <v>1000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1000</v>
      </c>
      <c r="AJ14" s="188">
        <f t="shared" si="18"/>
        <v>1106</v>
      </c>
      <c r="AK14" s="188">
        <v>0</v>
      </c>
      <c r="AL14" s="188">
        <v>1106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2547</v>
      </c>
      <c r="AS14" s="188">
        <v>0</v>
      </c>
      <c r="AT14" s="188">
        <v>790</v>
      </c>
      <c r="AU14" s="188">
        <v>1707</v>
      </c>
      <c r="AV14" s="188">
        <v>0</v>
      </c>
      <c r="AW14" s="188">
        <v>0</v>
      </c>
      <c r="AX14" s="188">
        <v>0</v>
      </c>
      <c r="AY14" s="188">
        <v>50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2705</v>
      </c>
      <c r="BQ14" s="188">
        <v>2539</v>
      </c>
      <c r="BR14" s="188">
        <v>60</v>
      </c>
      <c r="BS14" s="188">
        <v>21</v>
      </c>
      <c r="BT14" s="188">
        <v>0</v>
      </c>
      <c r="BU14" s="188">
        <v>0</v>
      </c>
      <c r="BV14" s="188">
        <v>85</v>
      </c>
      <c r="BW14" s="188">
        <v>0</v>
      </c>
    </row>
    <row r="15" spans="1:75" ht="13.5">
      <c r="A15" s="182" t="s">
        <v>247</v>
      </c>
      <c r="B15" s="182" t="s">
        <v>25</v>
      </c>
      <c r="C15" s="184" t="s">
        <v>26</v>
      </c>
      <c r="D15" s="188">
        <f t="shared" si="0"/>
        <v>5690</v>
      </c>
      <c r="E15" s="188">
        <f t="shared" si="1"/>
        <v>3894</v>
      </c>
      <c r="F15" s="188">
        <f t="shared" si="2"/>
        <v>434</v>
      </c>
      <c r="G15" s="188">
        <f t="shared" si="3"/>
        <v>375</v>
      </c>
      <c r="H15" s="188">
        <f t="shared" si="4"/>
        <v>161</v>
      </c>
      <c r="I15" s="188">
        <f t="shared" si="5"/>
        <v>0</v>
      </c>
      <c r="J15" s="188">
        <f t="shared" si="6"/>
        <v>251</v>
      </c>
      <c r="K15" s="188">
        <f t="shared" si="7"/>
        <v>575</v>
      </c>
      <c r="L15" s="188">
        <f t="shared" si="8"/>
        <v>810</v>
      </c>
      <c r="M15" s="188">
        <v>734</v>
      </c>
      <c r="N15" s="188">
        <v>0</v>
      </c>
      <c r="O15" s="188">
        <v>0</v>
      </c>
      <c r="P15" s="188">
        <v>0</v>
      </c>
      <c r="Q15" s="188">
        <v>0</v>
      </c>
      <c r="R15" s="188">
        <v>76</v>
      </c>
      <c r="S15" s="188">
        <v>0</v>
      </c>
      <c r="T15" s="188">
        <f t="shared" si="9"/>
        <v>1545</v>
      </c>
      <c r="U15" s="188">
        <f t="shared" si="10"/>
        <v>0</v>
      </c>
      <c r="V15" s="188">
        <f t="shared" si="11"/>
        <v>434</v>
      </c>
      <c r="W15" s="188">
        <f t="shared" si="12"/>
        <v>375</v>
      </c>
      <c r="X15" s="188">
        <f t="shared" si="13"/>
        <v>161</v>
      </c>
      <c r="Y15" s="188">
        <f t="shared" si="14"/>
        <v>0</v>
      </c>
      <c r="Z15" s="188">
        <f t="shared" si="15"/>
        <v>0</v>
      </c>
      <c r="AA15" s="188">
        <f t="shared" si="16"/>
        <v>575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172</v>
      </c>
      <c r="AK15" s="188">
        <v>0</v>
      </c>
      <c r="AL15" s="188">
        <v>172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1373</v>
      </c>
      <c r="AS15" s="188">
        <v>0</v>
      </c>
      <c r="AT15" s="188">
        <v>262</v>
      </c>
      <c r="AU15" s="188">
        <v>375</v>
      </c>
      <c r="AV15" s="188">
        <v>161</v>
      </c>
      <c r="AW15" s="188">
        <v>0</v>
      </c>
      <c r="AX15" s="188">
        <v>0</v>
      </c>
      <c r="AY15" s="188">
        <v>575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3335</v>
      </c>
      <c r="BQ15" s="188">
        <v>3160</v>
      </c>
      <c r="BR15" s="188">
        <v>0</v>
      </c>
      <c r="BS15" s="188">
        <v>0</v>
      </c>
      <c r="BT15" s="188">
        <v>0</v>
      </c>
      <c r="BU15" s="188">
        <v>0</v>
      </c>
      <c r="BV15" s="188">
        <v>175</v>
      </c>
      <c r="BW15" s="188">
        <v>0</v>
      </c>
    </row>
    <row r="16" spans="1:75" ht="13.5">
      <c r="A16" s="182" t="s">
        <v>247</v>
      </c>
      <c r="B16" s="182" t="s">
        <v>27</v>
      </c>
      <c r="C16" s="184" t="s">
        <v>28</v>
      </c>
      <c r="D16" s="188">
        <f t="shared" si="0"/>
        <v>43068</v>
      </c>
      <c r="E16" s="188">
        <f t="shared" si="1"/>
        <v>28401</v>
      </c>
      <c r="F16" s="188">
        <f t="shared" si="2"/>
        <v>4717</v>
      </c>
      <c r="G16" s="188">
        <f t="shared" si="3"/>
        <v>5602</v>
      </c>
      <c r="H16" s="188">
        <f t="shared" si="4"/>
        <v>810</v>
      </c>
      <c r="I16" s="188">
        <f t="shared" si="5"/>
        <v>14</v>
      </c>
      <c r="J16" s="188">
        <f t="shared" si="6"/>
        <v>2101</v>
      </c>
      <c r="K16" s="188">
        <f t="shared" si="7"/>
        <v>1423</v>
      </c>
      <c r="L16" s="188">
        <f t="shared" si="8"/>
        <v>198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198</v>
      </c>
      <c r="T16" s="188">
        <f t="shared" si="9"/>
        <v>3229</v>
      </c>
      <c r="U16" s="188">
        <f t="shared" si="10"/>
        <v>0</v>
      </c>
      <c r="V16" s="188">
        <f t="shared" si="11"/>
        <v>1180</v>
      </c>
      <c r="W16" s="188">
        <f t="shared" si="12"/>
        <v>0</v>
      </c>
      <c r="X16" s="188">
        <f t="shared" si="13"/>
        <v>810</v>
      </c>
      <c r="Y16" s="188">
        <f t="shared" si="14"/>
        <v>14</v>
      </c>
      <c r="Z16" s="188">
        <f t="shared" si="15"/>
        <v>0</v>
      </c>
      <c r="AA16" s="188">
        <f t="shared" si="16"/>
        <v>1225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1180</v>
      </c>
      <c r="AK16" s="188">
        <v>0</v>
      </c>
      <c r="AL16" s="188">
        <v>1180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2049</v>
      </c>
      <c r="AS16" s="188">
        <v>0</v>
      </c>
      <c r="AT16" s="188">
        <v>0</v>
      </c>
      <c r="AU16" s="188">
        <v>0</v>
      </c>
      <c r="AV16" s="188">
        <v>810</v>
      </c>
      <c r="AW16" s="188">
        <v>14</v>
      </c>
      <c r="AX16" s="188">
        <v>0</v>
      </c>
      <c r="AY16" s="188">
        <v>1225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39641</v>
      </c>
      <c r="BQ16" s="188">
        <v>28401</v>
      </c>
      <c r="BR16" s="188">
        <v>3537</v>
      </c>
      <c r="BS16" s="188">
        <v>5602</v>
      </c>
      <c r="BT16" s="188">
        <v>0</v>
      </c>
      <c r="BU16" s="188">
        <v>0</v>
      </c>
      <c r="BV16" s="188">
        <v>2101</v>
      </c>
      <c r="BW16" s="188">
        <v>0</v>
      </c>
    </row>
    <row r="17" spans="1:75" ht="13.5">
      <c r="A17" s="182" t="s">
        <v>247</v>
      </c>
      <c r="B17" s="182" t="s">
        <v>29</v>
      </c>
      <c r="C17" s="184" t="s">
        <v>30</v>
      </c>
      <c r="D17" s="188">
        <f t="shared" si="0"/>
        <v>7370</v>
      </c>
      <c r="E17" s="188">
        <f t="shared" si="1"/>
        <v>2613</v>
      </c>
      <c r="F17" s="188">
        <f t="shared" si="2"/>
        <v>613</v>
      </c>
      <c r="G17" s="188">
        <f t="shared" si="3"/>
        <v>597</v>
      </c>
      <c r="H17" s="188">
        <f t="shared" si="4"/>
        <v>199</v>
      </c>
      <c r="I17" s="188">
        <f t="shared" si="5"/>
        <v>838</v>
      </c>
      <c r="J17" s="188">
        <f t="shared" si="6"/>
        <v>508</v>
      </c>
      <c r="K17" s="188">
        <f t="shared" si="7"/>
        <v>2002</v>
      </c>
      <c r="L17" s="188">
        <f t="shared" si="8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6533</v>
      </c>
      <c r="U17" s="188">
        <f t="shared" si="10"/>
        <v>2105</v>
      </c>
      <c r="V17" s="188">
        <f t="shared" si="11"/>
        <v>599</v>
      </c>
      <c r="W17" s="188">
        <f t="shared" si="12"/>
        <v>583</v>
      </c>
      <c r="X17" s="188">
        <f t="shared" si="13"/>
        <v>199</v>
      </c>
      <c r="Y17" s="188">
        <f t="shared" si="14"/>
        <v>838</v>
      </c>
      <c r="Z17" s="188">
        <f t="shared" si="15"/>
        <v>208</v>
      </c>
      <c r="AA17" s="188">
        <f t="shared" si="16"/>
        <v>2001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11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11</v>
      </c>
      <c r="AR17" s="188">
        <f t="shared" si="19"/>
        <v>6522</v>
      </c>
      <c r="AS17" s="188">
        <v>2105</v>
      </c>
      <c r="AT17" s="188">
        <v>599</v>
      </c>
      <c r="AU17" s="188">
        <v>583</v>
      </c>
      <c r="AV17" s="188">
        <v>199</v>
      </c>
      <c r="AW17" s="188">
        <v>838</v>
      </c>
      <c r="AX17" s="188">
        <v>208</v>
      </c>
      <c r="AY17" s="188">
        <v>1990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837</v>
      </c>
      <c r="BQ17" s="188">
        <v>508</v>
      </c>
      <c r="BR17" s="188">
        <v>14</v>
      </c>
      <c r="BS17" s="188">
        <v>14</v>
      </c>
      <c r="BT17" s="188">
        <v>0</v>
      </c>
      <c r="BU17" s="188">
        <v>0</v>
      </c>
      <c r="BV17" s="188">
        <v>300</v>
      </c>
      <c r="BW17" s="188">
        <v>1</v>
      </c>
    </row>
    <row r="18" spans="1:75" ht="13.5">
      <c r="A18" s="182" t="s">
        <v>247</v>
      </c>
      <c r="B18" s="182" t="s">
        <v>31</v>
      </c>
      <c r="C18" s="184" t="s">
        <v>32</v>
      </c>
      <c r="D18" s="188">
        <f t="shared" si="0"/>
        <v>12771</v>
      </c>
      <c r="E18" s="188">
        <f t="shared" si="1"/>
        <v>7680</v>
      </c>
      <c r="F18" s="188">
        <f t="shared" si="2"/>
        <v>1515</v>
      </c>
      <c r="G18" s="188">
        <f t="shared" si="3"/>
        <v>1332</v>
      </c>
      <c r="H18" s="188">
        <f t="shared" si="4"/>
        <v>406</v>
      </c>
      <c r="I18" s="188">
        <f t="shared" si="5"/>
        <v>1626</v>
      </c>
      <c r="J18" s="188">
        <f t="shared" si="6"/>
        <v>212</v>
      </c>
      <c r="K18" s="188">
        <f t="shared" si="7"/>
        <v>0</v>
      </c>
      <c r="L18" s="188">
        <f t="shared" si="8"/>
        <v>10254</v>
      </c>
      <c r="M18" s="188">
        <v>6449</v>
      </c>
      <c r="N18" s="188">
        <v>638</v>
      </c>
      <c r="O18" s="188">
        <v>1332</v>
      </c>
      <c r="P18" s="188">
        <v>0</v>
      </c>
      <c r="Q18" s="188">
        <v>1623</v>
      </c>
      <c r="R18" s="188">
        <v>212</v>
      </c>
      <c r="S18" s="188">
        <v>0</v>
      </c>
      <c r="T18" s="188">
        <f t="shared" si="9"/>
        <v>1254</v>
      </c>
      <c r="U18" s="188">
        <f t="shared" si="10"/>
        <v>0</v>
      </c>
      <c r="V18" s="188">
        <f t="shared" si="11"/>
        <v>848</v>
      </c>
      <c r="W18" s="188">
        <f t="shared" si="12"/>
        <v>0</v>
      </c>
      <c r="X18" s="188">
        <f t="shared" si="13"/>
        <v>406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848</v>
      </c>
      <c r="AK18" s="188">
        <v>0</v>
      </c>
      <c r="AL18" s="188">
        <v>848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406</v>
      </c>
      <c r="AS18" s="188">
        <v>0</v>
      </c>
      <c r="AT18" s="188">
        <v>0</v>
      </c>
      <c r="AU18" s="188">
        <v>0</v>
      </c>
      <c r="AV18" s="188">
        <v>406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1263</v>
      </c>
      <c r="BQ18" s="188">
        <v>1231</v>
      </c>
      <c r="BR18" s="188">
        <v>29</v>
      </c>
      <c r="BS18" s="188">
        <v>0</v>
      </c>
      <c r="BT18" s="188">
        <v>0</v>
      </c>
      <c r="BU18" s="188">
        <v>3</v>
      </c>
      <c r="BV18" s="188">
        <v>0</v>
      </c>
      <c r="BW18" s="188">
        <v>0</v>
      </c>
    </row>
    <row r="19" spans="1:75" ht="13.5">
      <c r="A19" s="182" t="s">
        <v>247</v>
      </c>
      <c r="B19" s="182" t="s">
        <v>33</v>
      </c>
      <c r="C19" s="184" t="s">
        <v>34</v>
      </c>
      <c r="D19" s="188">
        <f t="shared" si="0"/>
        <v>12902</v>
      </c>
      <c r="E19" s="188">
        <f t="shared" si="1"/>
        <v>7578</v>
      </c>
      <c r="F19" s="188">
        <f t="shared" si="2"/>
        <v>2538</v>
      </c>
      <c r="G19" s="188">
        <f t="shared" si="3"/>
        <v>1840</v>
      </c>
      <c r="H19" s="188">
        <f t="shared" si="4"/>
        <v>331</v>
      </c>
      <c r="I19" s="188">
        <f t="shared" si="5"/>
        <v>30</v>
      </c>
      <c r="J19" s="188">
        <f t="shared" si="6"/>
        <v>575</v>
      </c>
      <c r="K19" s="188">
        <f t="shared" si="7"/>
        <v>10</v>
      </c>
      <c r="L19" s="188">
        <f t="shared" si="8"/>
        <v>8055</v>
      </c>
      <c r="M19" s="188">
        <v>6764</v>
      </c>
      <c r="N19" s="188">
        <v>0</v>
      </c>
      <c r="O19" s="188">
        <v>700</v>
      </c>
      <c r="P19" s="188">
        <v>0</v>
      </c>
      <c r="Q19" s="188">
        <v>30</v>
      </c>
      <c r="R19" s="188">
        <v>561</v>
      </c>
      <c r="S19" s="188">
        <v>0</v>
      </c>
      <c r="T19" s="188">
        <f t="shared" si="9"/>
        <v>3922</v>
      </c>
      <c r="U19" s="188">
        <f t="shared" si="10"/>
        <v>0</v>
      </c>
      <c r="V19" s="188">
        <f t="shared" si="11"/>
        <v>2530</v>
      </c>
      <c r="W19" s="188">
        <f t="shared" si="12"/>
        <v>1061</v>
      </c>
      <c r="X19" s="188">
        <f t="shared" si="13"/>
        <v>331</v>
      </c>
      <c r="Y19" s="188">
        <f t="shared" si="14"/>
        <v>0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1994</v>
      </c>
      <c r="AK19" s="188">
        <v>0</v>
      </c>
      <c r="AL19" s="188">
        <v>1994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1928</v>
      </c>
      <c r="AS19" s="188">
        <v>0</v>
      </c>
      <c r="AT19" s="188">
        <v>536</v>
      </c>
      <c r="AU19" s="188">
        <v>1061</v>
      </c>
      <c r="AV19" s="188">
        <v>331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925</v>
      </c>
      <c r="BQ19" s="188">
        <v>814</v>
      </c>
      <c r="BR19" s="188">
        <v>8</v>
      </c>
      <c r="BS19" s="188">
        <v>79</v>
      </c>
      <c r="BT19" s="188">
        <v>0</v>
      </c>
      <c r="BU19" s="188">
        <v>0</v>
      </c>
      <c r="BV19" s="188">
        <v>14</v>
      </c>
      <c r="BW19" s="188">
        <v>10</v>
      </c>
    </row>
    <row r="20" spans="1:75" ht="13.5">
      <c r="A20" s="182" t="s">
        <v>247</v>
      </c>
      <c r="B20" s="182" t="s">
        <v>35</v>
      </c>
      <c r="C20" s="184" t="s">
        <v>36</v>
      </c>
      <c r="D20" s="188">
        <f t="shared" si="0"/>
        <v>15056</v>
      </c>
      <c r="E20" s="188">
        <f t="shared" si="1"/>
        <v>10028</v>
      </c>
      <c r="F20" s="188">
        <f t="shared" si="2"/>
        <v>2521</v>
      </c>
      <c r="G20" s="188">
        <f t="shared" si="3"/>
        <v>1260</v>
      </c>
      <c r="H20" s="188">
        <f t="shared" si="4"/>
        <v>360</v>
      </c>
      <c r="I20" s="188">
        <f t="shared" si="5"/>
        <v>21</v>
      </c>
      <c r="J20" s="188">
        <f t="shared" si="6"/>
        <v>454</v>
      </c>
      <c r="K20" s="188">
        <f t="shared" si="7"/>
        <v>412</v>
      </c>
      <c r="L20" s="188">
        <f t="shared" si="8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15056</v>
      </c>
      <c r="U20" s="188">
        <f t="shared" si="10"/>
        <v>10028</v>
      </c>
      <c r="V20" s="188">
        <f t="shared" si="11"/>
        <v>2521</v>
      </c>
      <c r="W20" s="188">
        <f t="shared" si="12"/>
        <v>1260</v>
      </c>
      <c r="X20" s="188">
        <f t="shared" si="13"/>
        <v>360</v>
      </c>
      <c r="Y20" s="188">
        <f t="shared" si="14"/>
        <v>21</v>
      </c>
      <c r="Z20" s="188">
        <f t="shared" si="15"/>
        <v>454</v>
      </c>
      <c r="AA20" s="188">
        <f t="shared" si="16"/>
        <v>412</v>
      </c>
      <c r="AB20" s="188">
        <f t="shared" si="17"/>
        <v>412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412</v>
      </c>
      <c r="AJ20" s="188">
        <f t="shared" si="18"/>
        <v>1903</v>
      </c>
      <c r="AK20" s="188">
        <v>0</v>
      </c>
      <c r="AL20" s="188">
        <v>1903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12741</v>
      </c>
      <c r="AS20" s="188">
        <v>10028</v>
      </c>
      <c r="AT20" s="188">
        <v>618</v>
      </c>
      <c r="AU20" s="188">
        <v>1260</v>
      </c>
      <c r="AV20" s="188">
        <v>360</v>
      </c>
      <c r="AW20" s="188">
        <v>21</v>
      </c>
      <c r="AX20" s="188">
        <v>454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247</v>
      </c>
      <c r="B21" s="182" t="s">
        <v>37</v>
      </c>
      <c r="C21" s="184" t="s">
        <v>38</v>
      </c>
      <c r="D21" s="188">
        <f t="shared" si="0"/>
        <v>6559</v>
      </c>
      <c r="E21" s="188">
        <f t="shared" si="1"/>
        <v>5201</v>
      </c>
      <c r="F21" s="188">
        <f t="shared" si="2"/>
        <v>743</v>
      </c>
      <c r="G21" s="188">
        <f t="shared" si="3"/>
        <v>156</v>
      </c>
      <c r="H21" s="188">
        <f t="shared" si="4"/>
        <v>194</v>
      </c>
      <c r="I21" s="188">
        <f t="shared" si="5"/>
        <v>0</v>
      </c>
      <c r="J21" s="188">
        <f t="shared" si="6"/>
        <v>238</v>
      </c>
      <c r="K21" s="188">
        <f t="shared" si="7"/>
        <v>27</v>
      </c>
      <c r="L21" s="188">
        <f t="shared" si="8"/>
        <v>1257</v>
      </c>
      <c r="M21" s="188">
        <v>1206</v>
      </c>
      <c r="N21" s="188">
        <v>0</v>
      </c>
      <c r="O21" s="188">
        <v>0</v>
      </c>
      <c r="P21" s="188">
        <v>0</v>
      </c>
      <c r="Q21" s="188">
        <v>0</v>
      </c>
      <c r="R21" s="188">
        <v>46</v>
      </c>
      <c r="S21" s="188">
        <v>5</v>
      </c>
      <c r="T21" s="188">
        <f t="shared" si="9"/>
        <v>1068</v>
      </c>
      <c r="U21" s="188">
        <f t="shared" si="10"/>
        <v>0</v>
      </c>
      <c r="V21" s="188">
        <f t="shared" si="11"/>
        <v>718</v>
      </c>
      <c r="W21" s="188">
        <f t="shared" si="12"/>
        <v>156</v>
      </c>
      <c r="X21" s="188">
        <f t="shared" si="13"/>
        <v>194</v>
      </c>
      <c r="Y21" s="188">
        <f t="shared" si="14"/>
        <v>0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718</v>
      </c>
      <c r="AK21" s="188">
        <v>0</v>
      </c>
      <c r="AL21" s="188">
        <v>718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350</v>
      </c>
      <c r="AS21" s="188">
        <v>0</v>
      </c>
      <c r="AT21" s="188">
        <v>0</v>
      </c>
      <c r="AU21" s="188">
        <v>156</v>
      </c>
      <c r="AV21" s="188">
        <v>194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4234</v>
      </c>
      <c r="BQ21" s="188">
        <v>3995</v>
      </c>
      <c r="BR21" s="188">
        <v>25</v>
      </c>
      <c r="BS21" s="188">
        <v>0</v>
      </c>
      <c r="BT21" s="188">
        <v>0</v>
      </c>
      <c r="BU21" s="188">
        <v>0</v>
      </c>
      <c r="BV21" s="188">
        <v>192</v>
      </c>
      <c r="BW21" s="188">
        <v>22</v>
      </c>
    </row>
    <row r="22" spans="1:75" ht="13.5">
      <c r="A22" s="182" t="s">
        <v>247</v>
      </c>
      <c r="B22" s="182" t="s">
        <v>39</v>
      </c>
      <c r="C22" s="184" t="s">
        <v>40</v>
      </c>
      <c r="D22" s="188">
        <f t="shared" si="0"/>
        <v>15233</v>
      </c>
      <c r="E22" s="188">
        <f t="shared" si="1"/>
        <v>9036</v>
      </c>
      <c r="F22" s="188">
        <f t="shared" si="2"/>
        <v>1205</v>
      </c>
      <c r="G22" s="188">
        <f t="shared" si="3"/>
        <v>1038</v>
      </c>
      <c r="H22" s="188">
        <f t="shared" si="4"/>
        <v>339</v>
      </c>
      <c r="I22" s="188">
        <f t="shared" si="5"/>
        <v>1158</v>
      </c>
      <c r="J22" s="188">
        <f t="shared" si="6"/>
        <v>729</v>
      </c>
      <c r="K22" s="188">
        <f t="shared" si="7"/>
        <v>1728</v>
      </c>
      <c r="L22" s="188">
        <f t="shared" si="8"/>
        <v>9080</v>
      </c>
      <c r="M22" s="188">
        <v>8389</v>
      </c>
      <c r="N22" s="188">
        <v>0</v>
      </c>
      <c r="O22" s="188">
        <v>0</v>
      </c>
      <c r="P22" s="188">
        <v>0</v>
      </c>
      <c r="Q22" s="188">
        <v>0</v>
      </c>
      <c r="R22" s="188">
        <v>691</v>
      </c>
      <c r="S22" s="188">
        <v>0</v>
      </c>
      <c r="T22" s="188">
        <f t="shared" si="9"/>
        <v>5434</v>
      </c>
      <c r="U22" s="188">
        <f t="shared" si="10"/>
        <v>0</v>
      </c>
      <c r="V22" s="188">
        <f t="shared" si="11"/>
        <v>1183</v>
      </c>
      <c r="W22" s="188">
        <f t="shared" si="12"/>
        <v>1026</v>
      </c>
      <c r="X22" s="188">
        <f t="shared" si="13"/>
        <v>339</v>
      </c>
      <c r="Y22" s="188">
        <f t="shared" si="14"/>
        <v>1158</v>
      </c>
      <c r="Z22" s="188">
        <f t="shared" si="15"/>
        <v>0</v>
      </c>
      <c r="AA22" s="188">
        <f t="shared" si="16"/>
        <v>1728</v>
      </c>
      <c r="AB22" s="188">
        <f t="shared" si="17"/>
        <v>1692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1692</v>
      </c>
      <c r="AJ22" s="188">
        <f t="shared" si="18"/>
        <v>86</v>
      </c>
      <c r="AK22" s="188">
        <v>0</v>
      </c>
      <c r="AL22" s="188">
        <v>86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3656</v>
      </c>
      <c r="AS22" s="188">
        <v>0</v>
      </c>
      <c r="AT22" s="188">
        <v>1097</v>
      </c>
      <c r="AU22" s="188">
        <v>1026</v>
      </c>
      <c r="AV22" s="188">
        <v>339</v>
      </c>
      <c r="AW22" s="188">
        <v>1158</v>
      </c>
      <c r="AX22" s="188">
        <v>0</v>
      </c>
      <c r="AY22" s="188">
        <v>36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719</v>
      </c>
      <c r="BQ22" s="188">
        <v>647</v>
      </c>
      <c r="BR22" s="188">
        <v>22</v>
      </c>
      <c r="BS22" s="188">
        <v>12</v>
      </c>
      <c r="BT22" s="188">
        <v>0</v>
      </c>
      <c r="BU22" s="188">
        <v>0</v>
      </c>
      <c r="BV22" s="188">
        <v>38</v>
      </c>
      <c r="BW22" s="188">
        <v>0</v>
      </c>
    </row>
    <row r="23" spans="1:75" ht="13.5">
      <c r="A23" s="182" t="s">
        <v>247</v>
      </c>
      <c r="B23" s="182" t="s">
        <v>41</v>
      </c>
      <c r="C23" s="184" t="s">
        <v>42</v>
      </c>
      <c r="D23" s="188">
        <f t="shared" si="0"/>
        <v>11990</v>
      </c>
      <c r="E23" s="188">
        <f t="shared" si="1"/>
        <v>6593</v>
      </c>
      <c r="F23" s="188">
        <f t="shared" si="2"/>
        <v>656</v>
      </c>
      <c r="G23" s="188">
        <f t="shared" si="3"/>
        <v>975</v>
      </c>
      <c r="H23" s="188">
        <f t="shared" si="4"/>
        <v>398</v>
      </c>
      <c r="I23" s="188">
        <f t="shared" si="5"/>
        <v>803</v>
      </c>
      <c r="J23" s="188">
        <f t="shared" si="6"/>
        <v>684</v>
      </c>
      <c r="K23" s="188">
        <f t="shared" si="7"/>
        <v>1881</v>
      </c>
      <c r="L23" s="188">
        <f t="shared" si="8"/>
        <v>6356</v>
      </c>
      <c r="M23" s="188">
        <v>4922</v>
      </c>
      <c r="N23" s="188">
        <v>84</v>
      </c>
      <c r="O23" s="188">
        <v>0</v>
      </c>
      <c r="P23" s="188">
        <v>398</v>
      </c>
      <c r="Q23" s="188">
        <v>0</v>
      </c>
      <c r="R23" s="188">
        <v>624</v>
      </c>
      <c r="S23" s="188">
        <v>328</v>
      </c>
      <c r="T23" s="188">
        <f t="shared" si="9"/>
        <v>3874</v>
      </c>
      <c r="U23" s="188">
        <f t="shared" si="10"/>
        <v>0</v>
      </c>
      <c r="V23" s="188">
        <f t="shared" si="11"/>
        <v>544</v>
      </c>
      <c r="W23" s="188">
        <f t="shared" si="12"/>
        <v>974</v>
      </c>
      <c r="X23" s="188">
        <f t="shared" si="13"/>
        <v>0</v>
      </c>
      <c r="Y23" s="188">
        <f t="shared" si="14"/>
        <v>803</v>
      </c>
      <c r="Z23" s="188">
        <f t="shared" si="15"/>
        <v>0</v>
      </c>
      <c r="AA23" s="188">
        <f t="shared" si="16"/>
        <v>1553</v>
      </c>
      <c r="AB23" s="188">
        <f t="shared" si="17"/>
        <v>1553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1553</v>
      </c>
      <c r="AJ23" s="188">
        <f t="shared" si="18"/>
        <v>25</v>
      </c>
      <c r="AK23" s="188">
        <v>0</v>
      </c>
      <c r="AL23" s="188">
        <v>25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2296</v>
      </c>
      <c r="AS23" s="188">
        <v>0</v>
      </c>
      <c r="AT23" s="188">
        <v>519</v>
      </c>
      <c r="AU23" s="188">
        <v>974</v>
      </c>
      <c r="AV23" s="188">
        <v>0</v>
      </c>
      <c r="AW23" s="188">
        <v>803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1760</v>
      </c>
      <c r="BQ23" s="188">
        <v>1671</v>
      </c>
      <c r="BR23" s="188">
        <v>28</v>
      </c>
      <c r="BS23" s="188">
        <v>1</v>
      </c>
      <c r="BT23" s="188">
        <v>0</v>
      </c>
      <c r="BU23" s="188">
        <v>0</v>
      </c>
      <c r="BV23" s="188">
        <v>60</v>
      </c>
      <c r="BW23" s="188">
        <v>0</v>
      </c>
    </row>
    <row r="24" spans="1:75" ht="13.5">
      <c r="A24" s="182" t="s">
        <v>247</v>
      </c>
      <c r="B24" s="182" t="s">
        <v>43</v>
      </c>
      <c r="C24" s="184" t="s">
        <v>44</v>
      </c>
      <c r="D24" s="188">
        <f t="shared" si="0"/>
        <v>4140</v>
      </c>
      <c r="E24" s="188">
        <f t="shared" si="1"/>
        <v>2632</v>
      </c>
      <c r="F24" s="188">
        <f t="shared" si="2"/>
        <v>424</v>
      </c>
      <c r="G24" s="188">
        <f t="shared" si="3"/>
        <v>414</v>
      </c>
      <c r="H24" s="188">
        <f t="shared" si="4"/>
        <v>139</v>
      </c>
      <c r="I24" s="188">
        <f t="shared" si="5"/>
        <v>296</v>
      </c>
      <c r="J24" s="188">
        <f t="shared" si="6"/>
        <v>23</v>
      </c>
      <c r="K24" s="188">
        <f t="shared" si="7"/>
        <v>212</v>
      </c>
      <c r="L24" s="188">
        <f t="shared" si="8"/>
        <v>3514</v>
      </c>
      <c r="M24" s="188">
        <v>2632</v>
      </c>
      <c r="N24" s="188">
        <v>424</v>
      </c>
      <c r="O24" s="188">
        <v>0</v>
      </c>
      <c r="P24" s="188">
        <v>139</v>
      </c>
      <c r="Q24" s="188">
        <v>296</v>
      </c>
      <c r="R24" s="188">
        <v>23</v>
      </c>
      <c r="S24" s="188">
        <v>0</v>
      </c>
      <c r="T24" s="188">
        <f t="shared" si="9"/>
        <v>626</v>
      </c>
      <c r="U24" s="188">
        <f t="shared" si="10"/>
        <v>0</v>
      </c>
      <c r="V24" s="188">
        <f t="shared" si="11"/>
        <v>0</v>
      </c>
      <c r="W24" s="188">
        <f t="shared" si="12"/>
        <v>414</v>
      </c>
      <c r="X24" s="188">
        <f t="shared" si="13"/>
        <v>0</v>
      </c>
      <c r="Y24" s="188">
        <f t="shared" si="14"/>
        <v>0</v>
      </c>
      <c r="Z24" s="188">
        <f t="shared" si="15"/>
        <v>0</v>
      </c>
      <c r="AA24" s="188">
        <f t="shared" si="16"/>
        <v>212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626</v>
      </c>
      <c r="AS24" s="188">
        <v>0</v>
      </c>
      <c r="AT24" s="188">
        <v>0</v>
      </c>
      <c r="AU24" s="188">
        <v>414</v>
      </c>
      <c r="AV24" s="188">
        <v>0</v>
      </c>
      <c r="AW24" s="188">
        <v>0</v>
      </c>
      <c r="AX24" s="188">
        <v>0</v>
      </c>
      <c r="AY24" s="188">
        <v>212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247</v>
      </c>
      <c r="B25" s="182" t="s">
        <v>45</v>
      </c>
      <c r="C25" s="184" t="s">
        <v>46</v>
      </c>
      <c r="D25" s="188">
        <f t="shared" si="0"/>
        <v>7221</v>
      </c>
      <c r="E25" s="188">
        <f t="shared" si="1"/>
        <v>2883</v>
      </c>
      <c r="F25" s="188">
        <f t="shared" si="2"/>
        <v>1156</v>
      </c>
      <c r="G25" s="188">
        <f t="shared" si="3"/>
        <v>783</v>
      </c>
      <c r="H25" s="188">
        <f t="shared" si="4"/>
        <v>217</v>
      </c>
      <c r="I25" s="188">
        <f t="shared" si="5"/>
        <v>582</v>
      </c>
      <c r="J25" s="188">
        <f t="shared" si="6"/>
        <v>410</v>
      </c>
      <c r="K25" s="188">
        <f t="shared" si="7"/>
        <v>1190</v>
      </c>
      <c r="L25" s="188">
        <f t="shared" si="8"/>
        <v>5925</v>
      </c>
      <c r="M25" s="188">
        <v>2883</v>
      </c>
      <c r="N25" s="188">
        <v>1050</v>
      </c>
      <c r="O25" s="188">
        <v>783</v>
      </c>
      <c r="P25" s="188">
        <v>217</v>
      </c>
      <c r="Q25" s="188">
        <v>582</v>
      </c>
      <c r="R25" s="188">
        <v>410</v>
      </c>
      <c r="S25" s="188">
        <v>0</v>
      </c>
      <c r="T25" s="188">
        <f t="shared" si="9"/>
        <v>1295</v>
      </c>
      <c r="U25" s="188">
        <f t="shared" si="10"/>
        <v>0</v>
      </c>
      <c r="V25" s="188">
        <f t="shared" si="11"/>
        <v>105</v>
      </c>
      <c r="W25" s="188">
        <f t="shared" si="12"/>
        <v>0</v>
      </c>
      <c r="X25" s="188">
        <f t="shared" si="13"/>
        <v>0</v>
      </c>
      <c r="Y25" s="188">
        <f t="shared" si="14"/>
        <v>0</v>
      </c>
      <c r="Z25" s="188">
        <f t="shared" si="15"/>
        <v>0</v>
      </c>
      <c r="AA25" s="188">
        <f t="shared" si="16"/>
        <v>1190</v>
      </c>
      <c r="AB25" s="188">
        <f t="shared" si="17"/>
        <v>1190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1190</v>
      </c>
      <c r="AJ25" s="188">
        <f t="shared" si="18"/>
        <v>105</v>
      </c>
      <c r="AK25" s="188">
        <v>0</v>
      </c>
      <c r="AL25" s="188">
        <v>105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0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1</v>
      </c>
      <c r="BQ25" s="188">
        <v>0</v>
      </c>
      <c r="BR25" s="188">
        <v>1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247</v>
      </c>
      <c r="B26" s="182" t="s">
        <v>47</v>
      </c>
      <c r="C26" s="184" t="s">
        <v>48</v>
      </c>
      <c r="D26" s="188">
        <f t="shared" si="0"/>
        <v>2897</v>
      </c>
      <c r="E26" s="188">
        <f t="shared" si="1"/>
        <v>1443</v>
      </c>
      <c r="F26" s="188">
        <f t="shared" si="2"/>
        <v>381</v>
      </c>
      <c r="G26" s="188">
        <f t="shared" si="3"/>
        <v>96</v>
      </c>
      <c r="H26" s="188">
        <f t="shared" si="4"/>
        <v>62</v>
      </c>
      <c r="I26" s="188">
        <f t="shared" si="5"/>
        <v>1</v>
      </c>
      <c r="J26" s="188">
        <f t="shared" si="6"/>
        <v>20</v>
      </c>
      <c r="K26" s="188">
        <f t="shared" si="7"/>
        <v>894</v>
      </c>
      <c r="L26" s="188">
        <f t="shared" si="8"/>
        <v>1334</v>
      </c>
      <c r="M26" s="188">
        <v>1179</v>
      </c>
      <c r="N26" s="188">
        <v>0</v>
      </c>
      <c r="O26" s="188">
        <v>0</v>
      </c>
      <c r="P26" s="188">
        <v>0</v>
      </c>
      <c r="Q26" s="188">
        <v>1</v>
      </c>
      <c r="R26" s="188">
        <v>0</v>
      </c>
      <c r="S26" s="188">
        <v>154</v>
      </c>
      <c r="T26" s="188">
        <f t="shared" si="9"/>
        <v>1279</v>
      </c>
      <c r="U26" s="188">
        <f t="shared" si="10"/>
        <v>0</v>
      </c>
      <c r="V26" s="188">
        <f t="shared" si="11"/>
        <v>381</v>
      </c>
      <c r="W26" s="188">
        <f t="shared" si="12"/>
        <v>96</v>
      </c>
      <c r="X26" s="188">
        <f t="shared" si="13"/>
        <v>62</v>
      </c>
      <c r="Y26" s="188">
        <f t="shared" si="14"/>
        <v>0</v>
      </c>
      <c r="Z26" s="188">
        <f t="shared" si="15"/>
        <v>0</v>
      </c>
      <c r="AA26" s="188">
        <f t="shared" si="16"/>
        <v>740</v>
      </c>
      <c r="AB26" s="188">
        <f t="shared" si="17"/>
        <v>730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730</v>
      </c>
      <c r="AJ26" s="188">
        <f t="shared" si="18"/>
        <v>381</v>
      </c>
      <c r="AK26" s="188">
        <v>0</v>
      </c>
      <c r="AL26" s="188">
        <v>381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168</v>
      </c>
      <c r="AS26" s="188">
        <v>0</v>
      </c>
      <c r="AT26" s="188">
        <v>0</v>
      </c>
      <c r="AU26" s="188">
        <v>96</v>
      </c>
      <c r="AV26" s="188">
        <v>62</v>
      </c>
      <c r="AW26" s="188">
        <v>0</v>
      </c>
      <c r="AX26" s="188">
        <v>0</v>
      </c>
      <c r="AY26" s="188">
        <v>10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284</v>
      </c>
      <c r="BQ26" s="188">
        <v>264</v>
      </c>
      <c r="BR26" s="188">
        <v>0</v>
      </c>
      <c r="BS26" s="188">
        <v>0</v>
      </c>
      <c r="BT26" s="188">
        <v>0</v>
      </c>
      <c r="BU26" s="188">
        <v>0</v>
      </c>
      <c r="BV26" s="188">
        <v>20</v>
      </c>
      <c r="BW26" s="188">
        <v>0</v>
      </c>
    </row>
    <row r="27" spans="1:75" ht="13.5">
      <c r="A27" s="182" t="s">
        <v>247</v>
      </c>
      <c r="B27" s="182" t="s">
        <v>49</v>
      </c>
      <c r="C27" s="184" t="s">
        <v>50</v>
      </c>
      <c r="D27" s="188">
        <f t="shared" si="0"/>
        <v>2220</v>
      </c>
      <c r="E27" s="188">
        <f t="shared" si="1"/>
        <v>1213</v>
      </c>
      <c r="F27" s="188">
        <f t="shared" si="2"/>
        <v>376</v>
      </c>
      <c r="G27" s="188">
        <f t="shared" si="3"/>
        <v>353</v>
      </c>
      <c r="H27" s="188">
        <f t="shared" si="4"/>
        <v>108</v>
      </c>
      <c r="I27" s="188">
        <f t="shared" si="5"/>
        <v>0</v>
      </c>
      <c r="J27" s="188">
        <f t="shared" si="6"/>
        <v>153</v>
      </c>
      <c r="K27" s="188">
        <f t="shared" si="7"/>
        <v>17</v>
      </c>
      <c r="L27" s="188">
        <f t="shared" si="8"/>
        <v>2220</v>
      </c>
      <c r="M27" s="188">
        <v>1213</v>
      </c>
      <c r="N27" s="188">
        <v>376</v>
      </c>
      <c r="O27" s="188">
        <v>353</v>
      </c>
      <c r="P27" s="188">
        <v>108</v>
      </c>
      <c r="Q27" s="188">
        <v>0</v>
      </c>
      <c r="R27" s="188">
        <v>153</v>
      </c>
      <c r="S27" s="188">
        <v>17</v>
      </c>
      <c r="T27" s="188">
        <f t="shared" si="9"/>
        <v>0</v>
      </c>
      <c r="U27" s="188">
        <f t="shared" si="10"/>
        <v>0</v>
      </c>
      <c r="V27" s="188">
        <f t="shared" si="11"/>
        <v>0</v>
      </c>
      <c r="W27" s="188">
        <f t="shared" si="12"/>
        <v>0</v>
      </c>
      <c r="X27" s="188">
        <f t="shared" si="13"/>
        <v>0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247</v>
      </c>
      <c r="B28" s="182" t="s">
        <v>51</v>
      </c>
      <c r="C28" s="184" t="s">
        <v>52</v>
      </c>
      <c r="D28" s="188">
        <f t="shared" si="0"/>
        <v>3325</v>
      </c>
      <c r="E28" s="188">
        <f t="shared" si="1"/>
        <v>1714</v>
      </c>
      <c r="F28" s="188">
        <f t="shared" si="2"/>
        <v>393</v>
      </c>
      <c r="G28" s="188">
        <f t="shared" si="3"/>
        <v>215</v>
      </c>
      <c r="H28" s="188">
        <f t="shared" si="4"/>
        <v>64</v>
      </c>
      <c r="I28" s="188">
        <f t="shared" si="5"/>
        <v>896</v>
      </c>
      <c r="J28" s="188">
        <f t="shared" si="6"/>
        <v>39</v>
      </c>
      <c r="K28" s="188">
        <f t="shared" si="7"/>
        <v>4</v>
      </c>
      <c r="L28" s="188">
        <f t="shared" si="8"/>
        <v>1851</v>
      </c>
      <c r="M28" s="188">
        <v>1580</v>
      </c>
      <c r="N28" s="188">
        <v>226</v>
      </c>
      <c r="O28" s="188">
        <v>5</v>
      </c>
      <c r="P28" s="188">
        <v>0</v>
      </c>
      <c r="Q28" s="188">
        <v>3</v>
      </c>
      <c r="R28" s="188">
        <v>33</v>
      </c>
      <c r="S28" s="188">
        <v>4</v>
      </c>
      <c r="T28" s="188">
        <f t="shared" si="9"/>
        <v>1334</v>
      </c>
      <c r="U28" s="188">
        <f t="shared" si="10"/>
        <v>0</v>
      </c>
      <c r="V28" s="188">
        <f t="shared" si="11"/>
        <v>167</v>
      </c>
      <c r="W28" s="188">
        <f t="shared" si="12"/>
        <v>210</v>
      </c>
      <c r="X28" s="188">
        <f t="shared" si="13"/>
        <v>64</v>
      </c>
      <c r="Y28" s="188">
        <f t="shared" si="14"/>
        <v>893</v>
      </c>
      <c r="Z28" s="188">
        <f t="shared" si="15"/>
        <v>0</v>
      </c>
      <c r="AA28" s="188">
        <f t="shared" si="16"/>
        <v>0</v>
      </c>
      <c r="AB28" s="188">
        <f t="shared" si="17"/>
        <v>14</v>
      </c>
      <c r="AC28" s="188">
        <v>0</v>
      </c>
      <c r="AD28" s="188">
        <v>14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1320</v>
      </c>
      <c r="AS28" s="188">
        <v>0</v>
      </c>
      <c r="AT28" s="188">
        <v>153</v>
      </c>
      <c r="AU28" s="188">
        <v>210</v>
      </c>
      <c r="AV28" s="188">
        <v>64</v>
      </c>
      <c r="AW28" s="188">
        <v>893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140</v>
      </c>
      <c r="BQ28" s="188">
        <v>134</v>
      </c>
      <c r="BR28" s="188">
        <v>0</v>
      </c>
      <c r="BS28" s="188">
        <v>0</v>
      </c>
      <c r="BT28" s="188">
        <v>0</v>
      </c>
      <c r="BU28" s="188">
        <v>0</v>
      </c>
      <c r="BV28" s="188">
        <v>6</v>
      </c>
      <c r="BW28" s="188">
        <v>0</v>
      </c>
    </row>
    <row r="29" spans="1:75" ht="13.5">
      <c r="A29" s="182" t="s">
        <v>247</v>
      </c>
      <c r="B29" s="182" t="s">
        <v>53</v>
      </c>
      <c r="C29" s="184" t="s">
        <v>205</v>
      </c>
      <c r="D29" s="188">
        <f t="shared" si="0"/>
        <v>4270</v>
      </c>
      <c r="E29" s="188">
        <f t="shared" si="1"/>
        <v>2447</v>
      </c>
      <c r="F29" s="188">
        <f t="shared" si="2"/>
        <v>317</v>
      </c>
      <c r="G29" s="188">
        <f t="shared" si="3"/>
        <v>200</v>
      </c>
      <c r="H29" s="188">
        <f t="shared" si="4"/>
        <v>0</v>
      </c>
      <c r="I29" s="188">
        <f t="shared" si="5"/>
        <v>0</v>
      </c>
      <c r="J29" s="188">
        <f t="shared" si="6"/>
        <v>0</v>
      </c>
      <c r="K29" s="188">
        <f t="shared" si="7"/>
        <v>1306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4270</v>
      </c>
      <c r="U29" s="188">
        <f t="shared" si="10"/>
        <v>2447</v>
      </c>
      <c r="V29" s="188">
        <f t="shared" si="11"/>
        <v>317</v>
      </c>
      <c r="W29" s="188">
        <f t="shared" si="12"/>
        <v>200</v>
      </c>
      <c r="X29" s="188">
        <f t="shared" si="13"/>
        <v>0</v>
      </c>
      <c r="Y29" s="188">
        <f t="shared" si="14"/>
        <v>0</v>
      </c>
      <c r="Z29" s="188">
        <f t="shared" si="15"/>
        <v>0</v>
      </c>
      <c r="AA29" s="188">
        <f t="shared" si="16"/>
        <v>1306</v>
      </c>
      <c r="AB29" s="188">
        <f t="shared" si="17"/>
        <v>555</v>
      </c>
      <c r="AC29" s="188">
        <v>0</v>
      </c>
      <c r="AD29" s="188">
        <v>4</v>
      </c>
      <c r="AE29" s="188">
        <v>0</v>
      </c>
      <c r="AF29" s="188">
        <v>0</v>
      </c>
      <c r="AG29" s="188">
        <v>0</v>
      </c>
      <c r="AH29" s="188">
        <v>0</v>
      </c>
      <c r="AI29" s="188">
        <v>551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3715</v>
      </c>
      <c r="AS29" s="188">
        <v>2447</v>
      </c>
      <c r="AT29" s="188">
        <v>313</v>
      </c>
      <c r="AU29" s="188">
        <v>200</v>
      </c>
      <c r="AV29" s="188">
        <v>0</v>
      </c>
      <c r="AW29" s="188">
        <v>0</v>
      </c>
      <c r="AX29" s="188">
        <v>0</v>
      </c>
      <c r="AY29" s="188">
        <v>755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247</v>
      </c>
      <c r="B30" s="182" t="s">
        <v>54</v>
      </c>
      <c r="C30" s="184" t="s">
        <v>55</v>
      </c>
      <c r="D30" s="188">
        <f t="shared" si="0"/>
        <v>836</v>
      </c>
      <c r="E30" s="188">
        <f t="shared" si="1"/>
        <v>492</v>
      </c>
      <c r="F30" s="188">
        <f t="shared" si="2"/>
        <v>103</v>
      </c>
      <c r="G30" s="188">
        <f t="shared" si="3"/>
        <v>89</v>
      </c>
      <c r="H30" s="188">
        <f t="shared" si="4"/>
        <v>81</v>
      </c>
      <c r="I30" s="188">
        <f t="shared" si="5"/>
        <v>0</v>
      </c>
      <c r="J30" s="188">
        <f t="shared" si="6"/>
        <v>24</v>
      </c>
      <c r="K30" s="188">
        <f t="shared" si="7"/>
        <v>47</v>
      </c>
      <c r="L30" s="188">
        <f t="shared" si="8"/>
        <v>601</v>
      </c>
      <c r="M30" s="188">
        <v>459</v>
      </c>
      <c r="N30" s="188">
        <v>33</v>
      </c>
      <c r="O30" s="188">
        <v>85</v>
      </c>
      <c r="P30" s="188">
        <v>0</v>
      </c>
      <c r="Q30" s="188">
        <v>0</v>
      </c>
      <c r="R30" s="188">
        <v>24</v>
      </c>
      <c r="S30" s="188">
        <v>0</v>
      </c>
      <c r="T30" s="188">
        <f t="shared" si="9"/>
        <v>188</v>
      </c>
      <c r="U30" s="188">
        <f t="shared" si="10"/>
        <v>0</v>
      </c>
      <c r="V30" s="188">
        <f t="shared" si="11"/>
        <v>60</v>
      </c>
      <c r="W30" s="188">
        <f t="shared" si="12"/>
        <v>0</v>
      </c>
      <c r="X30" s="188">
        <f t="shared" si="13"/>
        <v>81</v>
      </c>
      <c r="Y30" s="188">
        <f t="shared" si="14"/>
        <v>0</v>
      </c>
      <c r="Z30" s="188">
        <f t="shared" si="15"/>
        <v>0</v>
      </c>
      <c r="AA30" s="188">
        <f t="shared" si="16"/>
        <v>47</v>
      </c>
      <c r="AB30" s="188">
        <f t="shared" si="17"/>
        <v>47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47</v>
      </c>
      <c r="AJ30" s="188">
        <f t="shared" si="18"/>
        <v>60</v>
      </c>
      <c r="AK30" s="188">
        <v>0</v>
      </c>
      <c r="AL30" s="188">
        <v>60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81</v>
      </c>
      <c r="AS30" s="188">
        <v>0</v>
      </c>
      <c r="AT30" s="188">
        <v>0</v>
      </c>
      <c r="AU30" s="188">
        <v>0</v>
      </c>
      <c r="AV30" s="188">
        <v>81</v>
      </c>
      <c r="AW30" s="188">
        <v>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47</v>
      </c>
      <c r="BQ30" s="188">
        <v>33</v>
      </c>
      <c r="BR30" s="188">
        <v>10</v>
      </c>
      <c r="BS30" s="188">
        <v>4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247</v>
      </c>
      <c r="B31" s="182" t="s">
        <v>56</v>
      </c>
      <c r="C31" s="184" t="s">
        <v>246</v>
      </c>
      <c r="D31" s="188">
        <f t="shared" si="0"/>
        <v>1755</v>
      </c>
      <c r="E31" s="188">
        <f t="shared" si="1"/>
        <v>1006</v>
      </c>
      <c r="F31" s="188">
        <f t="shared" si="2"/>
        <v>202</v>
      </c>
      <c r="G31" s="188">
        <f t="shared" si="3"/>
        <v>145</v>
      </c>
      <c r="H31" s="188">
        <f t="shared" si="4"/>
        <v>57</v>
      </c>
      <c r="I31" s="188">
        <f t="shared" si="5"/>
        <v>100</v>
      </c>
      <c r="J31" s="188">
        <f t="shared" si="6"/>
        <v>37</v>
      </c>
      <c r="K31" s="188">
        <f t="shared" si="7"/>
        <v>208</v>
      </c>
      <c r="L31" s="188">
        <f t="shared" si="8"/>
        <v>1214</v>
      </c>
      <c r="M31" s="188">
        <v>867</v>
      </c>
      <c r="N31" s="188">
        <v>69</v>
      </c>
      <c r="O31" s="188">
        <v>143</v>
      </c>
      <c r="P31" s="188">
        <v>0</v>
      </c>
      <c r="Q31" s="188">
        <v>100</v>
      </c>
      <c r="R31" s="188">
        <v>35</v>
      </c>
      <c r="S31" s="188">
        <v>0</v>
      </c>
      <c r="T31" s="188">
        <f t="shared" si="9"/>
        <v>392</v>
      </c>
      <c r="U31" s="188">
        <f t="shared" si="10"/>
        <v>0</v>
      </c>
      <c r="V31" s="188">
        <f t="shared" si="11"/>
        <v>127</v>
      </c>
      <c r="W31" s="188">
        <f t="shared" si="12"/>
        <v>0</v>
      </c>
      <c r="X31" s="188">
        <f t="shared" si="13"/>
        <v>57</v>
      </c>
      <c r="Y31" s="188">
        <f t="shared" si="14"/>
        <v>0</v>
      </c>
      <c r="Z31" s="188">
        <f t="shared" si="15"/>
        <v>0</v>
      </c>
      <c r="AA31" s="188">
        <f t="shared" si="16"/>
        <v>208</v>
      </c>
      <c r="AB31" s="188">
        <f t="shared" si="17"/>
        <v>88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88</v>
      </c>
      <c r="AJ31" s="188">
        <f t="shared" si="18"/>
        <v>127</v>
      </c>
      <c r="AK31" s="188">
        <v>0</v>
      </c>
      <c r="AL31" s="188">
        <v>127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177</v>
      </c>
      <c r="AS31" s="188">
        <v>0</v>
      </c>
      <c r="AT31" s="188">
        <v>0</v>
      </c>
      <c r="AU31" s="188">
        <v>0</v>
      </c>
      <c r="AV31" s="188">
        <v>57</v>
      </c>
      <c r="AW31" s="188">
        <v>0</v>
      </c>
      <c r="AX31" s="188">
        <v>0</v>
      </c>
      <c r="AY31" s="188">
        <v>120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149</v>
      </c>
      <c r="BQ31" s="188">
        <v>139</v>
      </c>
      <c r="BR31" s="188">
        <v>6</v>
      </c>
      <c r="BS31" s="188">
        <v>2</v>
      </c>
      <c r="BT31" s="188">
        <v>0</v>
      </c>
      <c r="BU31" s="188">
        <v>0</v>
      </c>
      <c r="BV31" s="188">
        <v>2</v>
      </c>
      <c r="BW31" s="188">
        <v>0</v>
      </c>
    </row>
    <row r="32" spans="1:75" ht="13.5">
      <c r="A32" s="182" t="s">
        <v>247</v>
      </c>
      <c r="B32" s="182" t="s">
        <v>57</v>
      </c>
      <c r="C32" s="184" t="s">
        <v>58</v>
      </c>
      <c r="D32" s="188">
        <f t="shared" si="0"/>
        <v>1356</v>
      </c>
      <c r="E32" s="188">
        <f t="shared" si="1"/>
        <v>798</v>
      </c>
      <c r="F32" s="188">
        <f t="shared" si="2"/>
        <v>158</v>
      </c>
      <c r="G32" s="188">
        <f t="shared" si="3"/>
        <v>136</v>
      </c>
      <c r="H32" s="188">
        <f t="shared" si="4"/>
        <v>38</v>
      </c>
      <c r="I32" s="188">
        <f t="shared" si="5"/>
        <v>87</v>
      </c>
      <c r="J32" s="188">
        <f t="shared" si="6"/>
        <v>77</v>
      </c>
      <c r="K32" s="188">
        <f t="shared" si="7"/>
        <v>62</v>
      </c>
      <c r="L32" s="188">
        <f t="shared" si="8"/>
        <v>703</v>
      </c>
      <c r="M32" s="188">
        <v>633</v>
      </c>
      <c r="N32" s="188">
        <v>0</v>
      </c>
      <c r="O32" s="188">
        <v>0</v>
      </c>
      <c r="P32" s="188">
        <v>0</v>
      </c>
      <c r="Q32" s="188">
        <v>0</v>
      </c>
      <c r="R32" s="188">
        <v>70</v>
      </c>
      <c r="S32" s="188">
        <v>0</v>
      </c>
      <c r="T32" s="188">
        <f t="shared" si="9"/>
        <v>471</v>
      </c>
      <c r="U32" s="188">
        <f t="shared" si="10"/>
        <v>0</v>
      </c>
      <c r="V32" s="188">
        <f t="shared" si="11"/>
        <v>153</v>
      </c>
      <c r="W32" s="188">
        <f t="shared" si="12"/>
        <v>132</v>
      </c>
      <c r="X32" s="188">
        <f t="shared" si="13"/>
        <v>38</v>
      </c>
      <c r="Y32" s="188">
        <f t="shared" si="14"/>
        <v>87</v>
      </c>
      <c r="Z32" s="188">
        <f t="shared" si="15"/>
        <v>0</v>
      </c>
      <c r="AA32" s="188">
        <f t="shared" si="16"/>
        <v>61</v>
      </c>
      <c r="AB32" s="188">
        <f t="shared" si="17"/>
        <v>61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61</v>
      </c>
      <c r="AJ32" s="188">
        <f t="shared" si="18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410</v>
      </c>
      <c r="AS32" s="188">
        <v>0</v>
      </c>
      <c r="AT32" s="188">
        <v>153</v>
      </c>
      <c r="AU32" s="188">
        <v>132</v>
      </c>
      <c r="AV32" s="188">
        <v>38</v>
      </c>
      <c r="AW32" s="188">
        <v>87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182</v>
      </c>
      <c r="BQ32" s="188">
        <v>165</v>
      </c>
      <c r="BR32" s="188">
        <v>5</v>
      </c>
      <c r="BS32" s="188">
        <v>4</v>
      </c>
      <c r="BT32" s="188">
        <v>0</v>
      </c>
      <c r="BU32" s="188">
        <v>0</v>
      </c>
      <c r="BV32" s="188">
        <v>7</v>
      </c>
      <c r="BW32" s="188">
        <v>1</v>
      </c>
    </row>
    <row r="33" spans="1:75" ht="13.5">
      <c r="A33" s="182" t="s">
        <v>247</v>
      </c>
      <c r="B33" s="182" t="s">
        <v>59</v>
      </c>
      <c r="C33" s="184" t="s">
        <v>60</v>
      </c>
      <c r="D33" s="188">
        <f t="shared" si="0"/>
        <v>1076</v>
      </c>
      <c r="E33" s="188">
        <f t="shared" si="1"/>
        <v>688</v>
      </c>
      <c r="F33" s="188">
        <f t="shared" si="2"/>
        <v>189</v>
      </c>
      <c r="G33" s="188">
        <f t="shared" si="3"/>
        <v>118</v>
      </c>
      <c r="H33" s="188">
        <f t="shared" si="4"/>
        <v>37</v>
      </c>
      <c r="I33" s="188">
        <f t="shared" si="5"/>
        <v>5</v>
      </c>
      <c r="J33" s="188">
        <f t="shared" si="6"/>
        <v>26</v>
      </c>
      <c r="K33" s="188">
        <f t="shared" si="7"/>
        <v>13</v>
      </c>
      <c r="L33" s="188">
        <f t="shared" si="8"/>
        <v>748</v>
      </c>
      <c r="M33" s="188">
        <v>563</v>
      </c>
      <c r="N33" s="188">
        <v>0</v>
      </c>
      <c r="O33" s="188">
        <v>111</v>
      </c>
      <c r="P33" s="188">
        <v>37</v>
      </c>
      <c r="Q33" s="188">
        <v>5</v>
      </c>
      <c r="R33" s="188">
        <v>19</v>
      </c>
      <c r="S33" s="188">
        <v>13</v>
      </c>
      <c r="T33" s="188">
        <f t="shared" si="9"/>
        <v>180</v>
      </c>
      <c r="U33" s="188">
        <f t="shared" si="10"/>
        <v>0</v>
      </c>
      <c r="V33" s="188">
        <f t="shared" si="11"/>
        <v>180</v>
      </c>
      <c r="W33" s="188">
        <f t="shared" si="12"/>
        <v>0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8</v>
      </c>
      <c r="AC33" s="188">
        <v>0</v>
      </c>
      <c r="AD33" s="188">
        <v>8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172</v>
      </c>
      <c r="AK33" s="188">
        <v>0</v>
      </c>
      <c r="AL33" s="188">
        <v>172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148</v>
      </c>
      <c r="BQ33" s="188">
        <v>125</v>
      </c>
      <c r="BR33" s="188">
        <v>9</v>
      </c>
      <c r="BS33" s="188">
        <v>7</v>
      </c>
      <c r="BT33" s="188">
        <v>0</v>
      </c>
      <c r="BU33" s="188">
        <v>0</v>
      </c>
      <c r="BV33" s="188">
        <v>7</v>
      </c>
      <c r="BW33" s="188">
        <v>0</v>
      </c>
    </row>
    <row r="34" spans="1:75" ht="13.5">
      <c r="A34" s="182" t="s">
        <v>247</v>
      </c>
      <c r="B34" s="182" t="s">
        <v>61</v>
      </c>
      <c r="C34" s="184" t="s">
        <v>62</v>
      </c>
      <c r="D34" s="188">
        <f t="shared" si="0"/>
        <v>1257</v>
      </c>
      <c r="E34" s="188">
        <f t="shared" si="1"/>
        <v>803</v>
      </c>
      <c r="F34" s="188">
        <f t="shared" si="2"/>
        <v>131</v>
      </c>
      <c r="G34" s="188">
        <f t="shared" si="3"/>
        <v>111</v>
      </c>
      <c r="H34" s="188">
        <f t="shared" si="4"/>
        <v>31</v>
      </c>
      <c r="I34" s="188">
        <f t="shared" si="5"/>
        <v>68</v>
      </c>
      <c r="J34" s="188">
        <f t="shared" si="6"/>
        <v>25</v>
      </c>
      <c r="K34" s="188">
        <f t="shared" si="7"/>
        <v>88</v>
      </c>
      <c r="L34" s="188">
        <f t="shared" si="8"/>
        <v>878</v>
      </c>
      <c r="M34" s="188">
        <v>743</v>
      </c>
      <c r="N34" s="188">
        <v>0</v>
      </c>
      <c r="O34" s="188">
        <v>110</v>
      </c>
      <c r="P34" s="188">
        <v>0</v>
      </c>
      <c r="Q34" s="188">
        <v>0</v>
      </c>
      <c r="R34" s="188">
        <v>25</v>
      </c>
      <c r="S34" s="188">
        <v>0</v>
      </c>
      <c r="T34" s="188">
        <f t="shared" si="9"/>
        <v>316</v>
      </c>
      <c r="U34" s="188">
        <f t="shared" si="10"/>
        <v>0</v>
      </c>
      <c r="V34" s="188">
        <f t="shared" si="11"/>
        <v>129</v>
      </c>
      <c r="W34" s="188">
        <f t="shared" si="12"/>
        <v>0</v>
      </c>
      <c r="X34" s="188">
        <f t="shared" si="13"/>
        <v>31</v>
      </c>
      <c r="Y34" s="188">
        <f t="shared" si="14"/>
        <v>68</v>
      </c>
      <c r="Z34" s="188">
        <f t="shared" si="15"/>
        <v>0</v>
      </c>
      <c r="AA34" s="188">
        <f t="shared" si="16"/>
        <v>88</v>
      </c>
      <c r="AB34" s="188">
        <f t="shared" si="17"/>
        <v>10</v>
      </c>
      <c r="AC34" s="188">
        <v>0</v>
      </c>
      <c r="AD34" s="188">
        <v>10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119</v>
      </c>
      <c r="AK34" s="188">
        <v>0</v>
      </c>
      <c r="AL34" s="188">
        <v>119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187</v>
      </c>
      <c r="AS34" s="188">
        <v>0</v>
      </c>
      <c r="AT34" s="188">
        <v>0</v>
      </c>
      <c r="AU34" s="188">
        <v>0</v>
      </c>
      <c r="AV34" s="188">
        <v>31</v>
      </c>
      <c r="AW34" s="188">
        <v>68</v>
      </c>
      <c r="AX34" s="188">
        <v>0</v>
      </c>
      <c r="AY34" s="188">
        <v>88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63</v>
      </c>
      <c r="BQ34" s="188">
        <v>60</v>
      </c>
      <c r="BR34" s="188">
        <v>2</v>
      </c>
      <c r="BS34" s="188">
        <v>1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247</v>
      </c>
      <c r="B35" s="182" t="s">
        <v>63</v>
      </c>
      <c r="C35" s="184" t="s">
        <v>64</v>
      </c>
      <c r="D35" s="188">
        <f t="shared" si="0"/>
        <v>1586</v>
      </c>
      <c r="E35" s="188">
        <f t="shared" si="1"/>
        <v>540</v>
      </c>
      <c r="F35" s="188">
        <f t="shared" si="2"/>
        <v>623</v>
      </c>
      <c r="G35" s="188">
        <f t="shared" si="3"/>
        <v>387</v>
      </c>
      <c r="H35" s="188">
        <f t="shared" si="4"/>
        <v>34</v>
      </c>
      <c r="I35" s="188">
        <f t="shared" si="5"/>
        <v>0</v>
      </c>
      <c r="J35" s="188">
        <f t="shared" si="6"/>
        <v>1</v>
      </c>
      <c r="K35" s="188">
        <f t="shared" si="7"/>
        <v>1</v>
      </c>
      <c r="L35" s="188">
        <f t="shared" si="8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1032</v>
      </c>
      <c r="U35" s="188">
        <f t="shared" si="10"/>
        <v>0</v>
      </c>
      <c r="V35" s="188">
        <f t="shared" si="11"/>
        <v>612</v>
      </c>
      <c r="W35" s="188">
        <f t="shared" si="12"/>
        <v>386</v>
      </c>
      <c r="X35" s="188">
        <f t="shared" si="13"/>
        <v>34</v>
      </c>
      <c r="Y35" s="188">
        <f t="shared" si="14"/>
        <v>0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998</v>
      </c>
      <c r="AK35" s="188">
        <v>0</v>
      </c>
      <c r="AL35" s="188">
        <v>612</v>
      </c>
      <c r="AM35" s="188">
        <v>386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34</v>
      </c>
      <c r="AS35" s="188">
        <v>0</v>
      </c>
      <c r="AT35" s="188">
        <v>0</v>
      </c>
      <c r="AU35" s="188">
        <v>0</v>
      </c>
      <c r="AV35" s="188">
        <v>34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554</v>
      </c>
      <c r="BQ35" s="188">
        <v>540</v>
      </c>
      <c r="BR35" s="188">
        <v>11</v>
      </c>
      <c r="BS35" s="188">
        <v>1</v>
      </c>
      <c r="BT35" s="188">
        <v>0</v>
      </c>
      <c r="BU35" s="188">
        <v>0</v>
      </c>
      <c r="BV35" s="188">
        <v>1</v>
      </c>
      <c r="BW35" s="188">
        <v>1</v>
      </c>
    </row>
    <row r="36" spans="1:75" ht="13.5">
      <c r="A36" s="182" t="s">
        <v>247</v>
      </c>
      <c r="B36" s="182" t="s">
        <v>65</v>
      </c>
      <c r="C36" s="184" t="s">
        <v>66</v>
      </c>
      <c r="D36" s="188">
        <f t="shared" si="0"/>
        <v>744</v>
      </c>
      <c r="E36" s="188">
        <f aca="true" t="shared" si="23" ref="E36:E43">M36+U36+BQ36</f>
        <v>472</v>
      </c>
      <c r="F36" s="188">
        <f aca="true" t="shared" si="24" ref="F36:F43">N36+V36+BR36</f>
        <v>182</v>
      </c>
      <c r="G36" s="188">
        <f aca="true" t="shared" si="25" ref="G36:G43">O36+W36+BS36</f>
        <v>63</v>
      </c>
      <c r="H36" s="188">
        <f aca="true" t="shared" si="26" ref="H36:H43">P36+X36+BT36</f>
        <v>26</v>
      </c>
      <c r="I36" s="188">
        <f aca="true" t="shared" si="27" ref="I36:I43">Q36+Y36+BU36</f>
        <v>0</v>
      </c>
      <c r="J36" s="188">
        <f aca="true" t="shared" si="28" ref="J36:J43">R36+Z36+BV36</f>
        <v>1</v>
      </c>
      <c r="K36" s="188">
        <f aca="true" t="shared" si="29" ref="K36:K43">S36+AA36+BW36</f>
        <v>0</v>
      </c>
      <c r="L36" s="188">
        <f aca="true" t="shared" si="30" ref="L36:L43">SUM(M36:S36)</f>
        <v>401</v>
      </c>
      <c r="M36" s="188">
        <v>401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aca="true" t="shared" si="31" ref="T36:T43">SUM(U36:AA36)</f>
        <v>269</v>
      </c>
      <c r="U36" s="188">
        <f aca="true" t="shared" si="32" ref="U36:U43">AC36+AK36+AS36+BA36+BI36</f>
        <v>0</v>
      </c>
      <c r="V36" s="188">
        <f aca="true" t="shared" si="33" ref="V36:V43">AD36+AL36+AT36+BB36+BJ36</f>
        <v>181</v>
      </c>
      <c r="W36" s="188">
        <f aca="true" t="shared" si="34" ref="W36:W43">AE36+AM36+AU36+BC36+BK36</f>
        <v>62</v>
      </c>
      <c r="X36" s="188">
        <f aca="true" t="shared" si="35" ref="X36:X43">AF36+AN36+AV36+BD36+BL36</f>
        <v>26</v>
      </c>
      <c r="Y36" s="188">
        <f aca="true" t="shared" si="36" ref="Y36:Y43">AG36+AO36+AW36+BE36+BM36</f>
        <v>0</v>
      </c>
      <c r="Z36" s="188">
        <f aca="true" t="shared" si="37" ref="Z36:Z43">AH36+AP36+AX36+BF36+BN36</f>
        <v>0</v>
      </c>
      <c r="AA36" s="188">
        <f aca="true" t="shared" si="38" ref="AA36:AA43">AI36+AQ36+AY36+BG36+BO36</f>
        <v>0</v>
      </c>
      <c r="AB36" s="188">
        <f aca="true" t="shared" si="39" ref="AB36:AB43">SUM(AC36:AI36)</f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aca="true" t="shared" si="40" ref="AJ36:AJ43">SUM(AK36:AQ36)</f>
        <v>181</v>
      </c>
      <c r="AK36" s="188">
        <v>0</v>
      </c>
      <c r="AL36" s="188">
        <v>181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aca="true" t="shared" si="41" ref="AR36:AR43">SUM(AS36:AY36)</f>
        <v>88</v>
      </c>
      <c r="AS36" s="188">
        <v>0</v>
      </c>
      <c r="AT36" s="188">
        <v>0</v>
      </c>
      <c r="AU36" s="188">
        <v>62</v>
      </c>
      <c r="AV36" s="188">
        <v>26</v>
      </c>
      <c r="AW36" s="188">
        <v>0</v>
      </c>
      <c r="AX36" s="188">
        <v>0</v>
      </c>
      <c r="AY36" s="188">
        <v>0</v>
      </c>
      <c r="AZ36" s="188">
        <f aca="true" t="shared" si="42" ref="AZ36:AZ43">SUM(BA36:BG36)</f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aca="true" t="shared" si="43" ref="BH36:BH43">SUM(BI36:BO36)</f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aca="true" t="shared" si="44" ref="BP36:BP43">SUM(BQ36:BW36)</f>
        <v>74</v>
      </c>
      <c r="BQ36" s="188">
        <v>71</v>
      </c>
      <c r="BR36" s="188">
        <v>1</v>
      </c>
      <c r="BS36" s="188">
        <v>1</v>
      </c>
      <c r="BT36" s="188">
        <v>0</v>
      </c>
      <c r="BU36" s="188">
        <v>0</v>
      </c>
      <c r="BV36" s="188">
        <v>1</v>
      </c>
      <c r="BW36" s="188">
        <v>0</v>
      </c>
    </row>
    <row r="37" spans="1:75" ht="13.5">
      <c r="A37" s="182" t="s">
        <v>247</v>
      </c>
      <c r="B37" s="182" t="s">
        <v>67</v>
      </c>
      <c r="C37" s="184" t="s">
        <v>68</v>
      </c>
      <c r="D37" s="188">
        <f t="shared" si="0"/>
        <v>2237</v>
      </c>
      <c r="E37" s="188">
        <f t="shared" si="23"/>
        <v>1409</v>
      </c>
      <c r="F37" s="188">
        <f t="shared" si="24"/>
        <v>475</v>
      </c>
      <c r="G37" s="188">
        <f t="shared" si="25"/>
        <v>280</v>
      </c>
      <c r="H37" s="188">
        <f t="shared" si="26"/>
        <v>72</v>
      </c>
      <c r="I37" s="188">
        <f t="shared" si="27"/>
        <v>0</v>
      </c>
      <c r="J37" s="188">
        <f t="shared" si="28"/>
        <v>1</v>
      </c>
      <c r="K37" s="188">
        <f t="shared" si="29"/>
        <v>0</v>
      </c>
      <c r="L37" s="188">
        <f t="shared" si="30"/>
        <v>1358</v>
      </c>
      <c r="M37" s="188">
        <v>1358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31"/>
        <v>825</v>
      </c>
      <c r="U37" s="188">
        <f t="shared" si="32"/>
        <v>0</v>
      </c>
      <c r="V37" s="188">
        <f t="shared" si="33"/>
        <v>473</v>
      </c>
      <c r="W37" s="188">
        <f t="shared" si="34"/>
        <v>280</v>
      </c>
      <c r="X37" s="188">
        <f t="shared" si="35"/>
        <v>72</v>
      </c>
      <c r="Y37" s="188">
        <f t="shared" si="36"/>
        <v>0</v>
      </c>
      <c r="Z37" s="188">
        <f t="shared" si="37"/>
        <v>0</v>
      </c>
      <c r="AA37" s="188">
        <f t="shared" si="38"/>
        <v>0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473</v>
      </c>
      <c r="AK37" s="188">
        <v>0</v>
      </c>
      <c r="AL37" s="188">
        <v>473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352</v>
      </c>
      <c r="AS37" s="188">
        <v>0</v>
      </c>
      <c r="AT37" s="188">
        <v>0</v>
      </c>
      <c r="AU37" s="188">
        <v>280</v>
      </c>
      <c r="AV37" s="188">
        <v>72</v>
      </c>
      <c r="AW37" s="188">
        <v>0</v>
      </c>
      <c r="AX37" s="188">
        <v>0</v>
      </c>
      <c r="AY37" s="188">
        <v>0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54</v>
      </c>
      <c r="BQ37" s="188">
        <v>51</v>
      </c>
      <c r="BR37" s="188">
        <v>2</v>
      </c>
      <c r="BS37" s="188">
        <v>0</v>
      </c>
      <c r="BT37" s="188">
        <v>0</v>
      </c>
      <c r="BU37" s="188">
        <v>0</v>
      </c>
      <c r="BV37" s="188">
        <v>1</v>
      </c>
      <c r="BW37" s="188">
        <v>0</v>
      </c>
    </row>
    <row r="38" spans="1:75" ht="13.5">
      <c r="A38" s="182" t="s">
        <v>247</v>
      </c>
      <c r="B38" s="182" t="s">
        <v>69</v>
      </c>
      <c r="C38" s="184" t="s">
        <v>70</v>
      </c>
      <c r="D38" s="188">
        <f t="shared" si="0"/>
        <v>2312</v>
      </c>
      <c r="E38" s="188">
        <f t="shared" si="23"/>
        <v>1008</v>
      </c>
      <c r="F38" s="188">
        <f t="shared" si="24"/>
        <v>596</v>
      </c>
      <c r="G38" s="188">
        <f t="shared" si="25"/>
        <v>441</v>
      </c>
      <c r="H38" s="188">
        <f t="shared" si="26"/>
        <v>133</v>
      </c>
      <c r="I38" s="188">
        <f t="shared" si="27"/>
        <v>0</v>
      </c>
      <c r="J38" s="188">
        <f t="shared" si="28"/>
        <v>121</v>
      </c>
      <c r="K38" s="188">
        <f t="shared" si="29"/>
        <v>13</v>
      </c>
      <c r="L38" s="188">
        <f t="shared" si="30"/>
        <v>895</v>
      </c>
      <c r="M38" s="188">
        <v>12</v>
      </c>
      <c r="N38" s="188">
        <v>208</v>
      </c>
      <c r="O38" s="188">
        <v>414</v>
      </c>
      <c r="P38" s="188">
        <v>133</v>
      </c>
      <c r="Q38" s="188">
        <v>0</v>
      </c>
      <c r="R38" s="188">
        <v>115</v>
      </c>
      <c r="S38" s="188">
        <v>13</v>
      </c>
      <c r="T38" s="188">
        <f t="shared" si="31"/>
        <v>381</v>
      </c>
      <c r="U38" s="188">
        <f t="shared" si="32"/>
        <v>0</v>
      </c>
      <c r="V38" s="188">
        <f t="shared" si="33"/>
        <v>381</v>
      </c>
      <c r="W38" s="188">
        <f t="shared" si="34"/>
        <v>0</v>
      </c>
      <c r="X38" s="188">
        <f t="shared" si="35"/>
        <v>0</v>
      </c>
      <c r="Y38" s="188">
        <f t="shared" si="36"/>
        <v>0</v>
      </c>
      <c r="Z38" s="188">
        <f t="shared" si="37"/>
        <v>0</v>
      </c>
      <c r="AA38" s="188">
        <f t="shared" si="38"/>
        <v>0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381</v>
      </c>
      <c r="AK38" s="188">
        <v>0</v>
      </c>
      <c r="AL38" s="188">
        <v>381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0</v>
      </c>
      <c r="AS38" s="188">
        <v>0</v>
      </c>
      <c r="AT38" s="188">
        <v>0</v>
      </c>
      <c r="AU38" s="188">
        <v>0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1036</v>
      </c>
      <c r="BQ38" s="188">
        <v>996</v>
      </c>
      <c r="BR38" s="188">
        <v>7</v>
      </c>
      <c r="BS38" s="188">
        <v>27</v>
      </c>
      <c r="BT38" s="188">
        <v>0</v>
      </c>
      <c r="BU38" s="188">
        <v>0</v>
      </c>
      <c r="BV38" s="188">
        <v>6</v>
      </c>
      <c r="BW38" s="188">
        <v>0</v>
      </c>
    </row>
    <row r="39" spans="1:75" ht="13.5">
      <c r="A39" s="182" t="s">
        <v>247</v>
      </c>
      <c r="B39" s="182" t="s">
        <v>71</v>
      </c>
      <c r="C39" s="184" t="s">
        <v>72</v>
      </c>
      <c r="D39" s="188">
        <f t="shared" si="0"/>
        <v>224</v>
      </c>
      <c r="E39" s="188">
        <f t="shared" si="23"/>
        <v>122</v>
      </c>
      <c r="F39" s="188">
        <f t="shared" si="24"/>
        <v>49</v>
      </c>
      <c r="G39" s="188">
        <f t="shared" si="25"/>
        <v>31</v>
      </c>
      <c r="H39" s="188">
        <f t="shared" si="26"/>
        <v>8</v>
      </c>
      <c r="I39" s="188">
        <f t="shared" si="27"/>
        <v>0</v>
      </c>
      <c r="J39" s="188">
        <f t="shared" si="28"/>
        <v>13</v>
      </c>
      <c r="K39" s="188">
        <f t="shared" si="29"/>
        <v>1</v>
      </c>
      <c r="L39" s="188">
        <f t="shared" si="30"/>
        <v>175</v>
      </c>
      <c r="M39" s="188">
        <v>122</v>
      </c>
      <c r="N39" s="188">
        <v>0</v>
      </c>
      <c r="O39" s="188">
        <v>31</v>
      </c>
      <c r="P39" s="188">
        <v>8</v>
      </c>
      <c r="Q39" s="188">
        <v>0</v>
      </c>
      <c r="R39" s="188">
        <v>13</v>
      </c>
      <c r="S39" s="188">
        <v>1</v>
      </c>
      <c r="T39" s="188">
        <f t="shared" si="31"/>
        <v>49</v>
      </c>
      <c r="U39" s="188">
        <f t="shared" si="32"/>
        <v>0</v>
      </c>
      <c r="V39" s="188">
        <f t="shared" si="33"/>
        <v>49</v>
      </c>
      <c r="W39" s="188">
        <f t="shared" si="34"/>
        <v>0</v>
      </c>
      <c r="X39" s="188">
        <f t="shared" si="35"/>
        <v>0</v>
      </c>
      <c r="Y39" s="188">
        <f t="shared" si="36"/>
        <v>0</v>
      </c>
      <c r="Z39" s="188">
        <f t="shared" si="37"/>
        <v>0</v>
      </c>
      <c r="AA39" s="188">
        <f t="shared" si="38"/>
        <v>0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20</v>
      </c>
      <c r="AK39" s="188">
        <v>0</v>
      </c>
      <c r="AL39" s="188">
        <v>20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29</v>
      </c>
      <c r="AS39" s="188">
        <v>0</v>
      </c>
      <c r="AT39" s="188">
        <v>29</v>
      </c>
      <c r="AU39" s="188">
        <v>0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247</v>
      </c>
      <c r="B40" s="182" t="s">
        <v>73</v>
      </c>
      <c r="C40" s="184" t="s">
        <v>74</v>
      </c>
      <c r="D40" s="188">
        <f t="shared" si="0"/>
        <v>1497</v>
      </c>
      <c r="E40" s="188">
        <f t="shared" si="23"/>
        <v>844</v>
      </c>
      <c r="F40" s="188">
        <f t="shared" si="24"/>
        <v>324</v>
      </c>
      <c r="G40" s="188">
        <f t="shared" si="25"/>
        <v>47</v>
      </c>
      <c r="H40" s="188">
        <f t="shared" si="26"/>
        <v>66</v>
      </c>
      <c r="I40" s="188">
        <f t="shared" si="27"/>
        <v>0</v>
      </c>
      <c r="J40" s="188">
        <f t="shared" si="28"/>
        <v>107</v>
      </c>
      <c r="K40" s="188">
        <f t="shared" si="29"/>
        <v>109</v>
      </c>
      <c r="L40" s="188">
        <f t="shared" si="30"/>
        <v>695</v>
      </c>
      <c r="M40" s="188">
        <v>457</v>
      </c>
      <c r="N40" s="188">
        <v>28</v>
      </c>
      <c r="O40" s="188">
        <v>40</v>
      </c>
      <c r="P40" s="188">
        <v>66</v>
      </c>
      <c r="Q40" s="188">
        <v>0</v>
      </c>
      <c r="R40" s="188">
        <v>104</v>
      </c>
      <c r="S40" s="188">
        <v>0</v>
      </c>
      <c r="T40" s="188">
        <f t="shared" si="31"/>
        <v>401</v>
      </c>
      <c r="U40" s="188">
        <f t="shared" si="32"/>
        <v>0</v>
      </c>
      <c r="V40" s="188">
        <f t="shared" si="33"/>
        <v>292</v>
      </c>
      <c r="W40" s="188">
        <f t="shared" si="34"/>
        <v>0</v>
      </c>
      <c r="X40" s="188">
        <f t="shared" si="35"/>
        <v>0</v>
      </c>
      <c r="Y40" s="188">
        <f t="shared" si="36"/>
        <v>0</v>
      </c>
      <c r="Z40" s="188">
        <f t="shared" si="37"/>
        <v>0</v>
      </c>
      <c r="AA40" s="188">
        <f t="shared" si="38"/>
        <v>109</v>
      </c>
      <c r="AB40" s="188">
        <f t="shared" si="39"/>
        <v>109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109</v>
      </c>
      <c r="AJ40" s="188">
        <f t="shared" si="40"/>
        <v>292</v>
      </c>
      <c r="AK40" s="188">
        <v>0</v>
      </c>
      <c r="AL40" s="188">
        <v>292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401</v>
      </c>
      <c r="BQ40" s="188">
        <v>387</v>
      </c>
      <c r="BR40" s="188">
        <v>4</v>
      </c>
      <c r="BS40" s="188">
        <v>7</v>
      </c>
      <c r="BT40" s="188">
        <v>0</v>
      </c>
      <c r="BU40" s="188">
        <v>0</v>
      </c>
      <c r="BV40" s="188">
        <v>3</v>
      </c>
      <c r="BW40" s="188">
        <v>0</v>
      </c>
    </row>
    <row r="41" spans="1:75" ht="13.5">
      <c r="A41" s="182" t="s">
        <v>247</v>
      </c>
      <c r="B41" s="182" t="s">
        <v>75</v>
      </c>
      <c r="C41" s="184" t="s">
        <v>76</v>
      </c>
      <c r="D41" s="188">
        <f t="shared" si="0"/>
        <v>2099</v>
      </c>
      <c r="E41" s="188">
        <f t="shared" si="23"/>
        <v>1195</v>
      </c>
      <c r="F41" s="188">
        <f t="shared" si="24"/>
        <v>437</v>
      </c>
      <c r="G41" s="188">
        <f t="shared" si="25"/>
        <v>91</v>
      </c>
      <c r="H41" s="188">
        <f t="shared" si="26"/>
        <v>70</v>
      </c>
      <c r="I41" s="188">
        <f t="shared" si="27"/>
        <v>0</v>
      </c>
      <c r="J41" s="188">
        <f t="shared" si="28"/>
        <v>133</v>
      </c>
      <c r="K41" s="188">
        <f t="shared" si="29"/>
        <v>173</v>
      </c>
      <c r="L41" s="188">
        <f t="shared" si="30"/>
        <v>828</v>
      </c>
      <c r="M41" s="188">
        <v>530</v>
      </c>
      <c r="N41" s="188">
        <v>36</v>
      </c>
      <c r="O41" s="188">
        <v>49</v>
      </c>
      <c r="P41" s="188">
        <v>70</v>
      </c>
      <c r="Q41" s="188">
        <v>0</v>
      </c>
      <c r="R41" s="188">
        <v>129</v>
      </c>
      <c r="S41" s="188">
        <v>14</v>
      </c>
      <c r="T41" s="188">
        <f t="shared" si="31"/>
        <v>540</v>
      </c>
      <c r="U41" s="188">
        <f t="shared" si="32"/>
        <v>0</v>
      </c>
      <c r="V41" s="188">
        <f t="shared" si="33"/>
        <v>381</v>
      </c>
      <c r="W41" s="188">
        <f t="shared" si="34"/>
        <v>0</v>
      </c>
      <c r="X41" s="188">
        <f t="shared" si="35"/>
        <v>0</v>
      </c>
      <c r="Y41" s="188">
        <f t="shared" si="36"/>
        <v>0</v>
      </c>
      <c r="Z41" s="188">
        <f t="shared" si="37"/>
        <v>0</v>
      </c>
      <c r="AA41" s="188">
        <f t="shared" si="38"/>
        <v>159</v>
      </c>
      <c r="AB41" s="188">
        <f t="shared" si="39"/>
        <v>159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159</v>
      </c>
      <c r="AJ41" s="188">
        <f t="shared" si="40"/>
        <v>381</v>
      </c>
      <c r="AK41" s="188">
        <v>0</v>
      </c>
      <c r="AL41" s="188">
        <v>381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731</v>
      </c>
      <c r="BQ41" s="188">
        <v>665</v>
      </c>
      <c r="BR41" s="188">
        <v>20</v>
      </c>
      <c r="BS41" s="188">
        <v>42</v>
      </c>
      <c r="BT41" s="188">
        <v>0</v>
      </c>
      <c r="BU41" s="188">
        <v>0</v>
      </c>
      <c r="BV41" s="188">
        <v>4</v>
      </c>
      <c r="BW41" s="188">
        <v>0</v>
      </c>
    </row>
    <row r="42" spans="1:75" ht="13.5">
      <c r="A42" s="182" t="s">
        <v>247</v>
      </c>
      <c r="B42" s="182" t="s">
        <v>77</v>
      </c>
      <c r="C42" s="184" t="s">
        <v>78</v>
      </c>
      <c r="D42" s="188">
        <f t="shared" si="0"/>
        <v>856</v>
      </c>
      <c r="E42" s="188">
        <f t="shared" si="23"/>
        <v>512</v>
      </c>
      <c r="F42" s="188">
        <f t="shared" si="24"/>
        <v>173</v>
      </c>
      <c r="G42" s="188">
        <f t="shared" si="25"/>
        <v>26</v>
      </c>
      <c r="H42" s="188">
        <f t="shared" si="26"/>
        <v>36</v>
      </c>
      <c r="I42" s="188">
        <f t="shared" si="27"/>
        <v>0</v>
      </c>
      <c r="J42" s="188">
        <f t="shared" si="28"/>
        <v>51</v>
      </c>
      <c r="K42" s="188">
        <f t="shared" si="29"/>
        <v>58</v>
      </c>
      <c r="L42" s="188">
        <f t="shared" si="30"/>
        <v>611</v>
      </c>
      <c r="M42" s="188">
        <v>370</v>
      </c>
      <c r="N42" s="188">
        <v>134</v>
      </c>
      <c r="O42" s="188">
        <v>20</v>
      </c>
      <c r="P42" s="188">
        <v>36</v>
      </c>
      <c r="Q42" s="188">
        <v>0</v>
      </c>
      <c r="R42" s="188">
        <v>51</v>
      </c>
      <c r="S42" s="188">
        <v>0</v>
      </c>
      <c r="T42" s="188">
        <f t="shared" si="31"/>
        <v>94</v>
      </c>
      <c r="U42" s="188">
        <f t="shared" si="32"/>
        <v>0</v>
      </c>
      <c r="V42" s="188">
        <f t="shared" si="33"/>
        <v>36</v>
      </c>
      <c r="W42" s="188">
        <f t="shared" si="34"/>
        <v>0</v>
      </c>
      <c r="X42" s="188">
        <f t="shared" si="35"/>
        <v>0</v>
      </c>
      <c r="Y42" s="188">
        <f t="shared" si="36"/>
        <v>0</v>
      </c>
      <c r="Z42" s="188">
        <f t="shared" si="37"/>
        <v>0</v>
      </c>
      <c r="AA42" s="188">
        <f t="shared" si="38"/>
        <v>58</v>
      </c>
      <c r="AB42" s="188">
        <f t="shared" si="39"/>
        <v>58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58</v>
      </c>
      <c r="AJ42" s="188">
        <f t="shared" si="40"/>
        <v>36</v>
      </c>
      <c r="AK42" s="188">
        <v>0</v>
      </c>
      <c r="AL42" s="188">
        <v>36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151</v>
      </c>
      <c r="BQ42" s="188">
        <v>142</v>
      </c>
      <c r="BR42" s="188">
        <v>3</v>
      </c>
      <c r="BS42" s="188">
        <v>6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247</v>
      </c>
      <c r="B43" s="182" t="s">
        <v>79</v>
      </c>
      <c r="C43" s="184" t="s">
        <v>80</v>
      </c>
      <c r="D43" s="188">
        <f t="shared" si="0"/>
        <v>752</v>
      </c>
      <c r="E43" s="188">
        <f t="shared" si="23"/>
        <v>472</v>
      </c>
      <c r="F43" s="188">
        <f t="shared" si="24"/>
        <v>185</v>
      </c>
      <c r="G43" s="188">
        <f t="shared" si="25"/>
        <v>21</v>
      </c>
      <c r="H43" s="188">
        <f t="shared" si="26"/>
        <v>26</v>
      </c>
      <c r="I43" s="188">
        <f t="shared" si="27"/>
        <v>0</v>
      </c>
      <c r="J43" s="188">
        <f t="shared" si="28"/>
        <v>45</v>
      </c>
      <c r="K43" s="188">
        <f t="shared" si="29"/>
        <v>3</v>
      </c>
      <c r="L43" s="188">
        <f t="shared" si="30"/>
        <v>479</v>
      </c>
      <c r="M43" s="188">
        <v>373</v>
      </c>
      <c r="N43" s="188">
        <v>15</v>
      </c>
      <c r="O43" s="188">
        <v>20</v>
      </c>
      <c r="P43" s="188">
        <v>26</v>
      </c>
      <c r="Q43" s="188">
        <v>0</v>
      </c>
      <c r="R43" s="188">
        <v>45</v>
      </c>
      <c r="S43" s="188">
        <v>0</v>
      </c>
      <c r="T43" s="188">
        <f t="shared" si="31"/>
        <v>170</v>
      </c>
      <c r="U43" s="188">
        <f t="shared" si="32"/>
        <v>0</v>
      </c>
      <c r="V43" s="188">
        <f t="shared" si="33"/>
        <v>167</v>
      </c>
      <c r="W43" s="188">
        <f t="shared" si="34"/>
        <v>0</v>
      </c>
      <c r="X43" s="188">
        <f t="shared" si="35"/>
        <v>0</v>
      </c>
      <c r="Y43" s="188">
        <f t="shared" si="36"/>
        <v>0</v>
      </c>
      <c r="Z43" s="188">
        <f t="shared" si="37"/>
        <v>0</v>
      </c>
      <c r="AA43" s="188">
        <f t="shared" si="38"/>
        <v>3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167</v>
      </c>
      <c r="AK43" s="188">
        <v>0</v>
      </c>
      <c r="AL43" s="188">
        <v>167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3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0</v>
      </c>
      <c r="AY43" s="188">
        <v>3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103</v>
      </c>
      <c r="BQ43" s="188">
        <v>99</v>
      </c>
      <c r="BR43" s="188">
        <v>3</v>
      </c>
      <c r="BS43" s="188">
        <v>1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201" t="s">
        <v>18</v>
      </c>
      <c r="B44" s="202"/>
      <c r="C44" s="202"/>
      <c r="D44" s="188">
        <f>SUM(D7:D43)</f>
        <v>659548</v>
      </c>
      <c r="E44" s="188">
        <f aca="true" t="shared" si="45" ref="E44:BP44">SUM(E7:E43)</f>
        <v>380522</v>
      </c>
      <c r="F44" s="188">
        <f t="shared" si="45"/>
        <v>69850</v>
      </c>
      <c r="G44" s="188">
        <f t="shared" si="45"/>
        <v>59205</v>
      </c>
      <c r="H44" s="188">
        <f t="shared" si="45"/>
        <v>22514</v>
      </c>
      <c r="I44" s="188">
        <f t="shared" si="45"/>
        <v>35176</v>
      </c>
      <c r="J44" s="188">
        <f t="shared" si="45"/>
        <v>18449</v>
      </c>
      <c r="K44" s="188">
        <f t="shared" si="45"/>
        <v>73832</v>
      </c>
      <c r="L44" s="188">
        <f t="shared" si="45"/>
        <v>105098</v>
      </c>
      <c r="M44" s="188">
        <f t="shared" si="45"/>
        <v>74369</v>
      </c>
      <c r="N44" s="188">
        <f t="shared" si="45"/>
        <v>4464</v>
      </c>
      <c r="O44" s="188">
        <f t="shared" si="45"/>
        <v>4196</v>
      </c>
      <c r="P44" s="188">
        <f t="shared" si="45"/>
        <v>1967</v>
      </c>
      <c r="Q44" s="188">
        <f t="shared" si="45"/>
        <v>2640</v>
      </c>
      <c r="R44" s="188">
        <f t="shared" si="45"/>
        <v>5426</v>
      </c>
      <c r="S44" s="188">
        <f t="shared" si="45"/>
        <v>12036</v>
      </c>
      <c r="T44" s="188">
        <f t="shared" si="45"/>
        <v>242947</v>
      </c>
      <c r="U44" s="188">
        <f t="shared" si="45"/>
        <v>27036</v>
      </c>
      <c r="V44" s="188">
        <f t="shared" si="45"/>
        <v>55389</v>
      </c>
      <c r="W44" s="188">
        <f t="shared" si="45"/>
        <v>43478</v>
      </c>
      <c r="X44" s="188">
        <f t="shared" si="45"/>
        <v>20547</v>
      </c>
      <c r="Y44" s="188">
        <f t="shared" si="45"/>
        <v>32533</v>
      </c>
      <c r="Z44" s="188">
        <f t="shared" si="45"/>
        <v>2329</v>
      </c>
      <c r="AA44" s="188">
        <f t="shared" si="45"/>
        <v>61635</v>
      </c>
      <c r="AB44" s="188">
        <f t="shared" si="45"/>
        <v>52190</v>
      </c>
      <c r="AC44" s="188">
        <f t="shared" si="45"/>
        <v>0</v>
      </c>
      <c r="AD44" s="188">
        <f t="shared" si="45"/>
        <v>835</v>
      </c>
      <c r="AE44" s="188">
        <f t="shared" si="45"/>
        <v>0</v>
      </c>
      <c r="AF44" s="188">
        <f t="shared" si="45"/>
        <v>0</v>
      </c>
      <c r="AG44" s="188">
        <f t="shared" si="45"/>
        <v>0</v>
      </c>
      <c r="AH44" s="188">
        <f t="shared" si="45"/>
        <v>0</v>
      </c>
      <c r="AI44" s="188">
        <f t="shared" si="45"/>
        <v>51355</v>
      </c>
      <c r="AJ44" s="188">
        <f t="shared" si="45"/>
        <v>25587</v>
      </c>
      <c r="AK44" s="188">
        <f t="shared" si="45"/>
        <v>0</v>
      </c>
      <c r="AL44" s="188">
        <f t="shared" si="45"/>
        <v>23743</v>
      </c>
      <c r="AM44" s="188">
        <f t="shared" si="45"/>
        <v>386</v>
      </c>
      <c r="AN44" s="188">
        <f t="shared" si="45"/>
        <v>0</v>
      </c>
      <c r="AO44" s="188">
        <f t="shared" si="45"/>
        <v>0</v>
      </c>
      <c r="AP44" s="188">
        <f t="shared" si="45"/>
        <v>0</v>
      </c>
      <c r="AQ44" s="188">
        <f t="shared" si="45"/>
        <v>1458</v>
      </c>
      <c r="AR44" s="188">
        <f t="shared" si="45"/>
        <v>165021</v>
      </c>
      <c r="AS44" s="188">
        <f t="shared" si="45"/>
        <v>27036</v>
      </c>
      <c r="AT44" s="188">
        <f t="shared" si="45"/>
        <v>30811</v>
      </c>
      <c r="AU44" s="188">
        <f t="shared" si="45"/>
        <v>43092</v>
      </c>
      <c r="AV44" s="188">
        <f t="shared" si="45"/>
        <v>20547</v>
      </c>
      <c r="AW44" s="188">
        <f t="shared" si="45"/>
        <v>32533</v>
      </c>
      <c r="AX44" s="188">
        <f t="shared" si="45"/>
        <v>2329</v>
      </c>
      <c r="AY44" s="188">
        <f t="shared" si="45"/>
        <v>8673</v>
      </c>
      <c r="AZ44" s="188">
        <f t="shared" si="45"/>
        <v>0</v>
      </c>
      <c r="BA44" s="188">
        <f t="shared" si="45"/>
        <v>0</v>
      </c>
      <c r="BB44" s="188">
        <f t="shared" si="45"/>
        <v>0</v>
      </c>
      <c r="BC44" s="188">
        <f t="shared" si="45"/>
        <v>0</v>
      </c>
      <c r="BD44" s="188">
        <f t="shared" si="45"/>
        <v>0</v>
      </c>
      <c r="BE44" s="188">
        <f t="shared" si="45"/>
        <v>0</v>
      </c>
      <c r="BF44" s="188">
        <f t="shared" si="45"/>
        <v>0</v>
      </c>
      <c r="BG44" s="188">
        <f t="shared" si="45"/>
        <v>0</v>
      </c>
      <c r="BH44" s="188">
        <f t="shared" si="45"/>
        <v>149</v>
      </c>
      <c r="BI44" s="188">
        <f t="shared" si="45"/>
        <v>0</v>
      </c>
      <c r="BJ44" s="188">
        <f t="shared" si="45"/>
        <v>0</v>
      </c>
      <c r="BK44" s="188">
        <f t="shared" si="45"/>
        <v>0</v>
      </c>
      <c r="BL44" s="188">
        <f t="shared" si="45"/>
        <v>0</v>
      </c>
      <c r="BM44" s="188">
        <f t="shared" si="45"/>
        <v>0</v>
      </c>
      <c r="BN44" s="188">
        <f t="shared" si="45"/>
        <v>0</v>
      </c>
      <c r="BO44" s="188">
        <f t="shared" si="45"/>
        <v>149</v>
      </c>
      <c r="BP44" s="188">
        <f t="shared" si="45"/>
        <v>311503</v>
      </c>
      <c r="BQ44" s="188">
        <f aca="true" t="shared" si="46" ref="BQ44:BW44">SUM(BQ7:BQ43)</f>
        <v>279117</v>
      </c>
      <c r="BR44" s="188">
        <f t="shared" si="46"/>
        <v>9997</v>
      </c>
      <c r="BS44" s="188">
        <f t="shared" si="46"/>
        <v>11531</v>
      </c>
      <c r="BT44" s="188">
        <f t="shared" si="46"/>
        <v>0</v>
      </c>
      <c r="BU44" s="188">
        <f t="shared" si="46"/>
        <v>3</v>
      </c>
      <c r="BV44" s="188">
        <f t="shared" si="46"/>
        <v>10694</v>
      </c>
      <c r="BW44" s="188">
        <f t="shared" si="46"/>
        <v>161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192</v>
      </c>
      <c r="B1" s="254"/>
      <c r="C1" s="183" t="s">
        <v>122</v>
      </c>
    </row>
    <row r="2" spans="6:13" s="47" customFormat="1" ht="15" customHeight="1">
      <c r="F2" s="279" t="s">
        <v>123</v>
      </c>
      <c r="G2" s="280"/>
      <c r="H2" s="280"/>
      <c r="I2" s="280"/>
      <c r="J2" s="277" t="s">
        <v>124</v>
      </c>
      <c r="K2" s="274" t="s">
        <v>125</v>
      </c>
      <c r="L2" s="275"/>
      <c r="M2" s="276"/>
    </row>
    <row r="3" spans="1:13" s="47" customFormat="1" ht="15" customHeight="1" thickBot="1">
      <c r="A3" s="260" t="s">
        <v>126</v>
      </c>
      <c r="B3" s="261"/>
      <c r="C3" s="258"/>
      <c r="D3" s="49">
        <f>SUMIF('ごみ処理概要'!$A$7:$C$44,'ごみ集計結果'!$A$1,'ごみ処理概要'!$E$7:$E$44)</f>
        <v>8743030</v>
      </c>
      <c r="F3" s="281"/>
      <c r="G3" s="282"/>
      <c r="H3" s="282"/>
      <c r="I3" s="282"/>
      <c r="J3" s="278"/>
      <c r="K3" s="50" t="s">
        <v>127</v>
      </c>
      <c r="L3" s="51" t="s">
        <v>128</v>
      </c>
      <c r="M3" s="52" t="s">
        <v>129</v>
      </c>
    </row>
    <row r="4" spans="1:13" s="47" customFormat="1" ht="15" customHeight="1" thickBot="1">
      <c r="A4" s="260" t="s">
        <v>130</v>
      </c>
      <c r="B4" s="261"/>
      <c r="C4" s="258"/>
      <c r="D4" s="49">
        <f>D5-D3</f>
        <v>8</v>
      </c>
      <c r="F4" s="271" t="s">
        <v>131</v>
      </c>
      <c r="G4" s="268" t="s">
        <v>134</v>
      </c>
      <c r="H4" s="53" t="s">
        <v>132</v>
      </c>
      <c r="J4" s="162">
        <f>SUMIF('ごみ処理量内訳'!$A$7:$C$44,'ごみ集計結果'!$A$1,'ごみ処理量内訳'!$E$7:$E$44)</f>
        <v>2875297</v>
      </c>
      <c r="K4" s="54" t="s">
        <v>237</v>
      </c>
      <c r="L4" s="55" t="s">
        <v>237</v>
      </c>
      <c r="M4" s="56" t="s">
        <v>237</v>
      </c>
    </row>
    <row r="5" spans="1:13" s="47" customFormat="1" ht="15" customHeight="1">
      <c r="A5" s="262" t="s">
        <v>133</v>
      </c>
      <c r="B5" s="263"/>
      <c r="C5" s="264"/>
      <c r="D5" s="49">
        <f>SUMIF('ごみ処理概要'!$A$7:$C$44,'ごみ集計結果'!$A$1,'ごみ処理概要'!$D$7:$D$44)</f>
        <v>8743038</v>
      </c>
      <c r="F5" s="272"/>
      <c r="G5" s="269"/>
      <c r="H5" s="283" t="s">
        <v>135</v>
      </c>
      <c r="I5" s="57" t="s">
        <v>136</v>
      </c>
      <c r="J5" s="58">
        <f>SUMIF('ごみ処理量内訳'!$A$7:$C$44,'ごみ集計結果'!$A$1,'ごみ処理量内訳'!$W$7:$W$44)</f>
        <v>59999</v>
      </c>
      <c r="K5" s="59" t="s">
        <v>238</v>
      </c>
      <c r="L5" s="60" t="s">
        <v>238</v>
      </c>
      <c r="M5" s="61" t="s">
        <v>238</v>
      </c>
    </row>
    <row r="6" spans="4:13" s="47" customFormat="1" ht="15" customHeight="1">
      <c r="D6" s="62"/>
      <c r="F6" s="272"/>
      <c r="G6" s="269"/>
      <c r="H6" s="284"/>
      <c r="I6" s="63" t="s">
        <v>137</v>
      </c>
      <c r="J6" s="64">
        <f>SUMIF('ごみ処理量内訳'!$A$7:$C$44,'ごみ集計結果'!$A$1,'ごみ処理量内訳'!$X$7:$X$44)</f>
        <v>8560</v>
      </c>
      <c r="K6" s="48" t="s">
        <v>263</v>
      </c>
      <c r="L6" s="65" t="s">
        <v>263</v>
      </c>
      <c r="M6" s="66" t="s">
        <v>263</v>
      </c>
    </row>
    <row r="7" spans="1:13" s="47" customFormat="1" ht="15" customHeight="1">
      <c r="A7" s="255" t="s">
        <v>138</v>
      </c>
      <c r="B7" s="265" t="s">
        <v>294</v>
      </c>
      <c r="C7" s="67" t="s">
        <v>139</v>
      </c>
      <c r="D7" s="49">
        <f>SUMIF('ごみ搬入量内訳'!$A$7:$C$44,'ごみ集計結果'!$A$1,'ごみ搬入量内訳'!$I$7:$I$44)</f>
        <v>1676911</v>
      </c>
      <c r="F7" s="272"/>
      <c r="G7" s="269"/>
      <c r="H7" s="284"/>
      <c r="I7" s="63" t="s">
        <v>140</v>
      </c>
      <c r="J7" s="64">
        <f>SUMIF('ごみ処理量内訳'!$A$7:$C$44,'ごみ集計結果'!$A$1,'ごみ処理量内訳'!$Y$7:$Y$44)</f>
        <v>0</v>
      </c>
      <c r="K7" s="48" t="s">
        <v>239</v>
      </c>
      <c r="L7" s="65" t="s">
        <v>239</v>
      </c>
      <c r="M7" s="66" t="s">
        <v>239</v>
      </c>
    </row>
    <row r="8" spans="1:13" s="47" customFormat="1" ht="15" customHeight="1">
      <c r="A8" s="256"/>
      <c r="B8" s="266"/>
      <c r="C8" s="67" t="s">
        <v>141</v>
      </c>
      <c r="D8" s="49">
        <f>SUMIF('ごみ搬入量内訳'!$A$7:$C$44,'ごみ集計結果'!$A$1,'ごみ搬入量内訳'!$M$7:$M$44)</f>
        <v>1051752</v>
      </c>
      <c r="F8" s="272"/>
      <c r="G8" s="269"/>
      <c r="H8" s="284"/>
      <c r="I8" s="63" t="s">
        <v>142</v>
      </c>
      <c r="J8" s="64">
        <f>SUMIF('ごみ処理量内訳'!$A$7:$C$44,'ごみ集計結果'!$A$1,'ごみ処理量内訳'!$Z$7:$Z$44)</f>
        <v>282</v>
      </c>
      <c r="K8" s="48" t="s">
        <v>240</v>
      </c>
      <c r="L8" s="65" t="s">
        <v>240</v>
      </c>
      <c r="M8" s="66" t="s">
        <v>240</v>
      </c>
    </row>
    <row r="9" spans="1:13" s="47" customFormat="1" ht="15" customHeight="1" thickBot="1">
      <c r="A9" s="256"/>
      <c r="B9" s="266"/>
      <c r="C9" s="67" t="s">
        <v>143</v>
      </c>
      <c r="D9" s="49">
        <f>SUMIF('ごみ搬入量内訳'!$A$7:$C$44,'ごみ集計結果'!$A$1,'ごみ搬入量内訳'!$Q$7:$Q$44)</f>
        <v>57862</v>
      </c>
      <c r="F9" s="272"/>
      <c r="G9" s="269"/>
      <c r="H9" s="285"/>
      <c r="I9" s="68" t="s">
        <v>144</v>
      </c>
      <c r="J9" s="69">
        <f>SUMIF('ごみ処理量内訳'!$A$7:$C$44,'ごみ集計結果'!$A$1,'ごみ処理量内訳'!$AA$7:$AA$44)</f>
        <v>9071</v>
      </c>
      <c r="K9" s="70" t="s">
        <v>241</v>
      </c>
      <c r="L9" s="51" t="s">
        <v>241</v>
      </c>
      <c r="M9" s="52" t="s">
        <v>241</v>
      </c>
    </row>
    <row r="10" spans="1:13" s="47" customFormat="1" ht="15" customHeight="1" thickBot="1">
      <c r="A10" s="256"/>
      <c r="B10" s="266"/>
      <c r="C10" s="67" t="s">
        <v>145</v>
      </c>
      <c r="D10" s="49">
        <f>SUMIF('ごみ搬入量内訳'!$A$7:$C$44,'ごみ集計結果'!$A$1,'ごみ搬入量内訳'!$U$7:$U$44)</f>
        <v>274420</v>
      </c>
      <c r="F10" s="272"/>
      <c r="G10" s="270"/>
      <c r="H10" s="71" t="s">
        <v>146</v>
      </c>
      <c r="I10" s="72"/>
      <c r="J10" s="163">
        <f>SUM(J4:J9)</f>
        <v>2953209</v>
      </c>
      <c r="K10" s="73" t="s">
        <v>263</v>
      </c>
      <c r="L10" s="164">
        <f>SUMIF('ごみ処理量内訳'!$A$7:$C$44,'ごみ集計結果'!$A$1,'ごみ処理量内訳'!$AD$7:$AD$44)</f>
        <v>356260</v>
      </c>
      <c r="M10" s="165">
        <f>SUMIF('資源化量内訳'!$A$7:$C$44,'ごみ集計結果'!$A$1,'資源化量内訳'!$AB$7:$AB$44)</f>
        <v>52190</v>
      </c>
    </row>
    <row r="11" spans="1:13" s="47" customFormat="1" ht="15" customHeight="1">
      <c r="A11" s="256"/>
      <c r="B11" s="266"/>
      <c r="C11" s="67" t="s">
        <v>147</v>
      </c>
      <c r="D11" s="49">
        <f>SUMIF('ごみ搬入量内訳'!$A$7:$C$44,'ごみ集計結果'!$A$1,'ごみ搬入量内訳'!$Y$7:$Y$44)</f>
        <v>1493</v>
      </c>
      <c r="F11" s="272"/>
      <c r="G11" s="286" t="s">
        <v>148</v>
      </c>
      <c r="H11" s="151" t="s">
        <v>136</v>
      </c>
      <c r="I11" s="148"/>
      <c r="J11" s="74">
        <f>SUMIF('ごみ処理量内訳'!$A$7:$C$44,'ごみ集計結果'!$A$1,'ごみ処理量内訳'!$G$7:$G$44)</f>
        <v>97068</v>
      </c>
      <c r="K11" s="58">
        <f>SUMIF('ごみ処理量内訳'!$A$7:$C$44,'ごみ集計結果'!$A$1,'ごみ処理量内訳'!$W$7:$W$44)</f>
        <v>59999</v>
      </c>
      <c r="L11" s="75">
        <f>SUMIF('ごみ処理量内訳'!$A$7:$C$44,'ごみ集計結果'!$A$1,'ごみ処理量内訳'!$AF$7:$AF$44)</f>
        <v>9396</v>
      </c>
      <c r="M11" s="76">
        <f>SUMIF('資源化量内訳'!$A$7:$C$44,'ごみ集計結果'!$A$1,'資源化量内訳'!$AJ$7:$AJ$44)</f>
        <v>25587</v>
      </c>
    </row>
    <row r="12" spans="1:13" s="47" customFormat="1" ht="15" customHeight="1">
      <c r="A12" s="256"/>
      <c r="B12" s="266"/>
      <c r="C12" s="67" t="s">
        <v>149</v>
      </c>
      <c r="D12" s="49">
        <f>SUMIF('ごみ搬入量内訳'!$A$7:$C$44,'ごみ集計結果'!$A$1,'ごみ搬入量内訳'!$AC$7:$AC$44)</f>
        <v>44131</v>
      </c>
      <c r="F12" s="272"/>
      <c r="G12" s="287"/>
      <c r="H12" s="149" t="s">
        <v>137</v>
      </c>
      <c r="I12" s="149"/>
      <c r="J12" s="64">
        <f>SUMIF('ごみ処理量内訳'!$A$7:$C$44,'ごみ集計結果'!$A$1,'ごみ処理量内訳'!$H$7:$H$44)</f>
        <v>188443</v>
      </c>
      <c r="K12" s="64">
        <f>SUMIF('ごみ処理量内訳'!$A$7:$C$44,'ごみ集計結果'!$A$1,'ごみ処理量内訳'!$X$7:$X$44)</f>
        <v>8560</v>
      </c>
      <c r="L12" s="49">
        <f>SUMIF('ごみ処理量内訳'!$A$7:$C$44,'ごみ集計結果'!$A$1,'ごみ処理量内訳'!$AG$7:$AG$44)</f>
        <v>13603</v>
      </c>
      <c r="M12" s="77">
        <f>SUMIF('資源化量内訳'!$A$7:$C$44,'ごみ集計結果'!$A$1,'資源化量内訳'!$AR$7:$AR$44)</f>
        <v>165021</v>
      </c>
    </row>
    <row r="13" spans="1:13" s="47" customFormat="1" ht="15" customHeight="1">
      <c r="A13" s="256"/>
      <c r="B13" s="267"/>
      <c r="C13" s="78" t="s">
        <v>146</v>
      </c>
      <c r="D13" s="49">
        <f>SUM(D7:D12)</f>
        <v>3106569</v>
      </c>
      <c r="F13" s="272"/>
      <c r="G13" s="287"/>
      <c r="H13" s="149" t="s">
        <v>140</v>
      </c>
      <c r="I13" s="149"/>
      <c r="J13" s="64">
        <f>SUMIF('ごみ処理量内訳'!$A$7:$C$44,'ごみ集計結果'!$A$1,'ごみ処理量内訳'!$I$7:$I$44)</f>
        <v>0</v>
      </c>
      <c r="K13" s="64">
        <f>SUMIF('ごみ処理量内訳'!$A$7:$C$44,'ごみ集計結果'!$A$1,'ごみ処理量内訳'!$Y$7:$Y$44)</f>
        <v>0</v>
      </c>
      <c r="L13" s="49">
        <f>SUMIF('ごみ処理量内訳'!$A$7:$C$44,'ごみ集計結果'!$A$1,'ごみ処理量内訳'!$AH$7:$AH$44)</f>
        <v>0</v>
      </c>
      <c r="M13" s="77">
        <f>SUMIF('資源化量内訳'!$A$7:$C$44,'ごみ集計結果'!$A$1,'資源化量内訳'!$AZ$7:$AZ$44)</f>
        <v>0</v>
      </c>
    </row>
    <row r="14" spans="1:13" s="47" customFormat="1" ht="15" customHeight="1">
      <c r="A14" s="256"/>
      <c r="B14" s="259" t="s">
        <v>150</v>
      </c>
      <c r="C14" s="259"/>
      <c r="D14" s="49">
        <f>SUMIF('ごみ搬入量内訳'!$A$7:$C$44,'ごみ集計結果'!$A$1,'ごみ搬入量内訳'!$AG$7:$AG$44)</f>
        <v>192030</v>
      </c>
      <c r="F14" s="272"/>
      <c r="G14" s="287"/>
      <c r="H14" s="149" t="s">
        <v>142</v>
      </c>
      <c r="I14" s="149"/>
      <c r="J14" s="64">
        <f>SUMIF('ごみ処理量内訳'!$A$7:$C$44,'ごみ集計結果'!$A$1,'ごみ処理量内訳'!$J$7:$J$44)</f>
        <v>431</v>
      </c>
      <c r="K14" s="64">
        <f>SUMIF('ごみ処理量内訳'!$A$7:$C$44,'ごみ集計結果'!$A$1,'ごみ処理量内訳'!$Z$7:$Z$44)</f>
        <v>282</v>
      </c>
      <c r="L14" s="49">
        <f>SUMIF('ごみ処理量内訳'!$A$7:$C$44,'ごみ集計結果'!$A$1,'ごみ処理量内訳'!$AI$7:$AI$44)</f>
        <v>0</v>
      </c>
      <c r="M14" s="77">
        <f>SUMIF('資源化量内訳'!$A$7:$C$44,'ごみ集計結果'!$A$1,'資源化量内訳'!$BH$7:$BH$44)</f>
        <v>149</v>
      </c>
    </row>
    <row r="15" spans="1:13" s="47" customFormat="1" ht="15" customHeight="1" thickBot="1">
      <c r="A15" s="256"/>
      <c r="B15" s="259" t="s">
        <v>151</v>
      </c>
      <c r="C15" s="259"/>
      <c r="D15" s="49">
        <f>SUMIF('ごみ搬入量内訳'!$A$7:$C$44,'ごみ集計結果'!$A$1,'ごみ搬入量内訳'!$AH$7:$AH$44)</f>
        <v>2</v>
      </c>
      <c r="F15" s="272"/>
      <c r="G15" s="287"/>
      <c r="H15" s="150" t="s">
        <v>144</v>
      </c>
      <c r="I15" s="150"/>
      <c r="J15" s="69">
        <f>SUMIF('ごみ処理量内訳'!$A$7:$C$44,'ごみ集計結果'!$A$1,'ごみ処理量内訳'!$K$7:$K$44)</f>
        <v>16549</v>
      </c>
      <c r="K15" s="69">
        <f>SUMIF('ごみ処理量内訳'!$A$7:$C$44,'ごみ集計結果'!$A$1,'ごみ処理量内訳'!$AA$7:$AA$44)</f>
        <v>9071</v>
      </c>
      <c r="L15" s="79">
        <f>SUMIF('ごみ処理量内訳'!$A$7:$C$44,'ごみ集計結果'!$A$1,'ごみ処理量内訳'!$AJ$7:$AJ$44)</f>
        <v>7362</v>
      </c>
      <c r="M15" s="52" t="s">
        <v>241</v>
      </c>
    </row>
    <row r="16" spans="1:13" s="47" customFormat="1" ht="15" customHeight="1" thickBot="1">
      <c r="A16" s="257"/>
      <c r="B16" s="258" t="s">
        <v>177</v>
      </c>
      <c r="C16" s="259"/>
      <c r="D16" s="49">
        <f>SUM(D13:D15)</f>
        <v>3298601</v>
      </c>
      <c r="F16" s="272"/>
      <c r="G16" s="270"/>
      <c r="H16" s="81" t="s">
        <v>146</v>
      </c>
      <c r="I16" s="80"/>
      <c r="J16" s="166">
        <f>SUM(J11:J15)</f>
        <v>302491</v>
      </c>
      <c r="K16" s="167">
        <f>SUM(K11:K15)</f>
        <v>77912</v>
      </c>
      <c r="L16" s="168">
        <f>SUM(L11:L15)</f>
        <v>30361</v>
      </c>
      <c r="M16" s="169">
        <f>SUM(M11:M15)</f>
        <v>190757</v>
      </c>
    </row>
    <row r="17" spans="4:13" s="47" customFormat="1" ht="15" customHeight="1" thickBot="1">
      <c r="D17" s="62"/>
      <c r="F17" s="273"/>
      <c r="G17" s="288" t="s">
        <v>299</v>
      </c>
      <c r="H17" s="289"/>
      <c r="I17" s="289"/>
      <c r="J17" s="162">
        <f>J4+J16</f>
        <v>3177788</v>
      </c>
      <c r="K17" s="170">
        <f>K16</f>
        <v>77912</v>
      </c>
      <c r="L17" s="171">
        <f>L10+L16</f>
        <v>386621</v>
      </c>
      <c r="M17" s="172">
        <f>M10+M16</f>
        <v>242947</v>
      </c>
    </row>
    <row r="18" spans="1:13" s="47" customFormat="1" ht="15" customHeight="1">
      <c r="A18" s="259" t="s">
        <v>152</v>
      </c>
      <c r="B18" s="259"/>
      <c r="C18" s="259"/>
      <c r="D18" s="49">
        <f>SUMIF('ごみ搬入量内訳'!$A$7:$C$44,'ごみ集計結果'!$A$1,'ごみ搬入量内訳'!$E$7:$E$44)</f>
        <v>2331308</v>
      </c>
      <c r="F18" s="251" t="s">
        <v>153</v>
      </c>
      <c r="G18" s="252"/>
      <c r="H18" s="252"/>
      <c r="I18" s="253"/>
      <c r="J18" s="74">
        <f>SUMIF('資源化量内訳'!$A$7:$C$44,'ごみ集計結果'!$A$1,'資源化量内訳'!$L$7:$L$44)</f>
        <v>105098</v>
      </c>
      <c r="K18" s="82" t="s">
        <v>237</v>
      </c>
      <c r="L18" s="83" t="s">
        <v>237</v>
      </c>
      <c r="M18" s="76">
        <f>J18</f>
        <v>105098</v>
      </c>
    </row>
    <row r="19" spans="1:13" s="47" customFormat="1" ht="15" customHeight="1" thickBot="1">
      <c r="A19" s="290" t="s">
        <v>154</v>
      </c>
      <c r="B19" s="259"/>
      <c r="C19" s="259"/>
      <c r="D19" s="49">
        <f>SUMIF('ごみ搬入量内訳'!$A$7:$C$44,'ごみ集計結果'!$A$1,'ごみ搬入量内訳'!$F$7:$F$44)</f>
        <v>967291</v>
      </c>
      <c r="F19" s="248" t="s">
        <v>155</v>
      </c>
      <c r="G19" s="249"/>
      <c r="H19" s="249"/>
      <c r="I19" s="250"/>
      <c r="J19" s="173">
        <f>SUMIF('ごみ処理量内訳'!$A$7:$C$44,'ごみ集計結果'!$A$1,'ごみ処理量内訳'!$AC$7:$AC$44)</f>
        <v>16191</v>
      </c>
      <c r="K19" s="84" t="s">
        <v>237</v>
      </c>
      <c r="L19" s="85">
        <f>J19</f>
        <v>16191</v>
      </c>
      <c r="M19" s="86" t="s">
        <v>237</v>
      </c>
    </row>
    <row r="20" spans="1:13" s="47" customFormat="1" ht="15" customHeight="1" thickBot="1">
      <c r="A20" s="290" t="s">
        <v>156</v>
      </c>
      <c r="B20" s="259"/>
      <c r="C20" s="259"/>
      <c r="D20" s="49">
        <f>D15</f>
        <v>2</v>
      </c>
      <c r="F20" s="245" t="s">
        <v>177</v>
      </c>
      <c r="G20" s="246"/>
      <c r="H20" s="246"/>
      <c r="I20" s="247"/>
      <c r="J20" s="174">
        <f>J4+J11+J12+J13+J14+J15+J18+J19</f>
        <v>3299077</v>
      </c>
      <c r="K20" s="175">
        <f>SUM(K17:K19)</f>
        <v>77912</v>
      </c>
      <c r="L20" s="176">
        <f>SUM(L17:L19)</f>
        <v>402812</v>
      </c>
      <c r="M20" s="177">
        <f>SUM(M17:M19)</f>
        <v>348045</v>
      </c>
    </row>
    <row r="21" spans="1:9" s="47" customFormat="1" ht="15" customHeight="1">
      <c r="A21" s="290" t="s">
        <v>161</v>
      </c>
      <c r="B21" s="259"/>
      <c r="C21" s="259"/>
      <c r="D21" s="49">
        <f>SUM(D18:D20)</f>
        <v>3298601</v>
      </c>
      <c r="F21" s="181" t="s">
        <v>295</v>
      </c>
      <c r="G21" s="180"/>
      <c r="H21" s="180"/>
      <c r="I21" s="180"/>
    </row>
    <row r="22" spans="11:13" s="47" customFormat="1" ht="15" customHeight="1">
      <c r="K22" s="87"/>
      <c r="L22" s="88" t="s">
        <v>157</v>
      </c>
      <c r="M22" s="89" t="s">
        <v>158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収集ごみ（混合ごみ＋可燃ごみ＋不燃ごみ＋資源ごみ＋粗大ごみ＋その他）＝3,106,569t/年</v>
      </c>
      <c r="K23" s="89" t="s">
        <v>159</v>
      </c>
      <c r="L23" s="92">
        <f>SUMIF('資源化量内訳'!$A$7:$C$44,'ごみ集計結果'!$A$1,'資源化量内訳'!$M$7:M$44)+SUMIF('資源化量内訳'!$A$7:$C$44,'ごみ集計結果'!$A$1,'資源化量内訳'!$U$7:U$44)</f>
        <v>101405</v>
      </c>
      <c r="M23" s="49">
        <f>SUMIF('資源化量内訳'!$A$7:$C$44,'ごみ集計結果'!$A$1,'資源化量内訳'!BQ$7:BQ$44)</f>
        <v>279117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計画収集量（収集ごみ＋直接搬入ごみ）＝3,298,599t/年</v>
      </c>
      <c r="K24" s="89" t="s">
        <v>160</v>
      </c>
      <c r="L24" s="92">
        <f>SUMIF('資源化量内訳'!$A$7:$C$44,'ごみ集計結果'!$A$1,'資源化量内訳'!$N$7:N$44)+SUMIF('資源化量内訳'!$A$7:$C$44,'ごみ集計結果'!$A$1,'資源化量内訳'!V$7:V$44)</f>
        <v>59853</v>
      </c>
      <c r="M24" s="49">
        <f>SUMIF('資源化量内訳'!$A$7:$C$44,'ごみ集計結果'!$A$1,'資源化量内訳'!BR$7:BR$44)</f>
        <v>9997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ごみ総排出量（計画収集量＋自家処理量）＝3,298,601t/年</v>
      </c>
      <c r="K25" s="89" t="s">
        <v>242</v>
      </c>
      <c r="L25" s="92">
        <f>SUMIF('資源化量内訳'!$A$7:$C$44,'ごみ集計結果'!$A$1,'資源化量内訳'!O$7:O$44)+SUMIF('資源化量内訳'!$A$7:$C$44,'ごみ集計結果'!$A$1,'資源化量内訳'!W$7:W$44)</f>
        <v>47674</v>
      </c>
      <c r="M25" s="49">
        <f>SUMIF('資源化量内訳'!$A$7:$C$44,'ごみ集計結果'!$A$1,'資源化量内訳'!BS$7:BS$44)</f>
        <v>11531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ごみ処理量（直接最終処分量＋直接焼却量＋焼却以外の中間処理量＋直接資源化量）＝3,299,077t/年</v>
      </c>
      <c r="K26" s="89" t="s">
        <v>243</v>
      </c>
      <c r="L26" s="92">
        <f>SUMIF('資源化量内訳'!$A$7:$C$44,'ごみ集計結果'!$A$1,'資源化量内訳'!P$7:P$44)+SUMIF('資源化量内訳'!$A$7:$C$44,'ごみ集計結果'!$A$1,'資源化量内訳'!X$7:X$44)</f>
        <v>22514</v>
      </c>
      <c r="M26" s="49">
        <f>SUMIF('資源化量内訳'!$A$7:$C$44,'ごみ集計結果'!$A$1,'資源化量内訳'!BT$7:BT$44)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１人１日あたりごみ排出量（ごみ総排出量/総人口）＝1,034g/人日</v>
      </c>
      <c r="K27" s="89" t="s">
        <v>244</v>
      </c>
      <c r="L27" s="92">
        <f>SUMIF('資源化量内訳'!$A$7:$C$44,'ごみ集計結果'!$A$1,'資源化量内訳'!Q$7:Q$44)+SUMIF('資源化量内訳'!$A$7:$C$44,'ごみ集計結果'!$A$1,'資源化量内訳'!Y$7:Y$44)</f>
        <v>35173</v>
      </c>
      <c r="M27" s="49">
        <f>SUMIF('資源化量内訳'!$A$7:$C$44,'ごみ集計結果'!$A$1,'資源化量内訳'!BU$7:BU$44)</f>
        <v>3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リサイクル率（[資源化量合計＋集団回収量]/[ごみ処理量＋集団回収量]）＝18.27％</v>
      </c>
      <c r="K28" s="89" t="s">
        <v>87</v>
      </c>
      <c r="L28" s="92">
        <f>SUMIF('資源化量内訳'!$A$7:$C$44,'ごみ集計結果'!$A$1,'資源化量内訳'!R$7:R$44)+SUMIF('資源化量内訳'!$A$7:$C$44,'ごみ集計結果'!$A$1,'資源化量内訳'!Z$7:Z$44)</f>
        <v>7755</v>
      </c>
      <c r="M28" s="49">
        <f>SUMIF('資源化量内訳'!$A$7:$C$44,'ごみ集計結果'!$A$1,'資源化量内訳'!BV$7:BV$44)</f>
        <v>10694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中間処理による減量化量（施設処理量-施設処理後資源化量-施設処理後残渣処分量）＝2,548,220t/年</v>
      </c>
      <c r="K29" s="89" t="s">
        <v>147</v>
      </c>
      <c r="L29" s="92">
        <f>SUMIF('資源化量内訳'!$A$7:$C$44,'ごみ集計結果'!$A$1,'資源化量内訳'!S$7:S$44)+SUMIF('資源化量内訳'!$A$7:$C$44,'ごみ集計結果'!$A$1,'資源化量内訳'!AA$7:AA$44)</f>
        <v>73671</v>
      </c>
      <c r="M29" s="49">
        <f>SUMIF('資源化量内訳'!$A$7:$C$44,'ごみ集計結果'!$A$1,'資源化量内訳'!BW$7:BW$44)</f>
        <v>161</v>
      </c>
    </row>
    <row r="30" spans="11:13" ht="15" customHeight="1">
      <c r="K30" s="89" t="s">
        <v>177</v>
      </c>
      <c r="L30" s="178">
        <f>SUM(L23:L29)</f>
        <v>348045</v>
      </c>
      <c r="M30" s="179">
        <f>SUM(M23:M29)</f>
        <v>311503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神奈川県のごみ処理フローシート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193</v>
      </c>
      <c r="B2" s="295"/>
      <c r="C2" s="295"/>
      <c r="D2" s="295"/>
      <c r="E2" s="101"/>
      <c r="F2" s="102" t="s">
        <v>264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265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97</v>
      </c>
      <c r="G3" s="112">
        <f>'ごみ集計結果'!J19</f>
        <v>16191</v>
      </c>
      <c r="H3" s="101"/>
      <c r="I3" s="104"/>
      <c r="J3" s="105"/>
      <c r="K3" s="101"/>
      <c r="L3" s="101"/>
      <c r="M3" s="105"/>
      <c r="N3" s="105"/>
      <c r="O3" s="101"/>
      <c r="P3" s="111" t="s">
        <v>107</v>
      </c>
      <c r="Q3" s="112">
        <f>G3+N5+Q9</f>
        <v>402812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266</v>
      </c>
      <c r="G5" s="107"/>
      <c r="H5" s="101"/>
      <c r="I5" s="115" t="s">
        <v>267</v>
      </c>
      <c r="J5" s="107"/>
      <c r="K5" s="101"/>
      <c r="L5" s="116" t="s">
        <v>268</v>
      </c>
      <c r="M5" s="153" t="s">
        <v>109</v>
      </c>
      <c r="N5" s="117">
        <f>'ごみ集計結果'!L10</f>
        <v>356260</v>
      </c>
      <c r="O5" s="101"/>
      <c r="P5" s="101"/>
      <c r="Q5" s="101"/>
    </row>
    <row r="6" spans="1:17" s="108" customFormat="1" ht="21.75" customHeight="1" thickBot="1">
      <c r="A6" s="114"/>
      <c r="B6" s="292" t="s">
        <v>269</v>
      </c>
      <c r="C6" s="292"/>
      <c r="D6" s="292"/>
      <c r="E6" s="101"/>
      <c r="F6" s="111" t="s">
        <v>98</v>
      </c>
      <c r="G6" s="112">
        <f>'ごみ集計結果'!J4</f>
        <v>2875297</v>
      </c>
      <c r="H6" s="101"/>
      <c r="I6" s="111" t="s">
        <v>101</v>
      </c>
      <c r="J6" s="112">
        <f>G6+N8</f>
        <v>2953209</v>
      </c>
      <c r="K6" s="101"/>
      <c r="L6" s="118" t="s">
        <v>270</v>
      </c>
      <c r="M6" s="155" t="s">
        <v>110</v>
      </c>
      <c r="N6" s="119">
        <f>'ごみ集計結果'!M10</f>
        <v>52190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271</v>
      </c>
      <c r="C8" s="121" t="s">
        <v>93</v>
      </c>
      <c r="D8" s="122">
        <f>'ごみ集計結果'!D7</f>
        <v>1676911</v>
      </c>
      <c r="E8" s="101"/>
      <c r="F8" s="101"/>
      <c r="G8" s="114"/>
      <c r="H8" s="101"/>
      <c r="I8" s="123"/>
      <c r="L8" s="124" t="s">
        <v>272</v>
      </c>
      <c r="M8" s="127" t="s">
        <v>100</v>
      </c>
      <c r="N8" s="122">
        <f>N10+N14+N18+N22+N26</f>
        <v>77912</v>
      </c>
      <c r="O8" s="101"/>
      <c r="P8" s="106" t="s">
        <v>273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108</v>
      </c>
      <c r="Q9" s="112">
        <f>N11+N15+N19+N23+N27</f>
        <v>30361</v>
      </c>
    </row>
    <row r="10" spans="1:17" s="108" customFormat="1" ht="21.75" customHeight="1" thickBot="1">
      <c r="A10" s="114"/>
      <c r="B10" s="120" t="s">
        <v>274</v>
      </c>
      <c r="C10" s="152" t="s">
        <v>88</v>
      </c>
      <c r="D10" s="122">
        <f>'ごみ集計結果'!D8</f>
        <v>1051752</v>
      </c>
      <c r="E10" s="101"/>
      <c r="F10" s="101"/>
      <c r="G10" s="114"/>
      <c r="H10" s="101"/>
      <c r="I10" s="115" t="s">
        <v>275</v>
      </c>
      <c r="J10" s="107"/>
      <c r="K10" s="101"/>
      <c r="L10" s="116" t="s">
        <v>272</v>
      </c>
      <c r="M10" s="153" t="s">
        <v>111</v>
      </c>
      <c r="N10" s="117">
        <f>'ごみ集計結果'!K11</f>
        <v>59999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102</v>
      </c>
      <c r="J11" s="112">
        <f>'ごみ集計結果'!J11</f>
        <v>97068</v>
      </c>
      <c r="K11" s="101"/>
      <c r="L11" s="128" t="s">
        <v>273</v>
      </c>
      <c r="M11" s="157" t="s">
        <v>112</v>
      </c>
      <c r="N11" s="129">
        <f>'ごみ集計結果'!L11</f>
        <v>9396</v>
      </c>
      <c r="O11" s="101"/>
      <c r="P11" s="101"/>
      <c r="Q11" s="101"/>
    </row>
    <row r="12" spans="1:17" s="108" customFormat="1" ht="21.75" customHeight="1" thickBot="1">
      <c r="A12" s="114"/>
      <c r="B12" s="120" t="s">
        <v>276</v>
      </c>
      <c r="C12" s="152" t="s">
        <v>89</v>
      </c>
      <c r="D12" s="122">
        <f>'ごみ集計結果'!D9</f>
        <v>57862</v>
      </c>
      <c r="E12" s="101"/>
      <c r="F12" s="101"/>
      <c r="G12" s="114"/>
      <c r="H12" s="101"/>
      <c r="I12" s="104"/>
      <c r="J12" s="114"/>
      <c r="K12" s="101"/>
      <c r="L12" s="130" t="s">
        <v>270</v>
      </c>
      <c r="M12" s="156" t="s">
        <v>113</v>
      </c>
      <c r="N12" s="112">
        <f>'ごみ集計結果'!M11</f>
        <v>25587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277</v>
      </c>
      <c r="C14" s="152" t="s">
        <v>90</v>
      </c>
      <c r="D14" s="122">
        <f>'ごみ集計結果'!D10</f>
        <v>274420</v>
      </c>
      <c r="E14" s="101"/>
      <c r="F14" s="101"/>
      <c r="G14" s="114"/>
      <c r="H14" s="101"/>
      <c r="I14" s="102" t="s">
        <v>278</v>
      </c>
      <c r="J14" s="107"/>
      <c r="K14" s="101"/>
      <c r="L14" s="116" t="s">
        <v>272</v>
      </c>
      <c r="M14" s="153" t="s">
        <v>114</v>
      </c>
      <c r="N14" s="117">
        <f>'ごみ集計結果'!K12</f>
        <v>8560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103</v>
      </c>
      <c r="J15" s="112">
        <f>'ごみ集計結果'!J12</f>
        <v>188443</v>
      </c>
      <c r="K15" s="101"/>
      <c r="L15" s="128" t="s">
        <v>273</v>
      </c>
      <c r="M15" s="157" t="s">
        <v>115</v>
      </c>
      <c r="N15" s="129">
        <f>'ごみ集計結果'!L12</f>
        <v>13603</v>
      </c>
      <c r="O15" s="101"/>
    </row>
    <row r="16" spans="1:15" s="108" customFormat="1" ht="21.75" customHeight="1" thickBot="1">
      <c r="A16" s="114"/>
      <c r="B16" s="136" t="s">
        <v>279</v>
      </c>
      <c r="C16" s="152" t="s">
        <v>91</v>
      </c>
      <c r="D16" s="122">
        <f>'ごみ集計結果'!D11</f>
        <v>1493</v>
      </c>
      <c r="E16" s="101"/>
      <c r="H16" s="101"/>
      <c r="I16" s="104"/>
      <c r="J16" s="114"/>
      <c r="K16" s="101"/>
      <c r="L16" s="130" t="s">
        <v>270</v>
      </c>
      <c r="M16" s="156" t="s">
        <v>116</v>
      </c>
      <c r="N16" s="112">
        <f>'ごみ集計結果'!M12</f>
        <v>165021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280</v>
      </c>
      <c r="C18" s="152" t="s">
        <v>92</v>
      </c>
      <c r="D18" s="122">
        <f>'ごみ集計結果'!D12</f>
        <v>44131</v>
      </c>
      <c r="E18" s="101"/>
      <c r="F18" s="115" t="s">
        <v>281</v>
      </c>
      <c r="G18" s="103"/>
      <c r="H18" s="101"/>
      <c r="I18" s="115" t="s">
        <v>282</v>
      </c>
      <c r="J18" s="107"/>
      <c r="K18" s="101"/>
      <c r="L18" s="116" t="s">
        <v>272</v>
      </c>
      <c r="M18" s="153" t="s">
        <v>117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302491</v>
      </c>
      <c r="H19" s="101"/>
      <c r="I19" s="111" t="s">
        <v>104</v>
      </c>
      <c r="J19" s="112">
        <f>'ごみ集計結果'!J13</f>
        <v>0</v>
      </c>
      <c r="K19" s="101"/>
      <c r="L19" s="128" t="s">
        <v>273</v>
      </c>
      <c r="M19" s="157" t="s">
        <v>118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283</v>
      </c>
      <c r="C20" s="152" t="s">
        <v>94</v>
      </c>
      <c r="D20" s="122">
        <f>'ごみ集計結果'!D14</f>
        <v>192030</v>
      </c>
      <c r="E20" s="101"/>
      <c r="F20" s="101"/>
      <c r="G20" s="114"/>
      <c r="H20" s="101"/>
      <c r="I20" s="104"/>
      <c r="J20" s="114"/>
      <c r="K20" s="101"/>
      <c r="L20" s="130" t="s">
        <v>270</v>
      </c>
      <c r="M20" s="156" t="s">
        <v>119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284</v>
      </c>
      <c r="C22" s="127" t="s">
        <v>95</v>
      </c>
      <c r="D22" s="122">
        <f>'ごみ集計結果'!D15</f>
        <v>2</v>
      </c>
      <c r="E22" s="101"/>
      <c r="F22" s="101"/>
      <c r="G22" s="114"/>
      <c r="H22" s="101"/>
      <c r="I22" s="115" t="s">
        <v>285</v>
      </c>
      <c r="J22" s="107"/>
      <c r="K22" s="101"/>
      <c r="L22" s="116" t="s">
        <v>272</v>
      </c>
      <c r="M22" s="153" t="s">
        <v>120</v>
      </c>
      <c r="N22" s="117">
        <f>'ごみ集計結果'!K14</f>
        <v>282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105</v>
      </c>
      <c r="J23" s="112">
        <f>'ごみ集計結果'!J14</f>
        <v>431</v>
      </c>
      <c r="K23" s="101"/>
      <c r="L23" s="128" t="s">
        <v>273</v>
      </c>
      <c r="M23" s="157" t="s">
        <v>121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286</v>
      </c>
      <c r="C24" s="127" t="s">
        <v>96</v>
      </c>
      <c r="D24" s="122">
        <f>'ごみ集計結果'!M30</f>
        <v>311503</v>
      </c>
      <c r="E24" s="101"/>
      <c r="F24" s="101"/>
      <c r="G24" s="114"/>
      <c r="H24" s="101"/>
      <c r="I24" s="104"/>
      <c r="J24" s="105"/>
      <c r="K24" s="101"/>
      <c r="L24" s="130" t="s">
        <v>270</v>
      </c>
      <c r="M24" s="156" t="s">
        <v>288</v>
      </c>
      <c r="N24" s="112">
        <f>'ごみ集計結果'!M14</f>
        <v>149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287</v>
      </c>
      <c r="J26" s="107"/>
      <c r="K26" s="101"/>
      <c r="L26" s="142" t="s">
        <v>272</v>
      </c>
      <c r="M26" s="154" t="s">
        <v>289</v>
      </c>
      <c r="N26" s="117">
        <f>'ごみ集計結果'!K15</f>
        <v>9071</v>
      </c>
      <c r="O26" s="141"/>
      <c r="P26" s="101" t="s">
        <v>81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106</v>
      </c>
      <c r="J27" s="112">
        <f>'ごみ集計結果'!J15</f>
        <v>16549</v>
      </c>
      <c r="K27" s="101"/>
      <c r="L27" s="130" t="s">
        <v>273</v>
      </c>
      <c r="M27" s="156" t="s">
        <v>290</v>
      </c>
      <c r="N27" s="119">
        <f>'ごみ集計結果'!L15</f>
        <v>7362</v>
      </c>
      <c r="O27" s="101"/>
      <c r="P27" s="293">
        <f>N12+N16+N20+N24+N6</f>
        <v>242947</v>
      </c>
      <c r="Q27" s="293"/>
    </row>
    <row r="28" spans="1:17" s="108" customFormat="1" ht="21.75" customHeight="1" thickBot="1">
      <c r="A28" s="101"/>
      <c r="B28" s="158" t="s">
        <v>83</v>
      </c>
      <c r="C28" s="143" t="s">
        <v>291</v>
      </c>
      <c r="D28" s="144">
        <f>'ごみ集計結果'!D3</f>
        <v>8743030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84</v>
      </c>
      <c r="C29" s="160" t="s">
        <v>292</v>
      </c>
      <c r="D29" s="146">
        <f>'ごみ集計結果'!D4</f>
        <v>8</v>
      </c>
      <c r="E29" s="101"/>
      <c r="F29" s="115" t="s">
        <v>85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86</v>
      </c>
      <c r="Q29" s="125"/>
    </row>
    <row r="30" spans="1:17" s="108" customFormat="1" ht="21.75" customHeight="1" thickBot="1">
      <c r="A30" s="101"/>
      <c r="B30" s="159" t="s">
        <v>82</v>
      </c>
      <c r="C30" s="161" t="s">
        <v>293</v>
      </c>
      <c r="D30" s="147">
        <f>'ごみ集計結果'!D5</f>
        <v>8743038</v>
      </c>
      <c r="E30" s="101"/>
      <c r="F30" s="111" t="s">
        <v>99</v>
      </c>
      <c r="G30" s="112">
        <f>'ごみ集計結果'!J18</f>
        <v>105098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348045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2006-06-30T04:19:19Z</dcterms:modified>
  <cp:category/>
  <cp:version/>
  <cp:contentType/>
  <cp:contentStatus/>
</cp:coreProperties>
</file>