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'ごみ処理概要'!$A$2:$AQ$49</definedName>
    <definedName name="_xlnm.Print_Area" localSheetId="2">'ごみ処理量内訳'!$A$2:$AJ$49</definedName>
    <definedName name="_xlnm.Print_Area" localSheetId="1">'ごみ搬入量内訳'!$A$2:$AH$49</definedName>
    <definedName name="_xlnm.Print_Area" localSheetId="3">'資源化量内訳'!$A$2:$BW$49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<sst xmlns="http://schemas.openxmlformats.org/spreadsheetml/2006/main" count="1120" uniqueCount="314">
  <si>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</si>
  <si>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</si>
  <si>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</si>
  <si>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</si>
  <si>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</si>
  <si>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</si>
  <si>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</si>
  <si>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</si>
  <si>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</si>
  <si>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</si>
  <si>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</si>
  <si>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秋田県合計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</si>
  <si>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</si>
  <si>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</si>
  <si>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</si>
  <si>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</si>
  <si>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</si>
  <si>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</si>
  <si>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</si>
  <si>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</si>
  <si>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</si>
  <si>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</si>
  <si>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</si>
  <si>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</si>
  <si>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</si>
  <si>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</si>
  <si>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</si>
  <si>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05434</t>
  </si>
  <si>
    <t>美郷町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</si>
  <si>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</si>
  <si>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</si>
  <si>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</si>
  <si>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</si>
  <si>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</si>
  <si>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</si>
  <si>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</si>
  <si>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</si>
  <si>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</si>
  <si>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</si>
  <si>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</si>
  <si>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</si>
  <si>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</si>
  <si>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</si>
  <si>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</si>
  <si>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</si>
  <si>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</si>
  <si>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</si>
  <si>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</si>
  <si>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</si>
  <si>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</si>
  <si>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</si>
  <si>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</si>
  <si>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</si>
  <si>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</si>
  <si>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</si>
  <si>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</si>
  <si>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</si>
  <si>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</si>
  <si>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</si>
  <si>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</si>
  <si>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</si>
  <si>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</si>
  <si>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</si>
  <si>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</si>
  <si>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</si>
  <si>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</si>
  <si>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</si>
  <si>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</si>
  <si>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</si>
  <si>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</si>
  <si>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</si>
  <si>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</si>
  <si>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</si>
  <si>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</si>
  <si>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</si>
  <si>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</si>
  <si>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</si>
  <si>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</si>
  <si>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</si>
  <si>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</si>
  <si>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</si>
  <si>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</si>
  <si>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</si>
  <si>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</si>
  <si>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</si>
  <si>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</si>
  <si>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</si>
  <si>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</si>
  <si>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</si>
  <si>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</si>
  <si>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</si>
  <si>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</si>
  <si>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</si>
  <si>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</si>
  <si>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</si>
  <si>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</si>
  <si>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</si>
  <si>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</si>
  <si>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</si>
  <si>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</si>
  <si>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</si>
  <si>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</si>
  <si>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</si>
  <si>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</si>
  <si>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</si>
  <si>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</si>
  <si>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</si>
  <si>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</si>
  <si>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</si>
  <si>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</si>
  <si>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</si>
  <si>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</si>
  <si>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</si>
  <si>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</si>
  <si>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</si>
  <si>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</si>
  <si>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</si>
  <si>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</si>
  <si>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</si>
  <si>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</si>
  <si>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</si>
  <si>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</si>
  <si>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</si>
  <si>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</si>
  <si>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</si>
  <si>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</si>
  <si>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</si>
  <si>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</si>
  <si>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</si>
  <si>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</si>
  <si>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</si>
  <si>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</si>
  <si>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</si>
  <si>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</si>
  <si>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</si>
  <si>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</si>
  <si>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</si>
  <si>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</si>
  <si>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</si>
  <si>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</si>
  <si>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</si>
  <si>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</si>
  <si>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</si>
  <si>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</si>
  <si>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</si>
  <si>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秋田県</t>
  </si>
  <si>
    <t>（平成16年度実績）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</si>
  <si>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</si>
  <si>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</si>
  <si>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</si>
  <si>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</si>
  <si>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</si>
  <si>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</si>
  <si>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</si>
  <si>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</si>
  <si>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</si>
  <si>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</si>
  <si>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</si>
  <si>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</si>
  <si>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</si>
  <si>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</si>
  <si>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</si>
  <si>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05303</t>
  </si>
  <si>
    <t>小坂町</t>
  </si>
  <si>
    <t>05322</t>
  </si>
  <si>
    <t>比内町</t>
  </si>
  <si>
    <t>05325</t>
  </si>
  <si>
    <t>田代町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</si>
  <si>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</si>
  <si>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</si>
  <si>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</si>
  <si>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</si>
  <si>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</si>
  <si>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</si>
  <si>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</si>
  <si>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</si>
  <si>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</si>
  <si>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</si>
  <si>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</si>
  <si>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</si>
  <si>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</si>
  <si>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</si>
  <si>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</si>
  <si>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</si>
  <si>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</si>
  <si>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</si>
  <si>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</si>
  <si>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</si>
  <si>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</si>
  <si>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</si>
  <si>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</si>
  <si>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</si>
  <si>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</si>
  <si>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</si>
  <si>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</si>
  <si>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</si>
  <si>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</si>
  <si>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</si>
  <si>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</si>
  <si>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</si>
  <si>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</si>
  <si>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</si>
  <si>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</si>
  <si>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</si>
  <si>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</si>
  <si>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</si>
  <si>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</si>
  <si>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</si>
  <si>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</si>
  <si>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</si>
  <si>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</si>
  <si>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</si>
  <si>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</si>
  <si>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</si>
  <si>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</si>
  <si>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</si>
  <si>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</si>
  <si>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</si>
  <si>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</si>
  <si>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</si>
  <si>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</si>
  <si>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</si>
  <si>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</si>
  <si>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</si>
  <si>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</si>
  <si>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</si>
  <si>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</si>
  <si>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</si>
  <si>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</si>
  <si>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</si>
  <si>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</si>
  <si>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</si>
  <si>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</si>
  <si>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</si>
  <si>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</si>
  <si>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</si>
  <si>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</si>
  <si>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</si>
  <si>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</si>
  <si>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</si>
  <si>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</si>
  <si>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</si>
  <si>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</si>
  <si>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</si>
  <si>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</si>
  <si>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</si>
  <si>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</si>
  <si>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</si>
  <si>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</si>
  <si>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</si>
  <si>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</si>
  <si>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</si>
  <si>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</si>
  <si>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</si>
  <si>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</si>
  <si>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</si>
  <si>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</si>
  <si>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</si>
  <si>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</si>
  <si>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</si>
  <si>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</si>
  <si>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</si>
  <si>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</si>
  <si>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</si>
  <si>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</si>
  <si>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</si>
  <si>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</si>
  <si>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</si>
  <si>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</si>
  <si>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</si>
  <si>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</si>
  <si>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</si>
  <si>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</si>
  <si>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</si>
  <si>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</si>
  <si>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</si>
  <si>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</si>
  <si>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</si>
  <si>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05401</t>
  </si>
  <si>
    <t>仁賀保町</t>
  </si>
  <si>
    <t>05402</t>
  </si>
  <si>
    <t>金浦町</t>
  </si>
  <si>
    <t>05403</t>
  </si>
  <si>
    <t>象潟町</t>
  </si>
  <si>
    <t>05423</t>
  </si>
  <si>
    <t>角館町</t>
  </si>
  <si>
    <t>05426</t>
  </si>
  <si>
    <t>田沢湖町</t>
  </si>
  <si>
    <t>05430</t>
  </si>
  <si>
    <t>西木村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</si>
  <si>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</si>
  <si>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</si>
  <si>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</si>
  <si>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</si>
  <si>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</si>
  <si>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</si>
  <si>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</si>
  <si>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</si>
  <si>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</si>
  <si>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</si>
  <si>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</si>
  <si>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</si>
  <si>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</si>
  <si>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</si>
  <si>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05463</t>
  </si>
  <si>
    <t>羽後町</t>
  </si>
  <si>
    <t>05464</t>
  </si>
  <si>
    <t>東成瀬村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</si>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</sst>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221</v>
      </c>
      <c r="B2" s="200" t="s">
        <v>222</v>
      </c>
      <c r="C2" s="203" t="s">
        <v>223</v>
      </c>
      <c r="D2" s="208" t="s">
        <v>310</v>
      </c>
      <c r="E2" s="198"/>
      <c r="F2" s="208" t="s">
        <v>311</v>
      </c>
      <c r="G2" s="198"/>
      <c r="H2" s="198"/>
      <c r="I2" s="199"/>
      <c r="J2" s="215" t="s">
        <v>128</v>
      </c>
      <c r="K2" s="216"/>
      <c r="L2" s="217"/>
      <c r="M2" s="203" t="s">
        <v>129</v>
      </c>
      <c r="N2" s="7" t="s">
        <v>312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313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130</v>
      </c>
      <c r="J3" s="211" t="s">
        <v>12</v>
      </c>
      <c r="K3" s="211" t="s">
        <v>13</v>
      </c>
      <c r="L3" s="211" t="s">
        <v>14</v>
      </c>
      <c r="M3" s="218"/>
      <c r="N3" s="203" t="s">
        <v>7</v>
      </c>
      <c r="O3" s="203" t="s">
        <v>209</v>
      </c>
      <c r="P3" s="205" t="s">
        <v>131</v>
      </c>
      <c r="Q3" s="206"/>
      <c r="R3" s="206"/>
      <c r="S3" s="206"/>
      <c r="T3" s="206"/>
      <c r="U3" s="207"/>
      <c r="V3" s="14" t="s">
        <v>132</v>
      </c>
      <c r="W3" s="8"/>
      <c r="X3" s="8"/>
      <c r="Y3" s="8"/>
      <c r="Z3" s="8"/>
      <c r="AA3" s="8"/>
      <c r="AB3" s="8"/>
      <c r="AC3" s="15"/>
      <c r="AD3" s="12" t="s">
        <v>130</v>
      </c>
      <c r="AE3" s="212"/>
      <c r="AF3" s="203" t="s">
        <v>224</v>
      </c>
      <c r="AG3" s="203" t="s">
        <v>139</v>
      </c>
      <c r="AH3" s="203" t="s">
        <v>225</v>
      </c>
      <c r="AI3" s="203" t="s">
        <v>226</v>
      </c>
      <c r="AJ3" s="203" t="s">
        <v>227</v>
      </c>
      <c r="AK3" s="203" t="s">
        <v>228</v>
      </c>
      <c r="AL3" s="12" t="s">
        <v>133</v>
      </c>
      <c r="AM3" s="212"/>
      <c r="AN3" s="203" t="s">
        <v>229</v>
      </c>
      <c r="AO3" s="203" t="s">
        <v>230</v>
      </c>
      <c r="AP3" s="203" t="s">
        <v>231</v>
      </c>
      <c r="AQ3" s="12" t="s">
        <v>130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130</v>
      </c>
      <c r="Q4" s="6" t="s">
        <v>232</v>
      </c>
      <c r="R4" s="6" t="s">
        <v>233</v>
      </c>
      <c r="S4" s="6" t="s">
        <v>29</v>
      </c>
      <c r="T4" s="6" t="s">
        <v>30</v>
      </c>
      <c r="U4" s="6" t="s">
        <v>31</v>
      </c>
      <c r="V4" s="12" t="s">
        <v>130</v>
      </c>
      <c r="W4" s="6" t="s">
        <v>134</v>
      </c>
      <c r="X4" s="6" t="s">
        <v>204</v>
      </c>
      <c r="Y4" s="6" t="s">
        <v>135</v>
      </c>
      <c r="Z4" s="18" t="s">
        <v>211</v>
      </c>
      <c r="AA4" s="6" t="s">
        <v>136</v>
      </c>
      <c r="AB4" s="18" t="s">
        <v>242</v>
      </c>
      <c r="AC4" s="6" t="s">
        <v>205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137</v>
      </c>
      <c r="E6" s="21" t="s">
        <v>137</v>
      </c>
      <c r="F6" s="22" t="s">
        <v>32</v>
      </c>
      <c r="G6" s="22" t="s">
        <v>32</v>
      </c>
      <c r="H6" s="22" t="s">
        <v>32</v>
      </c>
      <c r="I6" s="22" t="s">
        <v>32</v>
      </c>
      <c r="J6" s="23" t="s">
        <v>138</v>
      </c>
      <c r="K6" s="23" t="s">
        <v>138</v>
      </c>
      <c r="L6" s="23" t="s">
        <v>138</v>
      </c>
      <c r="M6" s="22" t="s">
        <v>32</v>
      </c>
      <c r="N6" s="22" t="s">
        <v>32</v>
      </c>
      <c r="O6" s="22" t="s">
        <v>32</v>
      </c>
      <c r="P6" s="22" t="s">
        <v>32</v>
      </c>
      <c r="Q6" s="22" t="s">
        <v>32</v>
      </c>
      <c r="R6" s="22" t="s">
        <v>32</v>
      </c>
      <c r="S6" s="22" t="s">
        <v>32</v>
      </c>
      <c r="T6" s="22" t="s">
        <v>32</v>
      </c>
      <c r="U6" s="22" t="s">
        <v>32</v>
      </c>
      <c r="V6" s="22" t="s">
        <v>32</v>
      </c>
      <c r="W6" s="22" t="s">
        <v>32</v>
      </c>
      <c r="X6" s="22" t="s">
        <v>32</v>
      </c>
      <c r="Y6" s="22" t="s">
        <v>32</v>
      </c>
      <c r="Z6" s="22" t="s">
        <v>32</v>
      </c>
      <c r="AA6" s="22" t="s">
        <v>32</v>
      </c>
      <c r="AB6" s="22" t="s">
        <v>32</v>
      </c>
      <c r="AC6" s="22" t="s">
        <v>32</v>
      </c>
      <c r="AD6" s="22" t="s">
        <v>32</v>
      </c>
      <c r="AE6" s="22" t="s">
        <v>33</v>
      </c>
      <c r="AF6" s="22" t="s">
        <v>32</v>
      </c>
      <c r="AG6" s="22" t="s">
        <v>32</v>
      </c>
      <c r="AH6" s="22" t="s">
        <v>32</v>
      </c>
      <c r="AI6" s="22" t="s">
        <v>32</v>
      </c>
      <c r="AJ6" s="22" t="s">
        <v>32</v>
      </c>
      <c r="AK6" s="22" t="s">
        <v>32</v>
      </c>
      <c r="AL6" s="22" t="s">
        <v>32</v>
      </c>
      <c r="AM6" s="22" t="s">
        <v>33</v>
      </c>
      <c r="AN6" s="22" t="s">
        <v>32</v>
      </c>
      <c r="AO6" s="22" t="s">
        <v>32</v>
      </c>
      <c r="AP6" s="22" t="s">
        <v>32</v>
      </c>
      <c r="AQ6" s="22" t="s">
        <v>32</v>
      </c>
    </row>
    <row r="7" spans="1:43" ht="13.5" customHeight="1">
      <c r="A7" s="182" t="s">
        <v>147</v>
      </c>
      <c r="B7" s="182" t="s">
        <v>148</v>
      </c>
      <c r="C7" s="184" t="s">
        <v>149</v>
      </c>
      <c r="D7" s="188">
        <v>332436</v>
      </c>
      <c r="E7" s="188">
        <v>332436</v>
      </c>
      <c r="F7" s="188">
        <f>'ごみ搬入量内訳'!H7</f>
        <v>158149</v>
      </c>
      <c r="G7" s="188">
        <f>'ごみ搬入量内訳'!AG7</f>
        <v>5740</v>
      </c>
      <c r="H7" s="188">
        <f>'ごみ搬入量内訳'!AH7</f>
        <v>0</v>
      </c>
      <c r="I7" s="188">
        <f aca="true" t="shared" si="0" ref="I7:I43">SUM(F7:H7)</f>
        <v>163889</v>
      </c>
      <c r="J7" s="188">
        <f aca="true" t="shared" si="1" ref="J7:J43">I7/D7/365*1000000</f>
        <v>1350.6688773301014</v>
      </c>
      <c r="K7" s="188">
        <f>('ごみ搬入量内訳'!E7+'ごみ搬入量内訳'!AH7)/'ごみ処理概要'!D7/365*1000000</f>
        <v>779.8472941212539</v>
      </c>
      <c r="L7" s="188">
        <f>'ごみ搬入量内訳'!F7/'ごみ処理概要'!D7/365*1000000</f>
        <v>570.8215832088475</v>
      </c>
      <c r="M7" s="188">
        <f>'資源化量内訳'!BP7</f>
        <v>4208</v>
      </c>
      <c r="N7" s="188">
        <f>'ごみ処理量内訳'!E7</f>
        <v>122197</v>
      </c>
      <c r="O7" s="188">
        <f>'ごみ処理量内訳'!L7</f>
        <v>749</v>
      </c>
      <c r="P7" s="188">
        <f aca="true" t="shared" si="2" ref="P7:P43">SUM(Q7:U7)</f>
        <v>11229</v>
      </c>
      <c r="Q7" s="188">
        <f>'ごみ処理量内訳'!G7</f>
        <v>4195</v>
      </c>
      <c r="R7" s="188">
        <f>'ごみ処理量内訳'!H7</f>
        <v>7034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43">SUM(W7:AC7)</f>
        <v>29714</v>
      </c>
      <c r="W7" s="188">
        <f>'資源化量内訳'!M7</f>
        <v>28203</v>
      </c>
      <c r="X7" s="188">
        <f>'資源化量内訳'!N7</f>
        <v>817</v>
      </c>
      <c r="Y7" s="188">
        <f>'資源化量内訳'!O7</f>
        <v>428</v>
      </c>
      <c r="Z7" s="188">
        <f>'資源化量内訳'!P7</f>
        <v>242</v>
      </c>
      <c r="AA7" s="188">
        <f>'資源化量内訳'!Q7</f>
        <v>0</v>
      </c>
      <c r="AB7" s="188">
        <f>'資源化量内訳'!R7</f>
        <v>0</v>
      </c>
      <c r="AC7" s="188">
        <f>'資源化量内訳'!S7</f>
        <v>24</v>
      </c>
      <c r="AD7" s="188">
        <f aca="true" t="shared" si="4" ref="AD7:AD43">N7+O7+P7+V7</f>
        <v>163889</v>
      </c>
      <c r="AE7" s="189">
        <f aca="true" t="shared" si="5" ref="AE7:AE43">(N7+P7+V7)/AD7*100</f>
        <v>99.54298336068925</v>
      </c>
      <c r="AF7" s="188">
        <f>'資源化量内訳'!AB7</f>
        <v>17632</v>
      </c>
      <c r="AG7" s="188">
        <f>'資源化量内訳'!AJ7</f>
        <v>943</v>
      </c>
      <c r="AH7" s="188">
        <f>'資源化量内訳'!AR7</f>
        <v>6088</v>
      </c>
      <c r="AI7" s="188">
        <f>'資源化量内訳'!AZ7</f>
        <v>0</v>
      </c>
      <c r="AJ7" s="188">
        <f>'資源化量内訳'!BH7</f>
        <v>0</v>
      </c>
      <c r="AK7" s="188" t="s">
        <v>308</v>
      </c>
      <c r="AL7" s="188">
        <f aca="true" t="shared" si="6" ref="AL7:AL43">SUM(AF7:AJ7)</f>
        <v>24663</v>
      </c>
      <c r="AM7" s="189">
        <f aca="true" t="shared" si="7" ref="AM7:AM43">(V7+AL7+M7)/(M7+AD7)*100</f>
        <v>34.85190098574037</v>
      </c>
      <c r="AN7" s="188">
        <f>'ごみ処理量内訳'!AC7</f>
        <v>749</v>
      </c>
      <c r="AO7" s="188">
        <f>'ごみ処理量内訳'!AD7</f>
        <v>3399</v>
      </c>
      <c r="AP7" s="188">
        <f>'ごみ処理量内訳'!AE7</f>
        <v>0</v>
      </c>
      <c r="AQ7" s="188">
        <f aca="true" t="shared" si="8" ref="AQ7:AQ43">SUM(AN7:AP7)</f>
        <v>4148</v>
      </c>
    </row>
    <row r="8" spans="1:43" ht="13.5" customHeight="1">
      <c r="A8" s="182" t="s">
        <v>147</v>
      </c>
      <c r="B8" s="182" t="s">
        <v>150</v>
      </c>
      <c r="C8" s="184" t="s">
        <v>151</v>
      </c>
      <c r="D8" s="188">
        <v>53206</v>
      </c>
      <c r="E8" s="188">
        <v>53206</v>
      </c>
      <c r="F8" s="188">
        <f>'ごみ搬入量内訳'!H8</f>
        <v>22001</v>
      </c>
      <c r="G8" s="188">
        <f>'ごみ搬入量内訳'!AG8</f>
        <v>340</v>
      </c>
      <c r="H8" s="188">
        <f>'ごみ搬入量内訳'!AH8</f>
        <v>0</v>
      </c>
      <c r="I8" s="188">
        <f t="shared" si="0"/>
        <v>22341</v>
      </c>
      <c r="J8" s="188">
        <f t="shared" si="1"/>
        <v>1150.4006912393752</v>
      </c>
      <c r="K8" s="188">
        <f>('ごみ搬入量内訳'!E8+'ごみ搬入量内訳'!AH8)/'ごみ処理概要'!D8/365*1000000</f>
        <v>754.7814928690194</v>
      </c>
      <c r="L8" s="188">
        <f>'ごみ搬入量内訳'!F8/'ごみ処理概要'!D8/365*1000000</f>
        <v>395.6191983703558</v>
      </c>
      <c r="M8" s="188">
        <f>'資源化量内訳'!BP8</f>
        <v>55</v>
      </c>
      <c r="N8" s="188">
        <f>'ごみ処理量内訳'!E8</f>
        <v>18813</v>
      </c>
      <c r="O8" s="188">
        <f>'ごみ処理量内訳'!L8</f>
        <v>254</v>
      </c>
      <c r="P8" s="188">
        <f t="shared" si="2"/>
        <v>1630</v>
      </c>
      <c r="Q8" s="188">
        <f>'ごみ処理量内訳'!G8</f>
        <v>1005</v>
      </c>
      <c r="R8" s="188">
        <f>'ごみ処理量内訳'!H8</f>
        <v>625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1644</v>
      </c>
      <c r="W8" s="188">
        <f>'資源化量内訳'!M8</f>
        <v>1325</v>
      </c>
      <c r="X8" s="188">
        <f>'資源化量内訳'!N8</f>
        <v>304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15</v>
      </c>
      <c r="AD8" s="188">
        <f t="shared" si="4"/>
        <v>22341</v>
      </c>
      <c r="AE8" s="189">
        <f t="shared" si="5"/>
        <v>98.86307685421423</v>
      </c>
      <c r="AF8" s="188">
        <f>'資源化量内訳'!AB8</f>
        <v>0</v>
      </c>
      <c r="AG8" s="188">
        <f>'資源化量内訳'!AJ8</f>
        <v>246</v>
      </c>
      <c r="AH8" s="188">
        <f>'資源化量内訳'!AR8</f>
        <v>625</v>
      </c>
      <c r="AI8" s="188">
        <f>'資源化量内訳'!AZ8</f>
        <v>0</v>
      </c>
      <c r="AJ8" s="188">
        <f>'資源化量内訳'!BH8</f>
        <v>0</v>
      </c>
      <c r="AK8" s="188" t="s">
        <v>308</v>
      </c>
      <c r="AL8" s="188">
        <f t="shared" si="6"/>
        <v>871</v>
      </c>
      <c r="AM8" s="189">
        <f t="shared" si="7"/>
        <v>11.475263439899983</v>
      </c>
      <c r="AN8" s="188">
        <f>'ごみ処理量内訳'!AC8</f>
        <v>254</v>
      </c>
      <c r="AO8" s="188">
        <f>'ごみ処理量内訳'!AD8</f>
        <v>2697</v>
      </c>
      <c r="AP8" s="188">
        <f>'ごみ処理量内訳'!AE8</f>
        <v>537</v>
      </c>
      <c r="AQ8" s="188">
        <f t="shared" si="8"/>
        <v>3488</v>
      </c>
    </row>
    <row r="9" spans="1:43" ht="13.5" customHeight="1">
      <c r="A9" s="182" t="s">
        <v>147</v>
      </c>
      <c r="B9" s="182" t="s">
        <v>152</v>
      </c>
      <c r="C9" s="184" t="s">
        <v>153</v>
      </c>
      <c r="D9" s="188">
        <v>39928</v>
      </c>
      <c r="E9" s="188">
        <v>39928</v>
      </c>
      <c r="F9" s="188">
        <f>'ごみ搬入量内訳'!H9</f>
        <v>15939</v>
      </c>
      <c r="G9" s="188">
        <f>'ごみ搬入量内訳'!AG9</f>
        <v>2259</v>
      </c>
      <c r="H9" s="188">
        <f>'ごみ搬入量内訳'!AH9</f>
        <v>0</v>
      </c>
      <c r="I9" s="188">
        <f t="shared" si="0"/>
        <v>18198</v>
      </c>
      <c r="J9" s="188">
        <f t="shared" si="1"/>
        <v>1248.6859909480902</v>
      </c>
      <c r="K9" s="188">
        <f>('ごみ搬入量内訳'!E9+'ごみ搬入量内訳'!AH9)/'ごみ処理概要'!D9/365*1000000</f>
        <v>681.2262071729112</v>
      </c>
      <c r="L9" s="188">
        <f>'ごみ搬入量内訳'!F9/'ごみ処理概要'!D9/365*1000000</f>
        <v>567.459783775179</v>
      </c>
      <c r="M9" s="188">
        <f>'資源化量内訳'!BP9</f>
        <v>394</v>
      </c>
      <c r="N9" s="188">
        <f>'ごみ処理量内訳'!E9</f>
        <v>15094</v>
      </c>
      <c r="O9" s="188">
        <f>'ごみ処理量内訳'!L9</f>
        <v>0</v>
      </c>
      <c r="P9" s="188">
        <f t="shared" si="2"/>
        <v>1707</v>
      </c>
      <c r="Q9" s="188">
        <f>'ごみ処理量内訳'!G9</f>
        <v>0</v>
      </c>
      <c r="R9" s="188">
        <f>'ごみ処理量内訳'!H9</f>
        <v>1707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1397</v>
      </c>
      <c r="W9" s="188">
        <f>'資源化量内訳'!M9</f>
        <v>1386</v>
      </c>
      <c r="X9" s="188">
        <f>'資源化量内訳'!N9</f>
        <v>0</v>
      </c>
      <c r="Y9" s="188">
        <f>'資源化量内訳'!O9</f>
        <v>11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18198</v>
      </c>
      <c r="AE9" s="189">
        <f t="shared" si="5"/>
        <v>100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1313</v>
      </c>
      <c r="AI9" s="188">
        <f>'資源化量内訳'!AZ9</f>
        <v>0</v>
      </c>
      <c r="AJ9" s="188">
        <f>'資源化量内訳'!BH9</f>
        <v>0</v>
      </c>
      <c r="AK9" s="188" t="s">
        <v>308</v>
      </c>
      <c r="AL9" s="188">
        <f t="shared" si="6"/>
        <v>1313</v>
      </c>
      <c r="AM9" s="189">
        <f t="shared" si="7"/>
        <v>16.69535283993115</v>
      </c>
      <c r="AN9" s="188">
        <f>'ごみ処理量内訳'!AC9</f>
        <v>0</v>
      </c>
      <c r="AO9" s="188">
        <f>'ごみ処理量内訳'!AD9</f>
        <v>1926</v>
      </c>
      <c r="AP9" s="188">
        <f>'ごみ処理量内訳'!AE9</f>
        <v>313</v>
      </c>
      <c r="AQ9" s="188">
        <f t="shared" si="8"/>
        <v>2239</v>
      </c>
    </row>
    <row r="10" spans="1:43" ht="13.5" customHeight="1">
      <c r="A10" s="182" t="s">
        <v>147</v>
      </c>
      <c r="B10" s="182" t="s">
        <v>154</v>
      </c>
      <c r="C10" s="184" t="s">
        <v>155</v>
      </c>
      <c r="D10" s="188">
        <v>65692</v>
      </c>
      <c r="E10" s="188">
        <v>65692</v>
      </c>
      <c r="F10" s="188">
        <f>'ごみ搬入量内訳'!H10</f>
        <v>24921</v>
      </c>
      <c r="G10" s="188">
        <f>'ごみ搬入量内訳'!AG10</f>
        <v>2796</v>
      </c>
      <c r="H10" s="188">
        <f>'ごみ搬入量内訳'!AH10</f>
        <v>0</v>
      </c>
      <c r="I10" s="188">
        <f t="shared" si="0"/>
        <v>27717</v>
      </c>
      <c r="J10" s="188">
        <f t="shared" si="1"/>
        <v>1155.9548544932393</v>
      </c>
      <c r="K10" s="188">
        <f>('ごみ搬入量内訳'!E10+'ごみ搬入量内訳'!AH10)/'ごみ処理概要'!D10/365*1000000</f>
        <v>773.2223185158801</v>
      </c>
      <c r="L10" s="188">
        <f>'ごみ搬入量内訳'!F10/'ごみ処理概要'!D10/365*1000000</f>
        <v>382.73253597735885</v>
      </c>
      <c r="M10" s="188">
        <f>'資源化量内訳'!BP10</f>
        <v>440</v>
      </c>
      <c r="N10" s="188">
        <f>'ごみ処理量内訳'!E10</f>
        <v>18494</v>
      </c>
      <c r="O10" s="188">
        <f>'ごみ処理量内訳'!L10</f>
        <v>0</v>
      </c>
      <c r="P10" s="188">
        <f t="shared" si="2"/>
        <v>6757</v>
      </c>
      <c r="Q10" s="188">
        <f>'ごみ処理量内訳'!G10</f>
        <v>6457</v>
      </c>
      <c r="R10" s="188">
        <f>'ごみ処理量内訳'!H10</f>
        <v>0</v>
      </c>
      <c r="S10" s="188">
        <f>'ごみ処理量内訳'!I10</f>
        <v>300</v>
      </c>
      <c r="T10" s="188">
        <f>'ごみ処理量内訳'!J10</f>
        <v>0</v>
      </c>
      <c r="U10" s="188">
        <f>'ごみ処理量内訳'!K10</f>
        <v>0</v>
      </c>
      <c r="V10" s="188">
        <f t="shared" si="3"/>
        <v>2466</v>
      </c>
      <c r="W10" s="188">
        <f>'資源化量内訳'!M10</f>
        <v>1938</v>
      </c>
      <c r="X10" s="188">
        <f>'資源化量内訳'!N10</f>
        <v>480</v>
      </c>
      <c r="Y10" s="188">
        <f>'資源化量内訳'!O10</f>
        <v>48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27717</v>
      </c>
      <c r="AE10" s="189">
        <f t="shared" si="5"/>
        <v>100</v>
      </c>
      <c r="AF10" s="188">
        <f>'資源化量内訳'!AB10</f>
        <v>21</v>
      </c>
      <c r="AG10" s="188">
        <f>'資源化量内訳'!AJ10</f>
        <v>812</v>
      </c>
      <c r="AH10" s="188">
        <f>'資源化量内訳'!AR10</f>
        <v>0</v>
      </c>
      <c r="AI10" s="188">
        <f>'資源化量内訳'!AZ10</f>
        <v>300</v>
      </c>
      <c r="AJ10" s="188">
        <f>'資源化量内訳'!BH10</f>
        <v>0</v>
      </c>
      <c r="AK10" s="188" t="s">
        <v>308</v>
      </c>
      <c r="AL10" s="188">
        <f t="shared" si="6"/>
        <v>1133</v>
      </c>
      <c r="AM10" s="189">
        <f t="shared" si="7"/>
        <v>14.344567958234187</v>
      </c>
      <c r="AN10" s="188">
        <f>'ごみ処理量内訳'!AC10</f>
        <v>0</v>
      </c>
      <c r="AO10" s="188">
        <f>'ごみ処理量内訳'!AD10</f>
        <v>1647</v>
      </c>
      <c r="AP10" s="188">
        <f>'ごみ処理量内訳'!AE10</f>
        <v>5644</v>
      </c>
      <c r="AQ10" s="188">
        <f t="shared" si="8"/>
        <v>7291</v>
      </c>
    </row>
    <row r="11" spans="1:43" ht="13.5" customHeight="1">
      <c r="A11" s="182" t="s">
        <v>147</v>
      </c>
      <c r="B11" s="182" t="s">
        <v>156</v>
      </c>
      <c r="C11" s="184" t="s">
        <v>157</v>
      </c>
      <c r="D11" s="188">
        <v>36258</v>
      </c>
      <c r="E11" s="188">
        <v>36258</v>
      </c>
      <c r="F11" s="188">
        <f>'ごみ搬入量内訳'!H11</f>
        <v>14052</v>
      </c>
      <c r="G11" s="188">
        <f>'ごみ搬入量内訳'!AG11</f>
        <v>179</v>
      </c>
      <c r="H11" s="188">
        <f>'ごみ搬入量内訳'!AH11</f>
        <v>0</v>
      </c>
      <c r="I11" s="188">
        <f t="shared" si="0"/>
        <v>14231</v>
      </c>
      <c r="J11" s="188">
        <f t="shared" si="1"/>
        <v>1075.322441830504</v>
      </c>
      <c r="K11" s="188">
        <f>('ごみ搬入量内訳'!E11+'ごみ搬入量内訳'!AH11)/'ごみ処理概要'!D11/365*1000000</f>
        <v>984.194702047805</v>
      </c>
      <c r="L11" s="188">
        <f>'ごみ搬入量内訳'!F11/'ごみ処理概要'!D11/365*1000000</f>
        <v>91.12773978269887</v>
      </c>
      <c r="M11" s="188">
        <f>'資源化量内訳'!BP11</f>
        <v>92</v>
      </c>
      <c r="N11" s="188">
        <f>'ごみ処理量内訳'!E11</f>
        <v>10897</v>
      </c>
      <c r="O11" s="188">
        <f>'ごみ処理量内訳'!L11</f>
        <v>2466</v>
      </c>
      <c r="P11" s="188">
        <f t="shared" si="2"/>
        <v>868</v>
      </c>
      <c r="Q11" s="188">
        <f>'ごみ処理量内訳'!G11</f>
        <v>0</v>
      </c>
      <c r="R11" s="188">
        <f>'ごみ処理量内訳'!H11</f>
        <v>868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0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14231</v>
      </c>
      <c r="AE11" s="189">
        <f t="shared" si="5"/>
        <v>82.6716323519078</v>
      </c>
      <c r="AF11" s="188">
        <f>'資源化量内訳'!AB11</f>
        <v>0</v>
      </c>
      <c r="AG11" s="188">
        <f>'資源化量内訳'!AJ11</f>
        <v>0</v>
      </c>
      <c r="AH11" s="188">
        <f>'資源化量内訳'!AR11</f>
        <v>868</v>
      </c>
      <c r="AI11" s="188">
        <f>'資源化量内訳'!AZ11</f>
        <v>0</v>
      </c>
      <c r="AJ11" s="188">
        <f>'資源化量内訳'!BH11</f>
        <v>0</v>
      </c>
      <c r="AK11" s="188" t="s">
        <v>308</v>
      </c>
      <c r="AL11" s="188">
        <f t="shared" si="6"/>
        <v>868</v>
      </c>
      <c r="AM11" s="189">
        <f t="shared" si="7"/>
        <v>6.702506458144243</v>
      </c>
      <c r="AN11" s="188">
        <f>'ごみ処理量内訳'!AC11</f>
        <v>2466</v>
      </c>
      <c r="AO11" s="188">
        <f>'ごみ処理量内訳'!AD11</f>
        <v>1783</v>
      </c>
      <c r="AP11" s="188">
        <f>'ごみ処理量内訳'!AE11</f>
        <v>0</v>
      </c>
      <c r="AQ11" s="188">
        <f t="shared" si="8"/>
        <v>4249</v>
      </c>
    </row>
    <row r="12" spans="1:43" ht="13.5" customHeight="1">
      <c r="A12" s="182" t="s">
        <v>147</v>
      </c>
      <c r="B12" s="182" t="s">
        <v>158</v>
      </c>
      <c r="C12" s="184" t="s">
        <v>159</v>
      </c>
      <c r="D12" s="188">
        <v>56923</v>
      </c>
      <c r="E12" s="188">
        <v>56923</v>
      </c>
      <c r="F12" s="188">
        <f>'ごみ搬入量内訳'!H12</f>
        <v>18091</v>
      </c>
      <c r="G12" s="188">
        <f>'ごみ搬入量内訳'!AG12</f>
        <v>2381</v>
      </c>
      <c r="H12" s="188">
        <f>'ごみ搬入量内訳'!AH12</f>
        <v>0</v>
      </c>
      <c r="I12" s="188">
        <f t="shared" si="0"/>
        <v>20472</v>
      </c>
      <c r="J12" s="188">
        <f t="shared" si="1"/>
        <v>985.3252856117335</v>
      </c>
      <c r="K12" s="188">
        <f>('ごみ搬入量内訳'!E12+'ごみ搬入量内訳'!AH12)/'ごみ処理概要'!D12/365*1000000</f>
        <v>643.6957976637029</v>
      </c>
      <c r="L12" s="188">
        <f>'ごみ搬入量内訳'!F12/'ごみ処理概要'!D12/365*1000000</f>
        <v>341.6294879480307</v>
      </c>
      <c r="M12" s="188">
        <f>'資源化量内訳'!BP12</f>
        <v>640</v>
      </c>
      <c r="N12" s="188">
        <f>'ごみ処理量内訳'!E12</f>
        <v>17305</v>
      </c>
      <c r="O12" s="188">
        <f>'ごみ処理量内訳'!L12</f>
        <v>0</v>
      </c>
      <c r="P12" s="188">
        <f t="shared" si="2"/>
        <v>2634</v>
      </c>
      <c r="Q12" s="188">
        <f>'ごみ処理量内訳'!G12</f>
        <v>1182</v>
      </c>
      <c r="R12" s="188">
        <f>'ごみ処理量内訳'!H12</f>
        <v>1452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533</v>
      </c>
      <c r="W12" s="188">
        <f>'資源化量内訳'!M12</f>
        <v>533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20472</v>
      </c>
      <c r="AE12" s="189">
        <f t="shared" si="5"/>
        <v>100</v>
      </c>
      <c r="AF12" s="188">
        <f>'資源化量内訳'!AB12</f>
        <v>0</v>
      </c>
      <c r="AG12" s="188">
        <f>'資源化量内訳'!AJ12</f>
        <v>349</v>
      </c>
      <c r="AH12" s="188">
        <f>'資源化量内訳'!AR12</f>
        <v>1230</v>
      </c>
      <c r="AI12" s="188">
        <f>'資源化量内訳'!AZ12</f>
        <v>0</v>
      </c>
      <c r="AJ12" s="188">
        <f>'資源化量内訳'!BH12</f>
        <v>0</v>
      </c>
      <c r="AK12" s="188" t="s">
        <v>308</v>
      </c>
      <c r="AL12" s="188">
        <f t="shared" si="6"/>
        <v>1579</v>
      </c>
      <c r="AM12" s="189">
        <f t="shared" si="7"/>
        <v>13.03524062144752</v>
      </c>
      <c r="AN12" s="188">
        <f>'ごみ処理量内訳'!AC12</f>
        <v>0</v>
      </c>
      <c r="AO12" s="188">
        <f>'ごみ処理量内訳'!AD12</f>
        <v>2107</v>
      </c>
      <c r="AP12" s="188">
        <f>'ごみ処理量内訳'!AE12</f>
        <v>583</v>
      </c>
      <c r="AQ12" s="188">
        <f t="shared" si="8"/>
        <v>2690</v>
      </c>
    </row>
    <row r="13" spans="1:43" ht="13.5" customHeight="1">
      <c r="A13" s="182" t="s">
        <v>147</v>
      </c>
      <c r="B13" s="182" t="s">
        <v>160</v>
      </c>
      <c r="C13" s="184" t="s">
        <v>161</v>
      </c>
      <c r="D13" s="188">
        <v>38606</v>
      </c>
      <c r="E13" s="188">
        <v>38606</v>
      </c>
      <c r="F13" s="188">
        <f>'ごみ搬入量内訳'!H13</f>
        <v>15463</v>
      </c>
      <c r="G13" s="188">
        <f>'ごみ搬入量内訳'!AG13</f>
        <v>586</v>
      </c>
      <c r="H13" s="188">
        <f>'ごみ搬入量内訳'!AH13</f>
        <v>212</v>
      </c>
      <c r="I13" s="188">
        <f t="shared" si="0"/>
        <v>16261</v>
      </c>
      <c r="J13" s="188">
        <f t="shared" si="1"/>
        <v>1153.9834463945201</v>
      </c>
      <c r="K13" s="188">
        <f>('ごみ搬入量内訳'!E13+'ごみ搬入量内訳'!AH13)/'ごみ処理概要'!D13/365*1000000</f>
        <v>691.6378247685255</v>
      </c>
      <c r="L13" s="188">
        <f>'ごみ搬入量内訳'!F13/'ごみ処理概要'!D13/365*1000000</f>
        <v>462.3456216259947</v>
      </c>
      <c r="M13" s="188">
        <f>'資源化量内訳'!BP13</f>
        <v>2</v>
      </c>
      <c r="N13" s="188">
        <f>'ごみ処理量内訳'!E13</f>
        <v>12587</v>
      </c>
      <c r="O13" s="188">
        <f>'ごみ処理量内訳'!L13</f>
        <v>454</v>
      </c>
      <c r="P13" s="188">
        <f t="shared" si="2"/>
        <v>1509</v>
      </c>
      <c r="Q13" s="188">
        <f>'ごみ処理量内訳'!G13</f>
        <v>265</v>
      </c>
      <c r="R13" s="188">
        <f>'ごみ処理量内訳'!H13</f>
        <v>1244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1501</v>
      </c>
      <c r="W13" s="188">
        <f>'資源化量内訳'!M13</f>
        <v>1422</v>
      </c>
      <c r="X13" s="188">
        <f>'資源化量内訳'!N13</f>
        <v>67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12</v>
      </c>
      <c r="AD13" s="188">
        <f t="shared" si="4"/>
        <v>16051</v>
      </c>
      <c r="AE13" s="189">
        <f t="shared" si="5"/>
        <v>97.17151579340852</v>
      </c>
      <c r="AF13" s="188">
        <f>'資源化量内訳'!AB13</f>
        <v>9</v>
      </c>
      <c r="AG13" s="188">
        <f>'資源化量内訳'!AJ13</f>
        <v>150</v>
      </c>
      <c r="AH13" s="188">
        <f>'資源化量内訳'!AR13</f>
        <v>1006</v>
      </c>
      <c r="AI13" s="188">
        <f>'資源化量内訳'!AZ13</f>
        <v>0</v>
      </c>
      <c r="AJ13" s="188">
        <f>'資源化量内訳'!BH13</f>
        <v>0</v>
      </c>
      <c r="AK13" s="188" t="s">
        <v>308</v>
      </c>
      <c r="AL13" s="188">
        <f t="shared" si="6"/>
        <v>1165</v>
      </c>
      <c r="AM13" s="189">
        <f t="shared" si="7"/>
        <v>16.61994642745904</v>
      </c>
      <c r="AN13" s="188">
        <f>'ごみ処理量内訳'!AC13</f>
        <v>454</v>
      </c>
      <c r="AO13" s="188">
        <f>'ごみ処理量内訳'!AD13</f>
        <v>1177</v>
      </c>
      <c r="AP13" s="188">
        <f>'ごみ処理量内訳'!AE13</f>
        <v>235</v>
      </c>
      <c r="AQ13" s="188">
        <f t="shared" si="8"/>
        <v>1866</v>
      </c>
    </row>
    <row r="14" spans="1:43" ht="13.5" customHeight="1">
      <c r="A14" s="182" t="s">
        <v>147</v>
      </c>
      <c r="B14" s="182" t="s">
        <v>19</v>
      </c>
      <c r="C14" s="184" t="s">
        <v>20</v>
      </c>
      <c r="D14" s="188">
        <v>91466</v>
      </c>
      <c r="E14" s="188">
        <v>91466</v>
      </c>
      <c r="F14" s="188">
        <f>'ごみ搬入量内訳'!H14</f>
        <v>30994</v>
      </c>
      <c r="G14" s="188">
        <f>'ごみ搬入量内訳'!AG14</f>
        <v>4776</v>
      </c>
      <c r="H14" s="188">
        <f>'ごみ搬入量内訳'!AH14</f>
        <v>0</v>
      </c>
      <c r="I14" s="188">
        <f t="shared" si="0"/>
        <v>35770</v>
      </c>
      <c r="J14" s="188">
        <f t="shared" si="1"/>
        <v>1071.436380731638</v>
      </c>
      <c r="K14" s="188">
        <f>('ごみ搬入量内訳'!E14+'ごみ搬入量内訳'!AH14)/'ごみ処理概要'!D14/365*1000000</f>
        <v>819.4676126378573</v>
      </c>
      <c r="L14" s="188">
        <f>'ごみ搬入量内訳'!F14/'ごみ処理概要'!D14/365*1000000</f>
        <v>251.9687680937808</v>
      </c>
      <c r="M14" s="188">
        <f>'資源化量内訳'!BP14</f>
        <v>409</v>
      </c>
      <c r="N14" s="188">
        <f>'ごみ処理量内訳'!E14</f>
        <v>27093</v>
      </c>
      <c r="O14" s="188">
        <f>'ごみ処理量内訳'!L14</f>
        <v>3570</v>
      </c>
      <c r="P14" s="188">
        <f t="shared" si="2"/>
        <v>2304</v>
      </c>
      <c r="Q14" s="188">
        <f>'ごみ処理量内訳'!G14</f>
        <v>1399</v>
      </c>
      <c r="R14" s="188">
        <f>'ごみ処理量内訳'!H14</f>
        <v>904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1</v>
      </c>
      <c r="V14" s="188">
        <f t="shared" si="3"/>
        <v>2803</v>
      </c>
      <c r="W14" s="188">
        <f>'資源化量内訳'!M14</f>
        <v>1797</v>
      </c>
      <c r="X14" s="188">
        <f>'資源化量内訳'!N14</f>
        <v>296</v>
      </c>
      <c r="Y14" s="188">
        <f>'資源化量内訳'!O14</f>
        <v>507</v>
      </c>
      <c r="Z14" s="188">
        <f>'資源化量内訳'!P14</f>
        <v>119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84</v>
      </c>
      <c r="AD14" s="188">
        <f t="shared" si="4"/>
        <v>35770</v>
      </c>
      <c r="AE14" s="189">
        <f t="shared" si="5"/>
        <v>90.01956947162427</v>
      </c>
      <c r="AF14" s="188">
        <f>'資源化量内訳'!AB14</f>
        <v>50</v>
      </c>
      <c r="AG14" s="188">
        <f>'資源化量内訳'!AJ14</f>
        <v>548</v>
      </c>
      <c r="AH14" s="188">
        <f>'資源化量内訳'!AR14</f>
        <v>831</v>
      </c>
      <c r="AI14" s="188">
        <f>'資源化量内訳'!AZ14</f>
        <v>0</v>
      </c>
      <c r="AJ14" s="188">
        <f>'資源化量内訳'!BH14</f>
        <v>0</v>
      </c>
      <c r="AK14" s="188" t="s">
        <v>308</v>
      </c>
      <c r="AL14" s="188">
        <f t="shared" si="6"/>
        <v>1429</v>
      </c>
      <c r="AM14" s="189">
        <f t="shared" si="7"/>
        <v>12.82788357887172</v>
      </c>
      <c r="AN14" s="188">
        <f>'ごみ処理量内訳'!AC14</f>
        <v>3570</v>
      </c>
      <c r="AO14" s="188">
        <f>'ごみ処理量内訳'!AD14</f>
        <v>3825</v>
      </c>
      <c r="AP14" s="188">
        <f>'ごみ処理量内訳'!AE14</f>
        <v>765</v>
      </c>
      <c r="AQ14" s="188">
        <f t="shared" si="8"/>
        <v>8160</v>
      </c>
    </row>
    <row r="15" spans="1:43" ht="13.5" customHeight="1">
      <c r="A15" s="182" t="s">
        <v>147</v>
      </c>
      <c r="B15" s="182" t="s">
        <v>21</v>
      </c>
      <c r="C15" s="184" t="s">
        <v>22</v>
      </c>
      <c r="D15" s="188">
        <v>36213</v>
      </c>
      <c r="E15" s="188">
        <v>36213</v>
      </c>
      <c r="F15" s="188">
        <f>'ごみ搬入量内訳'!H15</f>
        <v>8619</v>
      </c>
      <c r="G15" s="188">
        <f>'ごみ搬入量内訳'!AG15</f>
        <v>4236</v>
      </c>
      <c r="H15" s="188">
        <f>'ごみ搬入量内訳'!AH15</f>
        <v>0</v>
      </c>
      <c r="I15" s="188">
        <f t="shared" si="0"/>
        <v>12855</v>
      </c>
      <c r="J15" s="188">
        <f t="shared" si="1"/>
        <v>972.5562113658569</v>
      </c>
      <c r="K15" s="188">
        <f>('ごみ搬入量内訳'!E15+'ごみ搬入量内訳'!AH15)/'ごみ処理概要'!D15/365*1000000</f>
        <v>652.0779452168279</v>
      </c>
      <c r="L15" s="188">
        <f>'ごみ搬入量内訳'!F15/'ごみ処理概要'!D15/365*1000000</f>
        <v>320.4782661490292</v>
      </c>
      <c r="M15" s="188">
        <f>'資源化量内訳'!BP15</f>
        <v>0</v>
      </c>
      <c r="N15" s="188">
        <f>'ごみ処理量内訳'!E15</f>
        <v>9725</v>
      </c>
      <c r="O15" s="188">
        <f>'ごみ処理量内訳'!L15</f>
        <v>0</v>
      </c>
      <c r="P15" s="188">
        <f t="shared" si="2"/>
        <v>1703</v>
      </c>
      <c r="Q15" s="188">
        <f>'ごみ処理量内訳'!G15</f>
        <v>1616</v>
      </c>
      <c r="R15" s="188">
        <f>'ごみ処理量内訳'!H15</f>
        <v>87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1427</v>
      </c>
      <c r="W15" s="188">
        <f>'資源化量内訳'!M15</f>
        <v>1427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12855</v>
      </c>
      <c r="AE15" s="189">
        <f t="shared" si="5"/>
        <v>100</v>
      </c>
      <c r="AF15" s="188">
        <f>'資源化量内訳'!AB15</f>
        <v>0</v>
      </c>
      <c r="AG15" s="188">
        <f>'資源化量内訳'!AJ15</f>
        <v>581</v>
      </c>
      <c r="AH15" s="188">
        <f>'資源化量内訳'!AR15</f>
        <v>78</v>
      </c>
      <c r="AI15" s="188">
        <f>'資源化量内訳'!AZ15</f>
        <v>0</v>
      </c>
      <c r="AJ15" s="188">
        <f>'資源化量内訳'!BH15</f>
        <v>0</v>
      </c>
      <c r="AK15" s="188" t="s">
        <v>308</v>
      </c>
      <c r="AL15" s="188">
        <f t="shared" si="6"/>
        <v>659</v>
      </c>
      <c r="AM15" s="189">
        <f t="shared" si="7"/>
        <v>16.227148969272655</v>
      </c>
      <c r="AN15" s="188">
        <f>'ごみ処理量内訳'!AC15</f>
        <v>0</v>
      </c>
      <c r="AO15" s="188">
        <f>'ごみ処理量内訳'!AD15</f>
        <v>1500</v>
      </c>
      <c r="AP15" s="188">
        <f>'ごみ処理量内訳'!AE15</f>
        <v>435</v>
      </c>
      <c r="AQ15" s="188">
        <f t="shared" si="8"/>
        <v>1935</v>
      </c>
    </row>
    <row r="16" spans="1:43" ht="13.5" customHeight="1">
      <c r="A16" s="182" t="s">
        <v>147</v>
      </c>
      <c r="B16" s="182" t="s">
        <v>23</v>
      </c>
      <c r="C16" s="184" t="s">
        <v>24</v>
      </c>
      <c r="D16" s="188">
        <v>96534</v>
      </c>
      <c r="E16" s="188">
        <v>96534</v>
      </c>
      <c r="F16" s="188">
        <f>'ごみ搬入量内訳'!H16</f>
        <v>34757</v>
      </c>
      <c r="G16" s="188">
        <f>'ごみ搬入量内訳'!AG16</f>
        <v>781</v>
      </c>
      <c r="H16" s="188">
        <f>'ごみ搬入量内訳'!AH16</f>
        <v>0</v>
      </c>
      <c r="I16" s="188">
        <f t="shared" si="0"/>
        <v>35538</v>
      </c>
      <c r="J16" s="188">
        <f t="shared" si="1"/>
        <v>1008.6019802519717</v>
      </c>
      <c r="K16" s="188">
        <f>('ごみ搬入量内訳'!E16+'ごみ搬入量内訳'!AH16)/'ごみ処理概要'!D16/365*1000000</f>
        <v>664.0005608074493</v>
      </c>
      <c r="L16" s="188">
        <f>'ごみ搬入量内訳'!F16/'ごみ処理概要'!D16/365*1000000</f>
        <v>344.6014194445225</v>
      </c>
      <c r="M16" s="188">
        <f>'資源化量内訳'!BP16</f>
        <v>178</v>
      </c>
      <c r="N16" s="188">
        <f>'ごみ処理量内訳'!E16</f>
        <v>29029</v>
      </c>
      <c r="O16" s="188">
        <f>'ごみ処理量内訳'!L16</f>
        <v>1150</v>
      </c>
      <c r="P16" s="188">
        <f t="shared" si="2"/>
        <v>3540</v>
      </c>
      <c r="Q16" s="188">
        <f>'ごみ処理量内訳'!G16</f>
        <v>0</v>
      </c>
      <c r="R16" s="188">
        <f>'ごみ処理量内訳'!H16</f>
        <v>3540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1819</v>
      </c>
      <c r="W16" s="188">
        <f>'資源化量内訳'!M16</f>
        <v>1703</v>
      </c>
      <c r="X16" s="188">
        <f>'資源化量内訳'!N16</f>
        <v>116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35538</v>
      </c>
      <c r="AE16" s="189">
        <f t="shared" si="5"/>
        <v>96.76402723844897</v>
      </c>
      <c r="AF16" s="188">
        <f>'資源化量内訳'!AB16</f>
        <v>1807</v>
      </c>
      <c r="AG16" s="188">
        <f>'資源化量内訳'!AJ16</f>
        <v>0</v>
      </c>
      <c r="AH16" s="188">
        <f>'資源化量内訳'!AR16</f>
        <v>1403</v>
      </c>
      <c r="AI16" s="188">
        <f>'資源化量内訳'!AZ16</f>
        <v>0</v>
      </c>
      <c r="AJ16" s="188">
        <f>'資源化量内訳'!BH16</f>
        <v>0</v>
      </c>
      <c r="AK16" s="188" t="s">
        <v>308</v>
      </c>
      <c r="AL16" s="188">
        <f t="shared" si="6"/>
        <v>3210</v>
      </c>
      <c r="AM16" s="189">
        <f t="shared" si="7"/>
        <v>14.578900212789787</v>
      </c>
      <c r="AN16" s="188">
        <f>'ごみ処理量内訳'!AC16</f>
        <v>1150</v>
      </c>
      <c r="AO16" s="188">
        <f>'ごみ処理量内訳'!AD16</f>
        <v>1609</v>
      </c>
      <c r="AP16" s="188">
        <f>'ごみ処理量内訳'!AE16</f>
        <v>964</v>
      </c>
      <c r="AQ16" s="188">
        <f t="shared" si="8"/>
        <v>3723</v>
      </c>
    </row>
    <row r="17" spans="1:43" ht="13.5" customHeight="1">
      <c r="A17" s="182" t="s">
        <v>147</v>
      </c>
      <c r="B17" s="182" t="s">
        <v>25</v>
      </c>
      <c r="C17" s="184" t="s">
        <v>26</v>
      </c>
      <c r="D17" s="188">
        <v>40789</v>
      </c>
      <c r="E17" s="188">
        <v>40789</v>
      </c>
      <c r="F17" s="188">
        <f>'ごみ搬入量内訳'!H17</f>
        <v>9745</v>
      </c>
      <c r="G17" s="188">
        <f>'ごみ搬入量内訳'!AG17</f>
        <v>3045</v>
      </c>
      <c r="H17" s="188">
        <f>'ごみ搬入量内訳'!AH17</f>
        <v>393</v>
      </c>
      <c r="I17" s="188">
        <f t="shared" si="0"/>
        <v>13183</v>
      </c>
      <c r="J17" s="188">
        <f t="shared" si="1"/>
        <v>885.4791296471618</v>
      </c>
      <c r="K17" s="188">
        <f>('ごみ搬入量内訳'!E17+'ごみ搬入量内訳'!AH17)/'ごみ処理概要'!D17/365*1000000</f>
        <v>731.9996628153508</v>
      </c>
      <c r="L17" s="188">
        <f>'ごみ搬入量内訳'!F17/'ごみ処理概要'!D17/365*1000000</f>
        <v>153.479466831811</v>
      </c>
      <c r="M17" s="188">
        <f>'資源化量内訳'!BP17</f>
        <v>0</v>
      </c>
      <c r="N17" s="188">
        <f>'ごみ処理量内訳'!E17</f>
        <v>8254</v>
      </c>
      <c r="O17" s="188">
        <f>'ごみ処理量内訳'!L17</f>
        <v>738</v>
      </c>
      <c r="P17" s="188">
        <f t="shared" si="2"/>
        <v>3035</v>
      </c>
      <c r="Q17" s="188">
        <f>'ごみ処理量内訳'!G17</f>
        <v>1688</v>
      </c>
      <c r="R17" s="188">
        <f>'ごみ処理量内訳'!H17</f>
        <v>1347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763</v>
      </c>
      <c r="W17" s="188">
        <f>'資源化量内訳'!M17</f>
        <v>613</v>
      </c>
      <c r="X17" s="188">
        <f>'資源化量内訳'!N17</f>
        <v>150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12790</v>
      </c>
      <c r="AE17" s="189">
        <f t="shared" si="5"/>
        <v>94.22986708365912</v>
      </c>
      <c r="AF17" s="188">
        <f>'資源化量内訳'!AB17</f>
        <v>0</v>
      </c>
      <c r="AG17" s="188">
        <f>'資源化量内訳'!AJ17</f>
        <v>327</v>
      </c>
      <c r="AH17" s="188">
        <f>'資源化量内訳'!AR17</f>
        <v>1347</v>
      </c>
      <c r="AI17" s="188">
        <f>'資源化量内訳'!AZ17</f>
        <v>0</v>
      </c>
      <c r="AJ17" s="188">
        <f>'資源化量内訳'!BH17</f>
        <v>0</v>
      </c>
      <c r="AK17" s="188" t="s">
        <v>308</v>
      </c>
      <c r="AL17" s="188">
        <f t="shared" si="6"/>
        <v>1674</v>
      </c>
      <c r="AM17" s="189">
        <f t="shared" si="7"/>
        <v>19.053948397185298</v>
      </c>
      <c r="AN17" s="188">
        <f>'ごみ処理量内訳'!AC17</f>
        <v>738</v>
      </c>
      <c r="AO17" s="188">
        <f>'ごみ処理量内訳'!AD17</f>
        <v>1125</v>
      </c>
      <c r="AP17" s="188">
        <f>'ごみ処理量内訳'!AE17</f>
        <v>162</v>
      </c>
      <c r="AQ17" s="188">
        <f t="shared" si="8"/>
        <v>2025</v>
      </c>
    </row>
    <row r="18" spans="1:43" ht="13.5" customHeight="1">
      <c r="A18" s="182" t="s">
        <v>147</v>
      </c>
      <c r="B18" s="182" t="s">
        <v>162</v>
      </c>
      <c r="C18" s="184" t="s">
        <v>163</v>
      </c>
      <c r="D18" s="188">
        <v>6900</v>
      </c>
      <c r="E18" s="188">
        <v>6900</v>
      </c>
      <c r="F18" s="188">
        <f>'ごみ搬入量内訳'!H18</f>
        <v>2739</v>
      </c>
      <c r="G18" s="188">
        <f>'ごみ搬入量内訳'!AG18</f>
        <v>89</v>
      </c>
      <c r="H18" s="188">
        <f>'ごみ搬入量内訳'!AH18</f>
        <v>148</v>
      </c>
      <c r="I18" s="188">
        <f t="shared" si="0"/>
        <v>2976</v>
      </c>
      <c r="J18" s="188">
        <f t="shared" si="1"/>
        <v>1181.6557474687315</v>
      </c>
      <c r="K18" s="188">
        <f>('ごみ搬入量内訳'!E18+'ごみ搬入量内訳'!AH18)/'ごみ処理概要'!D18/365*1000000</f>
        <v>775.0645225332539</v>
      </c>
      <c r="L18" s="188">
        <f>'ごみ搬入量内訳'!F18/'ごみ処理概要'!D18/365*1000000</f>
        <v>406.59122493547744</v>
      </c>
      <c r="M18" s="188">
        <f>'資源化量内訳'!BP18</f>
        <v>0</v>
      </c>
      <c r="N18" s="188">
        <f>'ごみ処理量内訳'!E18</f>
        <v>2143</v>
      </c>
      <c r="O18" s="188">
        <f>'ごみ処理量内訳'!L18</f>
        <v>65</v>
      </c>
      <c r="P18" s="188">
        <f t="shared" si="2"/>
        <v>267</v>
      </c>
      <c r="Q18" s="188">
        <f>'ごみ処理量内訳'!G18</f>
        <v>49</v>
      </c>
      <c r="R18" s="188">
        <f>'ごみ処理量内訳'!H18</f>
        <v>218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353</v>
      </c>
      <c r="W18" s="188">
        <f>'資源化量内訳'!M18</f>
        <v>336</v>
      </c>
      <c r="X18" s="188">
        <f>'資源化量内訳'!N18</f>
        <v>15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2</v>
      </c>
      <c r="AD18" s="188">
        <f t="shared" si="4"/>
        <v>2828</v>
      </c>
      <c r="AE18" s="189">
        <f t="shared" si="5"/>
        <v>97.7015558698727</v>
      </c>
      <c r="AF18" s="188">
        <f>'資源化量内訳'!AB18</f>
        <v>1</v>
      </c>
      <c r="AG18" s="188">
        <f>'資源化量内訳'!AJ18</f>
        <v>28</v>
      </c>
      <c r="AH18" s="188">
        <f>'資源化量内訳'!AR18</f>
        <v>177</v>
      </c>
      <c r="AI18" s="188">
        <f>'資源化量内訳'!AZ18</f>
        <v>0</v>
      </c>
      <c r="AJ18" s="188">
        <f>'資源化量内訳'!BH18</f>
        <v>0</v>
      </c>
      <c r="AK18" s="188" t="s">
        <v>308</v>
      </c>
      <c r="AL18" s="188">
        <f t="shared" si="6"/>
        <v>206</v>
      </c>
      <c r="AM18" s="189">
        <f t="shared" si="7"/>
        <v>19.766619519094768</v>
      </c>
      <c r="AN18" s="188">
        <f>'ごみ処理量内訳'!AC18</f>
        <v>65</v>
      </c>
      <c r="AO18" s="188">
        <f>'ごみ処理量内訳'!AD18</f>
        <v>201</v>
      </c>
      <c r="AP18" s="188">
        <f>'ごみ処理量内訳'!AE18</f>
        <v>40</v>
      </c>
      <c r="AQ18" s="188">
        <f t="shared" si="8"/>
        <v>306</v>
      </c>
    </row>
    <row r="19" spans="1:43" ht="13.5" customHeight="1">
      <c r="A19" s="182" t="s">
        <v>147</v>
      </c>
      <c r="B19" s="182" t="s">
        <v>164</v>
      </c>
      <c r="C19" s="184" t="s">
        <v>165</v>
      </c>
      <c r="D19" s="188">
        <v>11955</v>
      </c>
      <c r="E19" s="188">
        <v>11955</v>
      </c>
      <c r="F19" s="188">
        <f>'ごみ搬入量内訳'!H19</f>
        <v>3332</v>
      </c>
      <c r="G19" s="188">
        <f>'ごみ搬入量内訳'!AG19</f>
        <v>61</v>
      </c>
      <c r="H19" s="188">
        <f>'ごみ搬入量内訳'!AH19</f>
        <v>0</v>
      </c>
      <c r="I19" s="188">
        <f t="shared" si="0"/>
        <v>3393</v>
      </c>
      <c r="J19" s="188">
        <f t="shared" si="1"/>
        <v>777.5734346264244</v>
      </c>
      <c r="K19" s="188">
        <f>('ごみ搬入量内訳'!E19+'ごみ搬入量内訳'!AH19)/'ごみ処理概要'!D19/365*1000000</f>
        <v>603.8626584853016</v>
      </c>
      <c r="L19" s="188">
        <f>'ごみ搬入量内訳'!F19/'ごみ処理概要'!D19/365*1000000</f>
        <v>173.71077614112284</v>
      </c>
      <c r="M19" s="188">
        <f>'資源化量内訳'!BP19</f>
        <v>366</v>
      </c>
      <c r="N19" s="188">
        <f>'ごみ処理量内訳'!E19</f>
        <v>2535</v>
      </c>
      <c r="O19" s="188">
        <f>'ごみ処理量内訳'!L19</f>
        <v>0</v>
      </c>
      <c r="P19" s="188">
        <f t="shared" si="2"/>
        <v>796</v>
      </c>
      <c r="Q19" s="188">
        <f>'ごみ処理量内訳'!G19</f>
        <v>796</v>
      </c>
      <c r="R19" s="188">
        <f>'ごみ処理量内訳'!H19</f>
        <v>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62</v>
      </c>
      <c r="W19" s="188">
        <f>'資源化量内訳'!M19</f>
        <v>0</v>
      </c>
      <c r="X19" s="188">
        <f>'資源化量内訳'!N19</f>
        <v>62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3393</v>
      </c>
      <c r="AE19" s="189">
        <f t="shared" si="5"/>
        <v>100</v>
      </c>
      <c r="AF19" s="188">
        <f>'資源化量内訳'!AB19</f>
        <v>2</v>
      </c>
      <c r="AG19" s="188">
        <f>'資源化量内訳'!AJ19</f>
        <v>83</v>
      </c>
      <c r="AH19" s="188">
        <f>'資源化量内訳'!AR19</f>
        <v>0</v>
      </c>
      <c r="AI19" s="188">
        <f>'資源化量内訳'!AZ19</f>
        <v>0</v>
      </c>
      <c r="AJ19" s="188">
        <f>'資源化量内訳'!BH19</f>
        <v>0</v>
      </c>
      <c r="AK19" s="188" t="s">
        <v>308</v>
      </c>
      <c r="AL19" s="188">
        <f t="shared" si="6"/>
        <v>85</v>
      </c>
      <c r="AM19" s="189">
        <f t="shared" si="7"/>
        <v>13.647246608140462</v>
      </c>
      <c r="AN19" s="188">
        <f>'ごみ処理量内訳'!AC19</f>
        <v>0</v>
      </c>
      <c r="AO19" s="188">
        <f>'ごみ処理量内訳'!AD19</f>
        <v>184</v>
      </c>
      <c r="AP19" s="188">
        <f>'ごみ処理量内訳'!AE19</f>
        <v>713</v>
      </c>
      <c r="AQ19" s="188">
        <f t="shared" si="8"/>
        <v>897</v>
      </c>
    </row>
    <row r="20" spans="1:43" ht="13.5" customHeight="1">
      <c r="A20" s="182" t="s">
        <v>147</v>
      </c>
      <c r="B20" s="182" t="s">
        <v>166</v>
      </c>
      <c r="C20" s="184" t="s">
        <v>167</v>
      </c>
      <c r="D20" s="188">
        <v>7853</v>
      </c>
      <c r="E20" s="188">
        <v>7853</v>
      </c>
      <c r="F20" s="188">
        <f>'ごみ搬入量内訳'!H20</f>
        <v>2159</v>
      </c>
      <c r="G20" s="188">
        <f>'ごみ搬入量内訳'!AG20</f>
        <v>381</v>
      </c>
      <c r="H20" s="188">
        <f>'ごみ搬入量内訳'!AH20</f>
        <v>340</v>
      </c>
      <c r="I20" s="188">
        <f t="shared" si="0"/>
        <v>2880</v>
      </c>
      <c r="J20" s="188">
        <f t="shared" si="1"/>
        <v>1004.7639066476646</v>
      </c>
      <c r="K20" s="188">
        <f>('ごみ搬入量内訳'!E20+'ごみ搬入量内訳'!AH20)/'ごみ処理概要'!D20/365*1000000</f>
        <v>771.0167478094926</v>
      </c>
      <c r="L20" s="188">
        <f>'ごみ搬入量内訳'!F20/'ごみ処理概要'!D20/365*1000000</f>
        <v>233.74715883817197</v>
      </c>
      <c r="M20" s="188">
        <f>'資源化量内訳'!BP20</f>
        <v>0</v>
      </c>
      <c r="N20" s="188">
        <f>'ごみ処理量内訳'!E20</f>
        <v>1421</v>
      </c>
      <c r="O20" s="188">
        <f>'ごみ処理量内訳'!L20</f>
        <v>731</v>
      </c>
      <c r="P20" s="188">
        <f t="shared" si="2"/>
        <v>388</v>
      </c>
      <c r="Q20" s="188">
        <f>'ごみ処理量内訳'!G20</f>
        <v>90</v>
      </c>
      <c r="R20" s="188">
        <f>'ごみ処理量内訳'!H20</f>
        <v>298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2540</v>
      </c>
      <c r="AE20" s="189">
        <f t="shared" si="5"/>
        <v>71.22047244094489</v>
      </c>
      <c r="AF20" s="188">
        <f>'資源化量内訳'!AB20</f>
        <v>1</v>
      </c>
      <c r="AG20" s="188">
        <f>'資源化量内訳'!AJ20</f>
        <v>0</v>
      </c>
      <c r="AH20" s="188">
        <f>'資源化量内訳'!AR20</f>
        <v>298</v>
      </c>
      <c r="AI20" s="188">
        <f>'資源化量内訳'!AZ20</f>
        <v>0</v>
      </c>
      <c r="AJ20" s="188">
        <f>'資源化量内訳'!BH20</f>
        <v>0</v>
      </c>
      <c r="AK20" s="188" t="s">
        <v>308</v>
      </c>
      <c r="AL20" s="188">
        <f t="shared" si="6"/>
        <v>299</v>
      </c>
      <c r="AM20" s="189">
        <f t="shared" si="7"/>
        <v>11.771653543307087</v>
      </c>
      <c r="AN20" s="188">
        <f>'ごみ処理量内訳'!AC20</f>
        <v>731</v>
      </c>
      <c r="AO20" s="188">
        <f>'ごみ処理量内訳'!AD20</f>
        <v>114</v>
      </c>
      <c r="AP20" s="188">
        <f>'ごみ処理量内訳'!AE20</f>
        <v>90</v>
      </c>
      <c r="AQ20" s="188">
        <f t="shared" si="8"/>
        <v>935</v>
      </c>
    </row>
    <row r="21" spans="1:43" ht="13.5" customHeight="1">
      <c r="A21" s="182" t="s">
        <v>147</v>
      </c>
      <c r="B21" s="182" t="s">
        <v>168</v>
      </c>
      <c r="C21" s="184" t="s">
        <v>169</v>
      </c>
      <c r="D21" s="188">
        <v>3268</v>
      </c>
      <c r="E21" s="188">
        <v>3268</v>
      </c>
      <c r="F21" s="188">
        <f>'ごみ搬入量内訳'!H21</f>
        <v>843</v>
      </c>
      <c r="G21" s="188">
        <f>'ごみ搬入量内訳'!AG21</f>
        <v>79</v>
      </c>
      <c r="H21" s="188">
        <f>'ごみ搬入量内訳'!AH21</f>
        <v>0</v>
      </c>
      <c r="I21" s="188">
        <f t="shared" si="0"/>
        <v>922</v>
      </c>
      <c r="J21" s="188">
        <f t="shared" si="1"/>
        <v>772.9581998960446</v>
      </c>
      <c r="K21" s="188">
        <f>('ごみ搬入量内訳'!E21+'ごみ搬入量内訳'!AH21)/'ごみ処理概要'!D21/365*1000000</f>
        <v>632.1154910212773</v>
      </c>
      <c r="L21" s="188">
        <f>'ごみ搬入量内訳'!F21/'ごみ処理概要'!D21/365*1000000</f>
        <v>140.84270887476737</v>
      </c>
      <c r="M21" s="188">
        <f>'資源化量内訳'!BP21</f>
        <v>0</v>
      </c>
      <c r="N21" s="188">
        <f>'ごみ処理量内訳'!E21</f>
        <v>600</v>
      </c>
      <c r="O21" s="188">
        <f>'ごみ処理量内訳'!L21</f>
        <v>0</v>
      </c>
      <c r="P21" s="188">
        <f t="shared" si="2"/>
        <v>253</v>
      </c>
      <c r="Q21" s="188">
        <f>'ごみ処理量内訳'!G21</f>
        <v>192</v>
      </c>
      <c r="R21" s="188">
        <f>'ごみ処理量内訳'!H21</f>
        <v>61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69</v>
      </c>
      <c r="W21" s="188">
        <f>'資源化量内訳'!M21</f>
        <v>69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922</v>
      </c>
      <c r="AE21" s="189">
        <f t="shared" si="5"/>
        <v>100</v>
      </c>
      <c r="AF21" s="188">
        <f>'資源化量内訳'!AB21</f>
        <v>0</v>
      </c>
      <c r="AG21" s="188">
        <f>'資源化量内訳'!AJ21</f>
        <v>49</v>
      </c>
      <c r="AH21" s="188">
        <f>'資源化量内訳'!AR21</f>
        <v>61</v>
      </c>
      <c r="AI21" s="188">
        <f>'資源化量内訳'!AZ21</f>
        <v>0</v>
      </c>
      <c r="AJ21" s="188">
        <f>'資源化量内訳'!BH21</f>
        <v>0</v>
      </c>
      <c r="AK21" s="188" t="s">
        <v>308</v>
      </c>
      <c r="AL21" s="188">
        <f t="shared" si="6"/>
        <v>110</v>
      </c>
      <c r="AM21" s="189">
        <f t="shared" si="7"/>
        <v>19.414316702819956</v>
      </c>
      <c r="AN21" s="188">
        <f>'ごみ処理量内訳'!AC21</f>
        <v>0</v>
      </c>
      <c r="AO21" s="188">
        <f>'ごみ処理量内訳'!AD21</f>
        <v>98</v>
      </c>
      <c r="AP21" s="188">
        <f>'ごみ処理量内訳'!AE21</f>
        <v>67</v>
      </c>
      <c r="AQ21" s="188">
        <f t="shared" si="8"/>
        <v>165</v>
      </c>
    </row>
    <row r="22" spans="1:43" ht="13.5" customHeight="1">
      <c r="A22" s="182" t="s">
        <v>147</v>
      </c>
      <c r="B22" s="182" t="s">
        <v>170</v>
      </c>
      <c r="C22" s="184" t="s">
        <v>171</v>
      </c>
      <c r="D22" s="188">
        <v>6139</v>
      </c>
      <c r="E22" s="188">
        <v>6139</v>
      </c>
      <c r="F22" s="188">
        <f>'ごみ搬入量内訳'!H22</f>
        <v>1887</v>
      </c>
      <c r="G22" s="188">
        <f>'ごみ搬入量内訳'!AG22</f>
        <v>456</v>
      </c>
      <c r="H22" s="188">
        <f>'ごみ搬入量内訳'!AH22</f>
        <v>0</v>
      </c>
      <c r="I22" s="188">
        <f t="shared" si="0"/>
        <v>2343</v>
      </c>
      <c r="J22" s="188">
        <f t="shared" si="1"/>
        <v>1045.6390425463073</v>
      </c>
      <c r="K22" s="188">
        <f>('ごみ搬入量内訳'!E22+'ごみ搬入量内訳'!AH22)/'ごみ処理概要'!D22/365*1000000</f>
        <v>926.9279946089117</v>
      </c>
      <c r="L22" s="188">
        <f>'ごみ搬入量内訳'!F22/'ごみ処理概要'!D22/365*1000000</f>
        <v>118.71104793739555</v>
      </c>
      <c r="M22" s="188">
        <f>'資源化量内訳'!BP22</f>
        <v>0</v>
      </c>
      <c r="N22" s="188">
        <f>'ごみ処理量内訳'!E22</f>
        <v>1428</v>
      </c>
      <c r="O22" s="188">
        <f>'ごみ処理量内訳'!L22</f>
        <v>568</v>
      </c>
      <c r="P22" s="188">
        <f t="shared" si="2"/>
        <v>0</v>
      </c>
      <c r="Q22" s="188">
        <f>'ごみ処理量内訳'!G22</f>
        <v>0</v>
      </c>
      <c r="R22" s="188">
        <f>'ごみ処理量内訳'!H22</f>
        <v>0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347</v>
      </c>
      <c r="W22" s="188">
        <f>'資源化量内訳'!M22</f>
        <v>156</v>
      </c>
      <c r="X22" s="188">
        <f>'資源化量内訳'!N22</f>
        <v>147</v>
      </c>
      <c r="Y22" s="188">
        <f>'資源化量内訳'!O22</f>
        <v>33</v>
      </c>
      <c r="Z22" s="188">
        <f>'資源化量内訳'!P22</f>
        <v>11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2343</v>
      </c>
      <c r="AE22" s="189">
        <f t="shared" si="5"/>
        <v>75.75757575757575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0</v>
      </c>
      <c r="AI22" s="188">
        <f>'資源化量内訳'!AZ22</f>
        <v>0</v>
      </c>
      <c r="AJ22" s="188">
        <f>'資源化量内訳'!BH22</f>
        <v>0</v>
      </c>
      <c r="AK22" s="188" t="s">
        <v>308</v>
      </c>
      <c r="AL22" s="188">
        <f t="shared" si="6"/>
        <v>0</v>
      </c>
      <c r="AM22" s="189">
        <f t="shared" si="7"/>
        <v>14.810072556551429</v>
      </c>
      <c r="AN22" s="188">
        <f>'ごみ処理量内訳'!AC22</f>
        <v>568</v>
      </c>
      <c r="AO22" s="188">
        <f>'ごみ処理量内訳'!AD22</f>
        <v>202</v>
      </c>
      <c r="AP22" s="188">
        <f>'ごみ処理量内訳'!AE22</f>
        <v>0</v>
      </c>
      <c r="AQ22" s="188">
        <f t="shared" si="8"/>
        <v>770</v>
      </c>
    </row>
    <row r="23" spans="1:43" ht="13.5" customHeight="1">
      <c r="A23" s="182" t="s">
        <v>147</v>
      </c>
      <c r="B23" s="182" t="s">
        <v>172</v>
      </c>
      <c r="C23" s="184" t="s">
        <v>173</v>
      </c>
      <c r="D23" s="188">
        <v>11878</v>
      </c>
      <c r="E23" s="188">
        <v>11878</v>
      </c>
      <c r="F23" s="188">
        <f>'ごみ搬入量内訳'!H23</f>
        <v>3157</v>
      </c>
      <c r="G23" s="188">
        <f>'ごみ搬入量内訳'!AG23</f>
        <v>898</v>
      </c>
      <c r="H23" s="188">
        <f>'ごみ搬入量内訳'!AH23</f>
        <v>0</v>
      </c>
      <c r="I23" s="188">
        <f t="shared" si="0"/>
        <v>4055</v>
      </c>
      <c r="J23" s="188">
        <f t="shared" si="1"/>
        <v>935.3080519528447</v>
      </c>
      <c r="K23" s="188">
        <f>('ごみ搬入量内訳'!E23+'ごみ搬入量内訳'!AH23)/'ごみ処理概要'!D23/365*1000000</f>
        <v>728.179413074015</v>
      </c>
      <c r="L23" s="188">
        <f>'ごみ搬入量内訳'!F23/'ごみ処理概要'!D23/365*1000000</f>
        <v>207.12863887882975</v>
      </c>
      <c r="M23" s="188">
        <f>'資源化量内訳'!BP23</f>
        <v>0</v>
      </c>
      <c r="N23" s="188">
        <f>'ごみ処理量内訳'!E23</f>
        <v>2918</v>
      </c>
      <c r="O23" s="188">
        <f>'ごみ処理量内訳'!L23</f>
        <v>488</v>
      </c>
      <c r="P23" s="188">
        <f t="shared" si="2"/>
        <v>0</v>
      </c>
      <c r="Q23" s="188">
        <f>'ごみ処理量内訳'!G23</f>
        <v>0</v>
      </c>
      <c r="R23" s="188">
        <f>'ごみ処理量内訳'!H23</f>
        <v>0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649</v>
      </c>
      <c r="W23" s="188">
        <f>'資源化量内訳'!M23</f>
        <v>240</v>
      </c>
      <c r="X23" s="188">
        <f>'資源化量内訳'!N23</f>
        <v>260</v>
      </c>
      <c r="Y23" s="188">
        <f>'資源化量内訳'!O23</f>
        <v>112</v>
      </c>
      <c r="Z23" s="188">
        <f>'資源化量内訳'!P23</f>
        <v>26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11</v>
      </c>
      <c r="AD23" s="188">
        <f t="shared" si="4"/>
        <v>4055</v>
      </c>
      <c r="AE23" s="189">
        <f t="shared" si="5"/>
        <v>87.96547472256474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0</v>
      </c>
      <c r="AI23" s="188">
        <f>'資源化量内訳'!AZ23</f>
        <v>0</v>
      </c>
      <c r="AJ23" s="188">
        <f>'資源化量内訳'!BH23</f>
        <v>0</v>
      </c>
      <c r="AK23" s="188" t="s">
        <v>308</v>
      </c>
      <c r="AL23" s="188">
        <f t="shared" si="6"/>
        <v>0</v>
      </c>
      <c r="AM23" s="189">
        <f t="shared" si="7"/>
        <v>16.00493218249075</v>
      </c>
      <c r="AN23" s="188">
        <f>'ごみ処理量内訳'!AC23</f>
        <v>488</v>
      </c>
      <c r="AO23" s="188">
        <f>'ごみ処理量内訳'!AD23</f>
        <v>413</v>
      </c>
      <c r="AP23" s="188">
        <f>'ごみ処理量内訳'!AE23</f>
        <v>0</v>
      </c>
      <c r="AQ23" s="188">
        <f t="shared" si="8"/>
        <v>901</v>
      </c>
    </row>
    <row r="24" spans="1:43" ht="13.5" customHeight="1">
      <c r="A24" s="182" t="s">
        <v>147</v>
      </c>
      <c r="B24" s="182" t="s">
        <v>174</v>
      </c>
      <c r="C24" s="184" t="s">
        <v>175</v>
      </c>
      <c r="D24" s="188">
        <v>4638</v>
      </c>
      <c r="E24" s="188">
        <v>4638</v>
      </c>
      <c r="F24" s="188">
        <f>'ごみ搬入量内訳'!H24</f>
        <v>1553</v>
      </c>
      <c r="G24" s="188">
        <f>'ごみ搬入量内訳'!AG24</f>
        <v>88</v>
      </c>
      <c r="H24" s="188">
        <f>'ごみ搬入量内訳'!AH24</f>
        <v>0</v>
      </c>
      <c r="I24" s="188">
        <f t="shared" si="0"/>
        <v>1641</v>
      </c>
      <c r="J24" s="188">
        <f t="shared" si="1"/>
        <v>969.359726381825</v>
      </c>
      <c r="K24" s="188">
        <f>('ごみ搬入量内訳'!E24+'ごみ搬入量内訳'!AH24)/'ごみ処理概要'!D24/365*1000000</f>
        <v>757.8845392735413</v>
      </c>
      <c r="L24" s="188">
        <f>'ごみ搬入量内訳'!F24/'ごみ処理概要'!D24/365*1000000</f>
        <v>211.47518710828356</v>
      </c>
      <c r="M24" s="188">
        <f>'資源化量内訳'!BP24</f>
        <v>130</v>
      </c>
      <c r="N24" s="188">
        <f>'ごみ処理量内訳'!E24</f>
        <v>1447</v>
      </c>
      <c r="O24" s="188">
        <f>'ごみ処理量内訳'!L24</f>
        <v>0</v>
      </c>
      <c r="P24" s="188">
        <f t="shared" si="2"/>
        <v>82</v>
      </c>
      <c r="Q24" s="188">
        <f>'ごみ処理量内訳'!G24</f>
        <v>82</v>
      </c>
      <c r="R24" s="188">
        <f>'ごみ処理量内訳'!H24</f>
        <v>0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112</v>
      </c>
      <c r="W24" s="188">
        <f>'資源化量内訳'!M24</f>
        <v>53</v>
      </c>
      <c r="X24" s="188">
        <f>'資源化量内訳'!N24</f>
        <v>20</v>
      </c>
      <c r="Y24" s="188">
        <f>'資源化量内訳'!O24</f>
        <v>31</v>
      </c>
      <c r="Z24" s="188">
        <f>'資源化量内訳'!P24</f>
        <v>8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1641</v>
      </c>
      <c r="AE24" s="189">
        <f t="shared" si="5"/>
        <v>100</v>
      </c>
      <c r="AF24" s="188">
        <f>'資源化量内訳'!AB24</f>
        <v>0</v>
      </c>
      <c r="AG24" s="188">
        <f>'資源化量内訳'!AJ24</f>
        <v>20</v>
      </c>
      <c r="AH24" s="188">
        <f>'資源化量内訳'!AR24</f>
        <v>0</v>
      </c>
      <c r="AI24" s="188">
        <f>'資源化量内訳'!AZ24</f>
        <v>0</v>
      </c>
      <c r="AJ24" s="188">
        <f>'資源化量内訳'!BH24</f>
        <v>0</v>
      </c>
      <c r="AK24" s="188" t="s">
        <v>308</v>
      </c>
      <c r="AL24" s="188">
        <f t="shared" si="6"/>
        <v>20</v>
      </c>
      <c r="AM24" s="189">
        <f t="shared" si="7"/>
        <v>14.793901750423489</v>
      </c>
      <c r="AN24" s="188">
        <f>'ごみ処理量内訳'!AC24</f>
        <v>0</v>
      </c>
      <c r="AO24" s="188">
        <f>'ごみ処理量内訳'!AD24</f>
        <v>207</v>
      </c>
      <c r="AP24" s="188">
        <f>'ごみ処理量内訳'!AE24</f>
        <v>44</v>
      </c>
      <c r="AQ24" s="188">
        <f t="shared" si="8"/>
        <v>251</v>
      </c>
    </row>
    <row r="25" spans="1:43" ht="13.5" customHeight="1">
      <c r="A25" s="182" t="s">
        <v>147</v>
      </c>
      <c r="B25" s="182" t="s">
        <v>176</v>
      </c>
      <c r="C25" s="184" t="s">
        <v>177</v>
      </c>
      <c r="D25" s="188">
        <v>8226</v>
      </c>
      <c r="E25" s="188">
        <v>8226</v>
      </c>
      <c r="F25" s="188">
        <f>'ごみ搬入量内訳'!H25</f>
        <v>2394</v>
      </c>
      <c r="G25" s="188">
        <f>'ごみ搬入量内訳'!AG25</f>
        <v>0</v>
      </c>
      <c r="H25" s="188">
        <f>'ごみ搬入量内訳'!AH25</f>
        <v>0</v>
      </c>
      <c r="I25" s="188">
        <f t="shared" si="0"/>
        <v>2394</v>
      </c>
      <c r="J25" s="188">
        <f t="shared" si="1"/>
        <v>797.3382092862923</v>
      </c>
      <c r="K25" s="188">
        <f>('ごみ搬入量内訳'!E25+'ごみ搬入量内訳'!AH25)/'ごみ処理概要'!D25/365*1000000</f>
        <v>681.1013525440551</v>
      </c>
      <c r="L25" s="188">
        <f>'ごみ搬入量内訳'!F25/'ごみ処理概要'!D25/365*1000000</f>
        <v>116.23685674223728</v>
      </c>
      <c r="M25" s="188">
        <f>'資源化量内訳'!BP25</f>
        <v>186</v>
      </c>
      <c r="N25" s="188">
        <f>'ごみ処理量内訳'!E25</f>
        <v>1797</v>
      </c>
      <c r="O25" s="188">
        <f>'ごみ処理量内訳'!L25</f>
        <v>512</v>
      </c>
      <c r="P25" s="188">
        <f t="shared" si="2"/>
        <v>3</v>
      </c>
      <c r="Q25" s="188">
        <f>'ごみ処理量内訳'!G25</f>
        <v>3</v>
      </c>
      <c r="R25" s="188">
        <f>'ごみ処理量内訳'!H25</f>
        <v>0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83</v>
      </c>
      <c r="W25" s="188">
        <f>'資源化量内訳'!M25</f>
        <v>0</v>
      </c>
      <c r="X25" s="188">
        <f>'資源化量内訳'!N25</f>
        <v>41</v>
      </c>
      <c r="Y25" s="188">
        <f>'資源化量内訳'!O25</f>
        <v>31</v>
      </c>
      <c r="Z25" s="188">
        <f>'資源化量内訳'!P25</f>
        <v>11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2395</v>
      </c>
      <c r="AE25" s="189">
        <f t="shared" si="5"/>
        <v>78.62212943632568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0</v>
      </c>
      <c r="AI25" s="188">
        <f>'資源化量内訳'!AZ25</f>
        <v>0</v>
      </c>
      <c r="AJ25" s="188">
        <f>'資源化量内訳'!BH25</f>
        <v>0</v>
      </c>
      <c r="AK25" s="188" t="s">
        <v>308</v>
      </c>
      <c r="AL25" s="188">
        <f t="shared" si="6"/>
        <v>0</v>
      </c>
      <c r="AM25" s="189">
        <f t="shared" si="7"/>
        <v>10.42231693142193</v>
      </c>
      <c r="AN25" s="188">
        <f>'ごみ処理量内訳'!AC25</f>
        <v>512</v>
      </c>
      <c r="AO25" s="188">
        <f>'ごみ処理量内訳'!AD25</f>
        <v>255</v>
      </c>
      <c r="AP25" s="188">
        <f>'ごみ処理量内訳'!AE25</f>
        <v>2</v>
      </c>
      <c r="AQ25" s="188">
        <f t="shared" si="8"/>
        <v>769</v>
      </c>
    </row>
    <row r="26" spans="1:43" ht="13.5" customHeight="1">
      <c r="A26" s="182" t="s">
        <v>147</v>
      </c>
      <c r="B26" s="182" t="s">
        <v>178</v>
      </c>
      <c r="C26" s="184" t="s">
        <v>179</v>
      </c>
      <c r="D26" s="188">
        <v>7343</v>
      </c>
      <c r="E26" s="188">
        <v>7343</v>
      </c>
      <c r="F26" s="188">
        <f>'ごみ搬入量内訳'!H26</f>
        <v>2091</v>
      </c>
      <c r="G26" s="188">
        <f>'ごみ搬入量内訳'!AG26</f>
        <v>140</v>
      </c>
      <c r="H26" s="188">
        <f>'ごみ搬入量内訳'!AH26</f>
        <v>16</v>
      </c>
      <c r="I26" s="188">
        <f t="shared" si="0"/>
        <v>2247</v>
      </c>
      <c r="J26" s="188">
        <f t="shared" si="1"/>
        <v>838.3718348851481</v>
      </c>
      <c r="K26" s="188">
        <f>('ごみ搬入量内訳'!E26+'ごみ搬入量内訳'!AH26)/'ごみ処理概要'!D26/365*1000000</f>
        <v>628.3124921880684</v>
      </c>
      <c r="L26" s="188">
        <f>'ごみ搬入量内訳'!F26/'ごみ処理概要'!D26/365*1000000</f>
        <v>210.05934269707987</v>
      </c>
      <c r="M26" s="188">
        <f>'資源化量内訳'!BP26</f>
        <v>0</v>
      </c>
      <c r="N26" s="188">
        <f>'ごみ処理量内訳'!E26</f>
        <v>1725</v>
      </c>
      <c r="O26" s="188">
        <f>'ごみ処理量内訳'!L26</f>
        <v>102</v>
      </c>
      <c r="P26" s="188">
        <f t="shared" si="2"/>
        <v>8</v>
      </c>
      <c r="Q26" s="188">
        <f>'ごみ処理量内訳'!G26</f>
        <v>8</v>
      </c>
      <c r="R26" s="188">
        <f>'ごみ処理量内訳'!H26</f>
        <v>0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396</v>
      </c>
      <c r="W26" s="188">
        <f>'資源化量内訳'!M26</f>
        <v>152</v>
      </c>
      <c r="X26" s="188">
        <f>'資源化量内訳'!N26</f>
        <v>163</v>
      </c>
      <c r="Y26" s="188">
        <f>'資源化量内訳'!O26</f>
        <v>58</v>
      </c>
      <c r="Z26" s="188">
        <f>'資源化量内訳'!P26</f>
        <v>23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2231</v>
      </c>
      <c r="AE26" s="189">
        <f t="shared" si="5"/>
        <v>95.42805916629314</v>
      </c>
      <c r="AF26" s="188">
        <f>'資源化量内訳'!AB26</f>
        <v>0</v>
      </c>
      <c r="AG26" s="188">
        <f>'資源化量内訳'!AJ26</f>
        <v>2</v>
      </c>
      <c r="AH26" s="188">
        <f>'資源化量内訳'!AR26</f>
        <v>0</v>
      </c>
      <c r="AI26" s="188">
        <f>'資源化量内訳'!AZ26</f>
        <v>0</v>
      </c>
      <c r="AJ26" s="188">
        <f>'資源化量内訳'!BH26</f>
        <v>0</v>
      </c>
      <c r="AK26" s="188" t="s">
        <v>308</v>
      </c>
      <c r="AL26" s="188">
        <f t="shared" si="6"/>
        <v>2</v>
      </c>
      <c r="AM26" s="189">
        <f t="shared" si="7"/>
        <v>17.83953384132676</v>
      </c>
      <c r="AN26" s="188">
        <f>'ごみ処理量内訳'!AC26</f>
        <v>102</v>
      </c>
      <c r="AO26" s="188">
        <f>'ごみ処理量内訳'!AD26</f>
        <v>244</v>
      </c>
      <c r="AP26" s="188">
        <f>'ごみ処理量内訳'!AE26</f>
        <v>4</v>
      </c>
      <c r="AQ26" s="188">
        <f t="shared" si="8"/>
        <v>350</v>
      </c>
    </row>
    <row r="27" spans="1:43" ht="13.5" customHeight="1">
      <c r="A27" s="182" t="s">
        <v>147</v>
      </c>
      <c r="B27" s="182" t="s">
        <v>180</v>
      </c>
      <c r="C27" s="184" t="s">
        <v>181</v>
      </c>
      <c r="D27" s="188">
        <v>4474</v>
      </c>
      <c r="E27" s="188">
        <v>4474</v>
      </c>
      <c r="F27" s="188">
        <f>'ごみ搬入量内訳'!H27</f>
        <v>1080</v>
      </c>
      <c r="G27" s="188">
        <f>'ごみ搬入量内訳'!AG27</f>
        <v>298</v>
      </c>
      <c r="H27" s="188">
        <f>'ごみ搬入量内訳'!AH27</f>
        <v>0</v>
      </c>
      <c r="I27" s="188">
        <f t="shared" si="0"/>
        <v>1378</v>
      </c>
      <c r="J27" s="188">
        <f t="shared" si="1"/>
        <v>843.8405153673278</v>
      </c>
      <c r="K27" s="188">
        <f>('ごみ搬入量内訳'!E27+'ごみ搬入量内訳'!AH27)/'ごみ処理概要'!D27/365*1000000</f>
        <v>661.3554111732323</v>
      </c>
      <c r="L27" s="188">
        <f>'ごみ搬入量内訳'!F27/'ごみ処理概要'!D27/365*1000000</f>
        <v>182.48510419409556</v>
      </c>
      <c r="M27" s="188">
        <f>'資源化量内訳'!BP27</f>
        <v>0</v>
      </c>
      <c r="N27" s="188">
        <f>'ごみ処理量内訳'!E27</f>
        <v>1056</v>
      </c>
      <c r="O27" s="188">
        <f>'ごみ処理量内訳'!L27</f>
        <v>116</v>
      </c>
      <c r="P27" s="188">
        <f t="shared" si="2"/>
        <v>84</v>
      </c>
      <c r="Q27" s="188">
        <f>'ごみ処理量内訳'!G27</f>
        <v>0</v>
      </c>
      <c r="R27" s="188">
        <f>'ごみ処理量内訳'!H27</f>
        <v>84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122</v>
      </c>
      <c r="W27" s="188">
        <f>'資源化量内訳'!M27</f>
        <v>77</v>
      </c>
      <c r="X27" s="188">
        <f>'資源化量内訳'!N27</f>
        <v>45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1378</v>
      </c>
      <c r="AE27" s="189">
        <f t="shared" si="5"/>
        <v>91.58200290275762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84</v>
      </c>
      <c r="AI27" s="188">
        <f>'資源化量内訳'!AZ27</f>
        <v>0</v>
      </c>
      <c r="AJ27" s="188">
        <f>'資源化量内訳'!BH27</f>
        <v>0</v>
      </c>
      <c r="AK27" s="188" t="s">
        <v>308</v>
      </c>
      <c r="AL27" s="188">
        <f t="shared" si="6"/>
        <v>84</v>
      </c>
      <c r="AM27" s="189">
        <f t="shared" si="7"/>
        <v>14.949201741654573</v>
      </c>
      <c r="AN27" s="188">
        <f>'ごみ処理量内訳'!AC27</f>
        <v>116</v>
      </c>
      <c r="AO27" s="188">
        <f>'ごみ処理量内訳'!AD27</f>
        <v>150</v>
      </c>
      <c r="AP27" s="188">
        <f>'ごみ処理量内訳'!AE27</f>
        <v>0</v>
      </c>
      <c r="AQ27" s="188">
        <f t="shared" si="8"/>
        <v>266</v>
      </c>
    </row>
    <row r="28" spans="1:43" ht="13.5" customHeight="1">
      <c r="A28" s="182" t="s">
        <v>147</v>
      </c>
      <c r="B28" s="182" t="s">
        <v>182</v>
      </c>
      <c r="C28" s="184" t="s">
        <v>183</v>
      </c>
      <c r="D28" s="188">
        <v>4897</v>
      </c>
      <c r="E28" s="188">
        <v>4897</v>
      </c>
      <c r="F28" s="188">
        <f>'ごみ搬入量内訳'!H28</f>
        <v>1208</v>
      </c>
      <c r="G28" s="188">
        <f>'ごみ搬入量内訳'!AG28</f>
        <v>126</v>
      </c>
      <c r="H28" s="188">
        <f>'ごみ搬入量内訳'!AH28</f>
        <v>111</v>
      </c>
      <c r="I28" s="188">
        <f t="shared" si="0"/>
        <v>1445</v>
      </c>
      <c r="J28" s="188">
        <f t="shared" si="1"/>
        <v>808.4345741451992</v>
      </c>
      <c r="K28" s="188">
        <f>('ごみ搬入量内訳'!E28+'ごみ搬入量内訳'!AH28)/'ごみ処理概要'!D28/365*1000000</f>
        <v>737.9413171609121</v>
      </c>
      <c r="L28" s="188">
        <f>'ごみ搬入量内訳'!F28/'ごみ処理概要'!D28/365*1000000</f>
        <v>70.49325698428727</v>
      </c>
      <c r="M28" s="188">
        <f>'資源化量内訳'!BP28</f>
        <v>0</v>
      </c>
      <c r="N28" s="188">
        <f>'ごみ処理量内訳'!E28</f>
        <v>1110</v>
      </c>
      <c r="O28" s="188">
        <f>'ごみ処理量内訳'!L28</f>
        <v>0</v>
      </c>
      <c r="P28" s="188">
        <f t="shared" si="2"/>
        <v>56</v>
      </c>
      <c r="Q28" s="188">
        <f>'ごみ処理量内訳'!G28</f>
        <v>56</v>
      </c>
      <c r="R28" s="188">
        <f>'ごみ処理量内訳'!H28</f>
        <v>0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168</v>
      </c>
      <c r="W28" s="188">
        <f>'資源化量内訳'!M28</f>
        <v>94</v>
      </c>
      <c r="X28" s="188">
        <f>'資源化量内訳'!N28</f>
        <v>24</v>
      </c>
      <c r="Y28" s="188">
        <f>'資源化量内訳'!O28</f>
        <v>38</v>
      </c>
      <c r="Z28" s="188">
        <f>'資源化量内訳'!P28</f>
        <v>12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1334</v>
      </c>
      <c r="AE28" s="189">
        <f t="shared" si="5"/>
        <v>100</v>
      </c>
      <c r="AF28" s="188">
        <f>'資源化量内訳'!AB28</f>
        <v>0</v>
      </c>
      <c r="AG28" s="188">
        <f>'資源化量内訳'!AJ28</f>
        <v>14</v>
      </c>
      <c r="AH28" s="188">
        <f>'資源化量内訳'!AR28</f>
        <v>0</v>
      </c>
      <c r="AI28" s="188">
        <f>'資源化量内訳'!AZ28</f>
        <v>0</v>
      </c>
      <c r="AJ28" s="188">
        <f>'資源化量内訳'!BH28</f>
        <v>0</v>
      </c>
      <c r="AK28" s="188" t="s">
        <v>308</v>
      </c>
      <c r="AL28" s="188">
        <f t="shared" si="6"/>
        <v>14</v>
      </c>
      <c r="AM28" s="189">
        <f t="shared" si="7"/>
        <v>13.6431784107946</v>
      </c>
      <c r="AN28" s="188">
        <f>'ごみ処理量内訳'!AC28</f>
        <v>0</v>
      </c>
      <c r="AO28" s="188">
        <f>'ごみ処理量内訳'!AD28</f>
        <v>158</v>
      </c>
      <c r="AP28" s="188">
        <f>'ごみ処理量内訳'!AE28</f>
        <v>30</v>
      </c>
      <c r="AQ28" s="188">
        <f t="shared" si="8"/>
        <v>188</v>
      </c>
    </row>
    <row r="29" spans="1:43" ht="13.5" customHeight="1">
      <c r="A29" s="182" t="s">
        <v>147</v>
      </c>
      <c r="B29" s="182" t="s">
        <v>184</v>
      </c>
      <c r="C29" s="184" t="s">
        <v>185</v>
      </c>
      <c r="D29" s="188">
        <v>12288</v>
      </c>
      <c r="E29" s="188">
        <v>12288</v>
      </c>
      <c r="F29" s="188">
        <f>'ごみ搬入量内訳'!H29</f>
        <v>3118</v>
      </c>
      <c r="G29" s="188">
        <f>'ごみ搬入量内訳'!AG29</f>
        <v>0</v>
      </c>
      <c r="H29" s="188">
        <f>'ごみ搬入量内訳'!AH29</f>
        <v>300</v>
      </c>
      <c r="I29" s="188">
        <f t="shared" si="0"/>
        <v>3418</v>
      </c>
      <c r="J29" s="188">
        <f t="shared" si="1"/>
        <v>762.0754851598174</v>
      </c>
      <c r="K29" s="188">
        <f>('ごみ搬入量内訳'!E29+'ごみ搬入量内訳'!AH29)/'ごみ処理概要'!D29/365*1000000</f>
        <v>616.0370291095891</v>
      </c>
      <c r="L29" s="188">
        <f>'ごみ搬入量内訳'!F29/'ごみ処理概要'!D29/365*1000000</f>
        <v>146.03845605022832</v>
      </c>
      <c r="M29" s="188">
        <f>'資源化量内訳'!BP29</f>
        <v>0</v>
      </c>
      <c r="N29" s="188">
        <f>'ごみ処理量内訳'!E29</f>
        <v>2694</v>
      </c>
      <c r="O29" s="188">
        <f>'ごみ処理量内訳'!L29</f>
        <v>36</v>
      </c>
      <c r="P29" s="188">
        <f t="shared" si="2"/>
        <v>388</v>
      </c>
      <c r="Q29" s="188">
        <f>'ごみ処理量内訳'!G29</f>
        <v>0</v>
      </c>
      <c r="R29" s="188">
        <f>'ごみ処理量内訳'!H29</f>
        <v>324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64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3118</v>
      </c>
      <c r="AE29" s="189">
        <f t="shared" si="5"/>
        <v>98.8454137267479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324</v>
      </c>
      <c r="AI29" s="188">
        <f>'資源化量内訳'!AZ29</f>
        <v>0</v>
      </c>
      <c r="AJ29" s="188">
        <f>'資源化量内訳'!BH29</f>
        <v>0</v>
      </c>
      <c r="AK29" s="188" t="s">
        <v>308</v>
      </c>
      <c r="AL29" s="188">
        <f t="shared" si="6"/>
        <v>324</v>
      </c>
      <c r="AM29" s="189">
        <f t="shared" si="7"/>
        <v>10.391276459268763</v>
      </c>
      <c r="AN29" s="188">
        <f>'ごみ処理量内訳'!AC29</f>
        <v>36</v>
      </c>
      <c r="AO29" s="188">
        <f>'ごみ処理量内訳'!AD29</f>
        <v>135</v>
      </c>
      <c r="AP29" s="188">
        <f>'ごみ処理量内訳'!AE29</f>
        <v>38</v>
      </c>
      <c r="AQ29" s="188">
        <f t="shared" si="8"/>
        <v>209</v>
      </c>
    </row>
    <row r="30" spans="1:43" ht="13.5" customHeight="1">
      <c r="A30" s="182" t="s">
        <v>147</v>
      </c>
      <c r="B30" s="182" t="s">
        <v>186</v>
      </c>
      <c r="C30" s="184" t="s">
        <v>187</v>
      </c>
      <c r="D30" s="188">
        <v>7318</v>
      </c>
      <c r="E30" s="188">
        <v>7318</v>
      </c>
      <c r="F30" s="188">
        <f>'ごみ搬入量内訳'!H30</f>
        <v>1824</v>
      </c>
      <c r="G30" s="188">
        <f>'ごみ搬入量内訳'!AG30</f>
        <v>64</v>
      </c>
      <c r="H30" s="188">
        <f>'ごみ搬入量内訳'!AH30</f>
        <v>65</v>
      </c>
      <c r="I30" s="188">
        <f t="shared" si="0"/>
        <v>1953</v>
      </c>
      <c r="J30" s="188">
        <f t="shared" si="1"/>
        <v>731.1676594024118</v>
      </c>
      <c r="K30" s="188">
        <f>('ごみ搬入量内訳'!E30+'ごみ搬入量内訳'!AH30)/'ごみ処理概要'!D30/365*1000000</f>
        <v>653.670626378193</v>
      </c>
      <c r="L30" s="188">
        <f>'ごみ搬入量内訳'!F30/'ごみ処理概要'!D30/365*1000000</f>
        <v>77.49703302421875</v>
      </c>
      <c r="M30" s="188">
        <f>'資源化量内訳'!BP30</f>
        <v>0</v>
      </c>
      <c r="N30" s="188">
        <f>'ごみ処理量内訳'!E30</f>
        <v>1487</v>
      </c>
      <c r="O30" s="188">
        <f>'ごみ処理量内訳'!L30</f>
        <v>108</v>
      </c>
      <c r="P30" s="188">
        <f t="shared" si="2"/>
        <v>64</v>
      </c>
      <c r="Q30" s="188">
        <f>'ごみ処理量内訳'!G30</f>
        <v>22</v>
      </c>
      <c r="R30" s="188">
        <f>'ごみ処理量内訳'!H30</f>
        <v>42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229</v>
      </c>
      <c r="W30" s="188">
        <f>'資源化量内訳'!M30</f>
        <v>176</v>
      </c>
      <c r="X30" s="188">
        <f>'資源化量内訳'!N30</f>
        <v>0</v>
      </c>
      <c r="Y30" s="188">
        <f>'資源化量内訳'!O30</f>
        <v>53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1888</v>
      </c>
      <c r="AE30" s="189">
        <f t="shared" si="5"/>
        <v>94.27966101694916</v>
      </c>
      <c r="AF30" s="188">
        <f>'資源化量内訳'!AB30</f>
        <v>0</v>
      </c>
      <c r="AG30" s="188">
        <f>'資源化量内訳'!AJ30</f>
        <v>22</v>
      </c>
      <c r="AH30" s="188">
        <f>'資源化量内訳'!AR30</f>
        <v>42</v>
      </c>
      <c r="AI30" s="188">
        <f>'資源化量内訳'!AZ30</f>
        <v>0</v>
      </c>
      <c r="AJ30" s="188">
        <f>'資源化量内訳'!BH30</f>
        <v>0</v>
      </c>
      <c r="AK30" s="188" t="s">
        <v>308</v>
      </c>
      <c r="AL30" s="188">
        <f t="shared" si="6"/>
        <v>64</v>
      </c>
      <c r="AM30" s="189">
        <f t="shared" si="7"/>
        <v>15.51906779661017</v>
      </c>
      <c r="AN30" s="188">
        <f>'ごみ処理量内訳'!AC30</f>
        <v>108</v>
      </c>
      <c r="AO30" s="188">
        <f>'ごみ処理量内訳'!AD30</f>
        <v>74</v>
      </c>
      <c r="AP30" s="188">
        <f>'ごみ処理量内訳'!AE30</f>
        <v>0</v>
      </c>
      <c r="AQ30" s="188">
        <f t="shared" si="8"/>
        <v>182</v>
      </c>
    </row>
    <row r="31" spans="1:43" ht="13.5" customHeight="1">
      <c r="A31" s="182" t="s">
        <v>147</v>
      </c>
      <c r="B31" s="182" t="s">
        <v>188</v>
      </c>
      <c r="C31" s="184" t="s">
        <v>189</v>
      </c>
      <c r="D31" s="188">
        <v>6038</v>
      </c>
      <c r="E31" s="188">
        <v>6038</v>
      </c>
      <c r="F31" s="188">
        <f>'ごみ搬入量内訳'!H31</f>
        <v>1280</v>
      </c>
      <c r="G31" s="188">
        <f>'ごみ搬入量内訳'!AG31</f>
        <v>375</v>
      </c>
      <c r="H31" s="188">
        <f>'ごみ搬入量内訳'!AH31</f>
        <v>64</v>
      </c>
      <c r="I31" s="188">
        <f t="shared" si="0"/>
        <v>1719</v>
      </c>
      <c r="J31" s="188">
        <f t="shared" si="1"/>
        <v>779.9915603007437</v>
      </c>
      <c r="K31" s="188">
        <f>('ごみ搬入量内訳'!E31+'ごみ搬入量内訳'!AH31)/'ごみ処理概要'!D31/365*1000000</f>
        <v>609.8363333590456</v>
      </c>
      <c r="L31" s="188">
        <f>'ごみ搬入量内訳'!F31/'ごみ処理概要'!D31/365*1000000</f>
        <v>170.155226941698</v>
      </c>
      <c r="M31" s="188">
        <f>'資源化量内訳'!BP31</f>
        <v>0</v>
      </c>
      <c r="N31" s="188">
        <f>'ごみ処理量内訳'!E31</f>
        <v>1432</v>
      </c>
      <c r="O31" s="188">
        <f>'ごみ処理量内訳'!L31</f>
        <v>87</v>
      </c>
      <c r="P31" s="188">
        <f t="shared" si="2"/>
        <v>0</v>
      </c>
      <c r="Q31" s="188">
        <f>'ごみ処理量内訳'!G31</f>
        <v>0</v>
      </c>
      <c r="R31" s="188">
        <f>'ごみ処理量内訳'!H31</f>
        <v>0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136</v>
      </c>
      <c r="W31" s="188">
        <f>'資源化量内訳'!M31</f>
        <v>107</v>
      </c>
      <c r="X31" s="188">
        <f>'資源化量内訳'!N31</f>
        <v>29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1655</v>
      </c>
      <c r="AE31" s="189">
        <f t="shared" si="5"/>
        <v>94.74320241691842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0</v>
      </c>
      <c r="AI31" s="188">
        <f>'資源化量内訳'!AZ31</f>
        <v>0</v>
      </c>
      <c r="AJ31" s="188">
        <f>'資源化量内訳'!BH31</f>
        <v>0</v>
      </c>
      <c r="AK31" s="188" t="s">
        <v>308</v>
      </c>
      <c r="AL31" s="188">
        <f t="shared" si="6"/>
        <v>0</v>
      </c>
      <c r="AM31" s="189">
        <f t="shared" si="7"/>
        <v>8.217522658610273</v>
      </c>
      <c r="AN31" s="188">
        <f>'ごみ処理量内訳'!AC31</f>
        <v>87</v>
      </c>
      <c r="AO31" s="188">
        <f>'ごみ処理量内訳'!AD31</f>
        <v>72</v>
      </c>
      <c r="AP31" s="188">
        <f>'ごみ処理量内訳'!AE31</f>
        <v>0</v>
      </c>
      <c r="AQ31" s="188">
        <f t="shared" si="8"/>
        <v>159</v>
      </c>
    </row>
    <row r="32" spans="1:43" ht="13.5" customHeight="1">
      <c r="A32" s="182" t="s">
        <v>147</v>
      </c>
      <c r="B32" s="182" t="s">
        <v>190</v>
      </c>
      <c r="C32" s="184" t="s">
        <v>191</v>
      </c>
      <c r="D32" s="188">
        <v>3398</v>
      </c>
      <c r="E32" s="188">
        <v>3398</v>
      </c>
      <c r="F32" s="188">
        <f>'ごみ搬入量内訳'!H32</f>
        <v>1249</v>
      </c>
      <c r="G32" s="188">
        <f>'ごみ搬入量内訳'!AG32</f>
        <v>368</v>
      </c>
      <c r="H32" s="188">
        <f>'ごみ搬入量内訳'!AH32</f>
        <v>0</v>
      </c>
      <c r="I32" s="188">
        <f t="shared" si="0"/>
        <v>1617</v>
      </c>
      <c r="J32" s="188">
        <f t="shared" si="1"/>
        <v>1303.748377369444</v>
      </c>
      <c r="K32" s="188">
        <f>('ごみ搬入量内訳'!E32+'ごみ搬入量内訳'!AH32)/'ごみ処理概要'!D32/365*1000000</f>
        <v>995.7509252017705</v>
      </c>
      <c r="L32" s="188">
        <f>'ごみ搬入量内訳'!F32/'ごみ処理概要'!D32/365*1000000</f>
        <v>307.99745216767315</v>
      </c>
      <c r="M32" s="188">
        <f>'資源化量内訳'!BP32</f>
        <v>0</v>
      </c>
      <c r="N32" s="188">
        <f>'ごみ処理量内訳'!E32</f>
        <v>800</v>
      </c>
      <c r="O32" s="188">
        <f>'ごみ処理量内訳'!L32</f>
        <v>539</v>
      </c>
      <c r="P32" s="188">
        <f t="shared" si="2"/>
        <v>73</v>
      </c>
      <c r="Q32" s="188">
        <f>'ごみ処理量内訳'!G32</f>
        <v>0</v>
      </c>
      <c r="R32" s="188">
        <f>'ごみ処理量内訳'!H32</f>
        <v>73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205</v>
      </c>
      <c r="W32" s="188">
        <f>'資源化量内訳'!M32</f>
        <v>168</v>
      </c>
      <c r="X32" s="188">
        <f>'資源化量内訳'!N32</f>
        <v>37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1617</v>
      </c>
      <c r="AE32" s="189">
        <f t="shared" si="5"/>
        <v>66.66666666666666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73</v>
      </c>
      <c r="AI32" s="188">
        <f>'資源化量内訳'!AZ32</f>
        <v>0</v>
      </c>
      <c r="AJ32" s="188">
        <f>'資源化量内訳'!BH32</f>
        <v>0</v>
      </c>
      <c r="AK32" s="188" t="s">
        <v>308</v>
      </c>
      <c r="AL32" s="188">
        <f t="shared" si="6"/>
        <v>73</v>
      </c>
      <c r="AM32" s="189">
        <f t="shared" si="7"/>
        <v>17.192331478045762</v>
      </c>
      <c r="AN32" s="188">
        <f>'ごみ処理量内訳'!AC32</f>
        <v>539</v>
      </c>
      <c r="AO32" s="188">
        <f>'ごみ処理量内訳'!AD32</f>
        <v>10</v>
      </c>
      <c r="AP32" s="188">
        <f>'ごみ処理量内訳'!AE32</f>
        <v>0</v>
      </c>
      <c r="AQ32" s="188">
        <f t="shared" si="8"/>
        <v>549</v>
      </c>
    </row>
    <row r="33" spans="1:43" ht="13.5" customHeight="1">
      <c r="A33" s="182" t="s">
        <v>147</v>
      </c>
      <c r="B33" s="182" t="s">
        <v>278</v>
      </c>
      <c r="C33" s="184" t="s">
        <v>279</v>
      </c>
      <c r="D33" s="188">
        <v>11891</v>
      </c>
      <c r="E33" s="188">
        <v>11891</v>
      </c>
      <c r="F33" s="188">
        <f>'ごみ搬入量内訳'!H33</f>
        <v>3311</v>
      </c>
      <c r="G33" s="188">
        <f>'ごみ搬入量内訳'!AG33</f>
        <v>799</v>
      </c>
      <c r="H33" s="188">
        <f>'ごみ搬入量内訳'!AH33</f>
        <v>0</v>
      </c>
      <c r="I33" s="188">
        <f t="shared" si="0"/>
        <v>4110</v>
      </c>
      <c r="J33" s="188">
        <f t="shared" si="1"/>
        <v>946.9576967961265</v>
      </c>
      <c r="K33" s="188">
        <f>('ごみ搬入量内訳'!E33+'ごみ搬入量内訳'!AH33)/'ごみ処理概要'!D33/365*1000000</f>
        <v>835.4424838400862</v>
      </c>
      <c r="L33" s="188">
        <f>'ごみ搬入量内訳'!F33/'ごみ処理概要'!D33/365*1000000</f>
        <v>111.51521295604019</v>
      </c>
      <c r="M33" s="188">
        <f>'資源化量内訳'!BP33</f>
        <v>0</v>
      </c>
      <c r="N33" s="188">
        <f>'ごみ処理量内訳'!E33</f>
        <v>2907</v>
      </c>
      <c r="O33" s="188">
        <f>'ごみ処理量内訳'!L33</f>
        <v>511</v>
      </c>
      <c r="P33" s="188">
        <f t="shared" si="2"/>
        <v>692</v>
      </c>
      <c r="Q33" s="188">
        <f>'ごみ処理量内訳'!G33</f>
        <v>0</v>
      </c>
      <c r="R33" s="188">
        <f>'ごみ処理量内訳'!H33</f>
        <v>692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4110</v>
      </c>
      <c r="AE33" s="189">
        <f t="shared" si="5"/>
        <v>87.5669099756691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665</v>
      </c>
      <c r="AI33" s="188">
        <f>'資源化量内訳'!AZ33</f>
        <v>0</v>
      </c>
      <c r="AJ33" s="188">
        <f>'資源化量内訳'!BH33</f>
        <v>0</v>
      </c>
      <c r="AK33" s="188" t="s">
        <v>308</v>
      </c>
      <c r="AL33" s="188">
        <f t="shared" si="6"/>
        <v>665</v>
      </c>
      <c r="AM33" s="189">
        <f t="shared" si="7"/>
        <v>16.180048661800488</v>
      </c>
      <c r="AN33" s="188">
        <f>'ごみ処理量内訳'!AC33</f>
        <v>511</v>
      </c>
      <c r="AO33" s="188">
        <f>'ごみ処理量内訳'!AD33</f>
        <v>242</v>
      </c>
      <c r="AP33" s="188">
        <f>'ごみ処理量内訳'!AE33</f>
        <v>27</v>
      </c>
      <c r="AQ33" s="188">
        <f t="shared" si="8"/>
        <v>780</v>
      </c>
    </row>
    <row r="34" spans="1:43" ht="13.5" customHeight="1">
      <c r="A34" s="182" t="s">
        <v>147</v>
      </c>
      <c r="B34" s="182" t="s">
        <v>280</v>
      </c>
      <c r="C34" s="184" t="s">
        <v>281</v>
      </c>
      <c r="D34" s="188">
        <v>5021</v>
      </c>
      <c r="E34" s="188">
        <v>5021</v>
      </c>
      <c r="F34" s="188">
        <f>'ごみ搬入量内訳'!H34</f>
        <v>1427</v>
      </c>
      <c r="G34" s="188">
        <f>'ごみ搬入量内訳'!AG34</f>
        <v>243</v>
      </c>
      <c r="H34" s="188">
        <f>'ごみ搬入量内訳'!AH34</f>
        <v>0</v>
      </c>
      <c r="I34" s="188">
        <f t="shared" si="0"/>
        <v>1670</v>
      </c>
      <c r="J34" s="188">
        <f t="shared" si="1"/>
        <v>911.2412797756273</v>
      </c>
      <c r="K34" s="188">
        <f>('ごみ搬入量内訳'!E34+'ごみ搬入量内訳'!AH34)/'ごみ処理概要'!D34/365*1000000</f>
        <v>778.6474887663594</v>
      </c>
      <c r="L34" s="188">
        <f>'ごみ搬入量内訳'!F34/'ごみ処理概要'!D34/365*1000000</f>
        <v>132.59379100926793</v>
      </c>
      <c r="M34" s="188">
        <f>'資源化量内訳'!BP34</f>
        <v>0</v>
      </c>
      <c r="N34" s="188">
        <f>'ごみ処理量内訳'!E34</f>
        <v>1033</v>
      </c>
      <c r="O34" s="188">
        <f>'ごみ処理量内訳'!L34</f>
        <v>243</v>
      </c>
      <c r="P34" s="188">
        <f t="shared" si="2"/>
        <v>327</v>
      </c>
      <c r="Q34" s="188">
        <f>'ごみ処理量内訳'!G34</f>
        <v>0</v>
      </c>
      <c r="R34" s="188">
        <f>'ごみ処理量内訳'!H34</f>
        <v>327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67</v>
      </c>
      <c r="W34" s="188">
        <f>'資源化量内訳'!M34</f>
        <v>0</v>
      </c>
      <c r="X34" s="188">
        <f>'資源化量内訳'!N34</f>
        <v>67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4"/>
        <v>1670</v>
      </c>
      <c r="AE34" s="189">
        <f t="shared" si="5"/>
        <v>85.44910179640719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327</v>
      </c>
      <c r="AI34" s="188">
        <f>'資源化量内訳'!AZ34</f>
        <v>0</v>
      </c>
      <c r="AJ34" s="188">
        <f>'資源化量内訳'!BH34</f>
        <v>0</v>
      </c>
      <c r="AK34" s="188" t="s">
        <v>308</v>
      </c>
      <c r="AL34" s="188">
        <f t="shared" si="6"/>
        <v>327</v>
      </c>
      <c r="AM34" s="189">
        <f t="shared" si="7"/>
        <v>23.592814371257482</v>
      </c>
      <c r="AN34" s="188">
        <f>'ごみ処理量内訳'!AC34</f>
        <v>243</v>
      </c>
      <c r="AO34" s="188">
        <f>'ごみ処理量内訳'!AD34</f>
        <v>67</v>
      </c>
      <c r="AP34" s="188">
        <f>'ごみ処理量内訳'!AE34</f>
        <v>0</v>
      </c>
      <c r="AQ34" s="188">
        <f t="shared" si="8"/>
        <v>310</v>
      </c>
    </row>
    <row r="35" spans="1:43" ht="13.5" customHeight="1">
      <c r="A35" s="182" t="s">
        <v>147</v>
      </c>
      <c r="B35" s="182" t="s">
        <v>282</v>
      </c>
      <c r="C35" s="184" t="s">
        <v>283</v>
      </c>
      <c r="D35" s="188">
        <v>12959</v>
      </c>
      <c r="E35" s="188">
        <v>12959</v>
      </c>
      <c r="F35" s="188">
        <f>'ごみ搬入量内訳'!H35</f>
        <v>3574</v>
      </c>
      <c r="G35" s="188">
        <f>'ごみ搬入量内訳'!AG35</f>
        <v>1098</v>
      </c>
      <c r="H35" s="188">
        <f>'ごみ搬入量内訳'!AH35</f>
        <v>0</v>
      </c>
      <c r="I35" s="188">
        <f t="shared" si="0"/>
        <v>4672</v>
      </c>
      <c r="J35" s="188">
        <f t="shared" si="1"/>
        <v>987.7305347634848</v>
      </c>
      <c r="K35" s="188">
        <f>('ごみ搬入量内訳'!E35+'ごみ搬入量内訳'!AH35)/'ごみ処理概要'!D35/365*1000000</f>
        <v>772.7215549144985</v>
      </c>
      <c r="L35" s="188">
        <f>'ごみ搬入量内訳'!F35/'ごみ処理概要'!D35/365*1000000</f>
        <v>215.00897984898634</v>
      </c>
      <c r="M35" s="188">
        <f>'資源化量内訳'!BP35</f>
        <v>0</v>
      </c>
      <c r="N35" s="188">
        <f>'ごみ処理量内訳'!E35</f>
        <v>3439</v>
      </c>
      <c r="O35" s="188">
        <f>'ごみ処理量内訳'!L35</f>
        <v>481</v>
      </c>
      <c r="P35" s="188">
        <f t="shared" si="2"/>
        <v>752</v>
      </c>
      <c r="Q35" s="188">
        <f>'ごみ処理量内訳'!G35</f>
        <v>0</v>
      </c>
      <c r="R35" s="188">
        <f>'ごみ処理量内訳'!H35</f>
        <v>752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4672</v>
      </c>
      <c r="AE35" s="189">
        <f t="shared" si="5"/>
        <v>89.70462328767124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752</v>
      </c>
      <c r="AI35" s="188">
        <f>'資源化量内訳'!AZ35</f>
        <v>0</v>
      </c>
      <c r="AJ35" s="188">
        <f>'資源化量内訳'!BH35</f>
        <v>0</v>
      </c>
      <c r="AK35" s="188" t="s">
        <v>308</v>
      </c>
      <c r="AL35" s="188">
        <f t="shared" si="6"/>
        <v>752</v>
      </c>
      <c r="AM35" s="189">
        <f t="shared" si="7"/>
        <v>16.095890410958905</v>
      </c>
      <c r="AN35" s="188">
        <f>'ごみ処理量内訳'!AC35</f>
        <v>481</v>
      </c>
      <c r="AO35" s="188">
        <f>'ごみ処理量内訳'!AD35</f>
        <v>287</v>
      </c>
      <c r="AP35" s="188">
        <f>'ごみ処理量内訳'!AE35</f>
        <v>0</v>
      </c>
      <c r="AQ35" s="188">
        <f t="shared" si="8"/>
        <v>768</v>
      </c>
    </row>
    <row r="36" spans="1:43" ht="13.5" customHeight="1">
      <c r="A36" s="182" t="s">
        <v>147</v>
      </c>
      <c r="B36" s="182" t="s">
        <v>284</v>
      </c>
      <c r="C36" s="184" t="s">
        <v>285</v>
      </c>
      <c r="D36" s="188">
        <v>14491</v>
      </c>
      <c r="E36" s="188">
        <v>14491</v>
      </c>
      <c r="F36" s="188">
        <f>'ごみ搬入量内訳'!H36</f>
        <v>4656</v>
      </c>
      <c r="G36" s="188">
        <f>'ごみ搬入量内訳'!AG36</f>
        <v>920</v>
      </c>
      <c r="H36" s="188">
        <f>'ごみ搬入量内訳'!AH36</f>
        <v>0</v>
      </c>
      <c r="I36" s="188">
        <f t="shared" si="0"/>
        <v>5576</v>
      </c>
      <c r="J36" s="188">
        <f t="shared" si="1"/>
        <v>1054.2207113910097</v>
      </c>
      <c r="K36" s="188">
        <f>('ごみ搬入量内訳'!E36+'ごみ搬入量内訳'!AH36)/'ごみ処理概要'!D36/365*1000000</f>
        <v>612.5672713247619</v>
      </c>
      <c r="L36" s="188">
        <f>'ごみ搬入量内訳'!F36/'ごみ処理概要'!D36/365*1000000</f>
        <v>441.65344006624804</v>
      </c>
      <c r="M36" s="188">
        <f>'資源化量内訳'!BP36</f>
        <v>14</v>
      </c>
      <c r="N36" s="188">
        <f>'ごみ処理量内訳'!E36</f>
        <v>4747</v>
      </c>
      <c r="O36" s="188">
        <f>'ごみ処理量内訳'!L36</f>
        <v>411</v>
      </c>
      <c r="P36" s="188">
        <f t="shared" si="2"/>
        <v>301</v>
      </c>
      <c r="Q36" s="188">
        <f>'ごみ処理量内訳'!G36</f>
        <v>301</v>
      </c>
      <c r="R36" s="188">
        <f>'ごみ処理量内訳'!H36</f>
        <v>0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117</v>
      </c>
      <c r="W36" s="188">
        <f>'資源化量内訳'!M36</f>
        <v>114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1</v>
      </c>
      <c r="AB36" s="188">
        <f>'資源化量内訳'!R36</f>
        <v>0</v>
      </c>
      <c r="AC36" s="188">
        <f>'資源化量内訳'!S36</f>
        <v>2</v>
      </c>
      <c r="AD36" s="188">
        <f t="shared" si="4"/>
        <v>5576</v>
      </c>
      <c r="AE36" s="189">
        <f t="shared" si="5"/>
        <v>92.62912482065997</v>
      </c>
      <c r="AF36" s="188">
        <f>'資源化量内訳'!AB36</f>
        <v>0</v>
      </c>
      <c r="AG36" s="188">
        <f>'資源化量内訳'!AJ36</f>
        <v>178</v>
      </c>
      <c r="AH36" s="188">
        <f>'資源化量内訳'!AR36</f>
        <v>0</v>
      </c>
      <c r="AI36" s="188">
        <f>'資源化量内訳'!AZ36</f>
        <v>0</v>
      </c>
      <c r="AJ36" s="188">
        <f>'資源化量内訳'!BH36</f>
        <v>0</v>
      </c>
      <c r="AK36" s="188" t="s">
        <v>308</v>
      </c>
      <c r="AL36" s="188">
        <f t="shared" si="6"/>
        <v>178</v>
      </c>
      <c r="AM36" s="189">
        <f t="shared" si="7"/>
        <v>5.52772808586762</v>
      </c>
      <c r="AN36" s="188">
        <f>'ごみ処理量内訳'!AC36</f>
        <v>411</v>
      </c>
      <c r="AO36" s="188">
        <f>'ごみ処理量内訳'!AD36</f>
        <v>513</v>
      </c>
      <c r="AP36" s="188">
        <f>'ごみ処理量内訳'!AE36</f>
        <v>112</v>
      </c>
      <c r="AQ36" s="188">
        <f t="shared" si="8"/>
        <v>1036</v>
      </c>
    </row>
    <row r="37" spans="1:43" ht="13.5" customHeight="1">
      <c r="A37" s="182" t="s">
        <v>147</v>
      </c>
      <c r="B37" s="182" t="s">
        <v>286</v>
      </c>
      <c r="C37" s="184" t="s">
        <v>287</v>
      </c>
      <c r="D37" s="188">
        <v>12578</v>
      </c>
      <c r="E37" s="188">
        <v>12578</v>
      </c>
      <c r="F37" s="188">
        <f>'ごみ搬入量内訳'!H37</f>
        <v>5181</v>
      </c>
      <c r="G37" s="188">
        <f>'ごみ搬入量内訳'!AG37</f>
        <v>58</v>
      </c>
      <c r="H37" s="188">
        <f>'ごみ搬入量内訳'!AH37</f>
        <v>0</v>
      </c>
      <c r="I37" s="188">
        <f t="shared" si="0"/>
        <v>5239</v>
      </c>
      <c r="J37" s="188">
        <f t="shared" si="1"/>
        <v>1141.1531767796348</v>
      </c>
      <c r="K37" s="188">
        <f>('ごみ搬入量内訳'!E37+'ごみ搬入量内訳'!AH37)/'ごみ処理概要'!D37/365*1000000</f>
        <v>676.3276606033148</v>
      </c>
      <c r="L37" s="188">
        <f>'ごみ搬入量内訳'!F37/'ごみ処理概要'!D37/365*1000000</f>
        <v>464.82551617632004</v>
      </c>
      <c r="M37" s="188">
        <f>'資源化量内訳'!BP37</f>
        <v>0</v>
      </c>
      <c r="N37" s="188">
        <f>'ごみ処理量内訳'!E37</f>
        <v>4133</v>
      </c>
      <c r="O37" s="188">
        <f>'ごみ処理量内訳'!L37</f>
        <v>516</v>
      </c>
      <c r="P37" s="188">
        <f t="shared" si="2"/>
        <v>253</v>
      </c>
      <c r="Q37" s="188">
        <f>'ごみ処理量内訳'!G37</f>
        <v>120</v>
      </c>
      <c r="R37" s="188">
        <f>'ごみ処理量内訳'!H37</f>
        <v>133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337</v>
      </c>
      <c r="W37" s="188">
        <f>'資源化量内訳'!M37</f>
        <v>337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4"/>
        <v>5239</v>
      </c>
      <c r="AE37" s="189">
        <f t="shared" si="5"/>
        <v>90.1507921359038</v>
      </c>
      <c r="AF37" s="188">
        <f>'資源化量内訳'!AB37</f>
        <v>0</v>
      </c>
      <c r="AG37" s="188">
        <f>'資源化量内訳'!AJ37</f>
        <v>50</v>
      </c>
      <c r="AH37" s="188">
        <f>'資源化量内訳'!AR37</f>
        <v>101</v>
      </c>
      <c r="AI37" s="188">
        <f>'資源化量内訳'!AZ37</f>
        <v>0</v>
      </c>
      <c r="AJ37" s="188">
        <f>'資源化量内訳'!BH37</f>
        <v>0</v>
      </c>
      <c r="AK37" s="188" t="s">
        <v>308</v>
      </c>
      <c r="AL37" s="188">
        <f t="shared" si="6"/>
        <v>151</v>
      </c>
      <c r="AM37" s="189">
        <f t="shared" si="7"/>
        <v>9.314754724184004</v>
      </c>
      <c r="AN37" s="188">
        <f>'ごみ処理量内訳'!AC37</f>
        <v>516</v>
      </c>
      <c r="AO37" s="188">
        <f>'ごみ処理量内訳'!AD37</f>
        <v>419</v>
      </c>
      <c r="AP37" s="188">
        <f>'ごみ処理量内訳'!AE37</f>
        <v>75</v>
      </c>
      <c r="AQ37" s="188">
        <f t="shared" si="8"/>
        <v>1010</v>
      </c>
    </row>
    <row r="38" spans="1:43" ht="13.5" customHeight="1">
      <c r="A38" s="182" t="s">
        <v>147</v>
      </c>
      <c r="B38" s="182" t="s">
        <v>288</v>
      </c>
      <c r="C38" s="184" t="s">
        <v>289</v>
      </c>
      <c r="D38" s="188">
        <v>5910</v>
      </c>
      <c r="E38" s="188">
        <v>5910</v>
      </c>
      <c r="F38" s="188">
        <f>'ごみ搬入量内訳'!H38</f>
        <v>1101</v>
      </c>
      <c r="G38" s="188">
        <f>'ごみ搬入量内訳'!AG38</f>
        <v>85</v>
      </c>
      <c r="H38" s="188">
        <f>'ごみ搬入量内訳'!AH38</f>
        <v>0</v>
      </c>
      <c r="I38" s="188">
        <f t="shared" si="0"/>
        <v>1186</v>
      </c>
      <c r="J38" s="188">
        <f t="shared" si="1"/>
        <v>549.7995039751524</v>
      </c>
      <c r="K38" s="188">
        <f>('ごみ搬入量内訳'!E38+'ごみ搬入量内訳'!AH38)/'ごみ処理概要'!D38/365*1000000</f>
        <v>513.1771086850706</v>
      </c>
      <c r="L38" s="188">
        <f>'ごみ搬入量内訳'!F38/'ごみ処理概要'!D38/365*1000000</f>
        <v>36.622395290081826</v>
      </c>
      <c r="M38" s="188">
        <f>'資源化量内訳'!BP38</f>
        <v>16</v>
      </c>
      <c r="N38" s="188">
        <f>'ごみ処理量内訳'!E38</f>
        <v>814</v>
      </c>
      <c r="O38" s="188">
        <f>'ごみ処理量内訳'!L38</f>
        <v>196</v>
      </c>
      <c r="P38" s="188">
        <f t="shared" si="2"/>
        <v>93</v>
      </c>
      <c r="Q38" s="188">
        <f>'ごみ処理量内訳'!G38</f>
        <v>29</v>
      </c>
      <c r="R38" s="188">
        <f>'ごみ処理量内訳'!H38</f>
        <v>64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83</v>
      </c>
      <c r="W38" s="188">
        <f>'資源化量内訳'!M38</f>
        <v>83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4"/>
        <v>1186</v>
      </c>
      <c r="AE38" s="189">
        <f t="shared" si="5"/>
        <v>83.47386172006746</v>
      </c>
      <c r="AF38" s="188">
        <f>'資源化量内訳'!AB38</f>
        <v>0</v>
      </c>
      <c r="AG38" s="188">
        <f>'資源化量内訳'!AJ38</f>
        <v>18</v>
      </c>
      <c r="AH38" s="188">
        <f>'資源化量内訳'!AR38</f>
        <v>37</v>
      </c>
      <c r="AI38" s="188">
        <f>'資源化量内訳'!AZ38</f>
        <v>0</v>
      </c>
      <c r="AJ38" s="188">
        <f>'資源化量内訳'!BH38</f>
        <v>0</v>
      </c>
      <c r="AK38" s="188" t="s">
        <v>308</v>
      </c>
      <c r="AL38" s="188">
        <f t="shared" si="6"/>
        <v>55</v>
      </c>
      <c r="AM38" s="189">
        <f t="shared" si="7"/>
        <v>12.81198003327787</v>
      </c>
      <c r="AN38" s="188">
        <f>'ごみ処理量内訳'!AC38</f>
        <v>196</v>
      </c>
      <c r="AO38" s="188">
        <f>'ごみ処理量内訳'!AD38</f>
        <v>96</v>
      </c>
      <c r="AP38" s="188">
        <f>'ごみ処理量内訳'!AE38</f>
        <v>20</v>
      </c>
      <c r="AQ38" s="188">
        <f t="shared" si="8"/>
        <v>312</v>
      </c>
    </row>
    <row r="39" spans="1:43" ht="13.5" customHeight="1">
      <c r="A39" s="182" t="s">
        <v>147</v>
      </c>
      <c r="B39" s="182" t="s">
        <v>27</v>
      </c>
      <c r="C39" s="184" t="s">
        <v>28</v>
      </c>
      <c r="D39" s="188">
        <v>23983</v>
      </c>
      <c r="E39" s="188">
        <v>23983</v>
      </c>
      <c r="F39" s="188">
        <f>'ごみ搬入量内訳'!H39</f>
        <v>6649</v>
      </c>
      <c r="G39" s="188">
        <f>'ごみ搬入量内訳'!AG39</f>
        <v>160</v>
      </c>
      <c r="H39" s="188">
        <f>'ごみ搬入量内訳'!AH39</f>
        <v>0</v>
      </c>
      <c r="I39" s="188">
        <f t="shared" si="0"/>
        <v>6809</v>
      </c>
      <c r="J39" s="188">
        <f t="shared" si="1"/>
        <v>777.8340708229973</v>
      </c>
      <c r="K39" s="188">
        <f>('ごみ搬入量内訳'!E39+'ごみ搬入量内訳'!AH39)/'ごみ処理概要'!D39/365*1000000</f>
        <v>613.3339882873656</v>
      </c>
      <c r="L39" s="188">
        <f>'ごみ搬入量内訳'!F39/'ごみ処理概要'!D39/365*1000000</f>
        <v>164.5000825356317</v>
      </c>
      <c r="M39" s="188">
        <f>'資源化量内訳'!BP39</f>
        <v>16</v>
      </c>
      <c r="N39" s="188">
        <f>'ごみ処理量内訳'!E39</f>
        <v>5668</v>
      </c>
      <c r="O39" s="188">
        <f>'ごみ処理量内訳'!L39</f>
        <v>0</v>
      </c>
      <c r="P39" s="188">
        <f t="shared" si="2"/>
        <v>874</v>
      </c>
      <c r="Q39" s="188">
        <f>'ごみ処理量内訳'!G39</f>
        <v>0</v>
      </c>
      <c r="R39" s="188">
        <f>'ごみ処理量内訳'!H39</f>
        <v>874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3"/>
        <v>269</v>
      </c>
      <c r="W39" s="188">
        <f>'資源化量内訳'!M39</f>
        <v>253</v>
      </c>
      <c r="X39" s="188">
        <f>'資源化量内訳'!N39</f>
        <v>16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6811</v>
      </c>
      <c r="AE39" s="189">
        <f t="shared" si="5"/>
        <v>100</v>
      </c>
      <c r="AF39" s="188">
        <f>'資源化量内訳'!AB39</f>
        <v>385</v>
      </c>
      <c r="AG39" s="188">
        <f>'資源化量内訳'!AJ39</f>
        <v>0</v>
      </c>
      <c r="AH39" s="188">
        <f>'資源化量内訳'!AR39</f>
        <v>347</v>
      </c>
      <c r="AI39" s="188">
        <f>'資源化量内訳'!AZ39</f>
        <v>0</v>
      </c>
      <c r="AJ39" s="188">
        <f>'資源化量内訳'!BH39</f>
        <v>0</v>
      </c>
      <c r="AK39" s="188" t="s">
        <v>308</v>
      </c>
      <c r="AL39" s="188">
        <f t="shared" si="6"/>
        <v>732</v>
      </c>
      <c r="AM39" s="189">
        <f t="shared" si="7"/>
        <v>14.896733557931741</v>
      </c>
      <c r="AN39" s="188">
        <f>'ごみ処理量内訳'!AC39</f>
        <v>0</v>
      </c>
      <c r="AO39" s="188">
        <f>'ごみ処理量内訳'!AD39</f>
        <v>290</v>
      </c>
      <c r="AP39" s="188">
        <f>'ごみ処理量内訳'!AE39</f>
        <v>256</v>
      </c>
      <c r="AQ39" s="188">
        <f t="shared" si="8"/>
        <v>546</v>
      </c>
    </row>
    <row r="40" spans="1:43" ht="13.5" customHeight="1">
      <c r="A40" s="182" t="s">
        <v>147</v>
      </c>
      <c r="B40" s="182" t="s">
        <v>290</v>
      </c>
      <c r="C40" s="184" t="s">
        <v>291</v>
      </c>
      <c r="D40" s="188">
        <v>8872</v>
      </c>
      <c r="E40" s="188">
        <v>8872</v>
      </c>
      <c r="F40" s="188">
        <f>'ごみ搬入量内訳'!H40</f>
        <v>1990</v>
      </c>
      <c r="G40" s="188">
        <f>'ごみ搬入量内訳'!AG40</f>
        <v>107</v>
      </c>
      <c r="H40" s="188">
        <f>'ごみ搬入量内訳'!AH40</f>
        <v>32</v>
      </c>
      <c r="I40" s="188">
        <f t="shared" si="0"/>
        <v>2129</v>
      </c>
      <c r="J40" s="188">
        <f t="shared" si="1"/>
        <v>657.4477809207358</v>
      </c>
      <c r="K40" s="188">
        <f>('ごみ搬入量内訳'!E40+'ごみ搬入量内訳'!AH40)/'ごみ処理概要'!D40/365*1000000</f>
        <v>517.5587040033598</v>
      </c>
      <c r="L40" s="188">
        <f>'ごみ搬入量内訳'!F40/'ごみ処理概要'!D40/365*1000000</f>
        <v>139.8890769173759</v>
      </c>
      <c r="M40" s="188">
        <f>'資源化量内訳'!BP40</f>
        <v>33</v>
      </c>
      <c r="N40" s="188">
        <f>'ごみ処理量内訳'!E40</f>
        <v>1643</v>
      </c>
      <c r="O40" s="188">
        <f>'ごみ処理量内訳'!L40</f>
        <v>0</v>
      </c>
      <c r="P40" s="188">
        <f t="shared" si="2"/>
        <v>271</v>
      </c>
      <c r="Q40" s="188">
        <f>'ごみ処理量内訳'!G40</f>
        <v>92</v>
      </c>
      <c r="R40" s="188">
        <f>'ごみ処理量内訳'!H40</f>
        <v>158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21</v>
      </c>
      <c r="V40" s="188">
        <f t="shared" si="3"/>
        <v>183</v>
      </c>
      <c r="W40" s="188">
        <f>'資源化量内訳'!M40</f>
        <v>183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4"/>
        <v>2097</v>
      </c>
      <c r="AE40" s="189">
        <f t="shared" si="5"/>
        <v>100</v>
      </c>
      <c r="AF40" s="188">
        <f>'資源化量内訳'!AB40</f>
        <v>0</v>
      </c>
      <c r="AG40" s="188">
        <f>'資源化量内訳'!AJ40</f>
        <v>26</v>
      </c>
      <c r="AH40" s="188">
        <f>'資源化量内訳'!AR40</f>
        <v>138</v>
      </c>
      <c r="AI40" s="188">
        <f>'資源化量内訳'!AZ40</f>
        <v>0</v>
      </c>
      <c r="AJ40" s="188">
        <f>'資源化量内訳'!BH40</f>
        <v>0</v>
      </c>
      <c r="AK40" s="188" t="s">
        <v>308</v>
      </c>
      <c r="AL40" s="188">
        <f t="shared" si="6"/>
        <v>164</v>
      </c>
      <c r="AM40" s="189">
        <f t="shared" si="7"/>
        <v>17.84037558685446</v>
      </c>
      <c r="AN40" s="188">
        <f>'ごみ処理量内訳'!AC40</f>
        <v>0</v>
      </c>
      <c r="AO40" s="188">
        <f>'ごみ処理量内訳'!AD40</f>
        <v>101</v>
      </c>
      <c r="AP40" s="188">
        <f>'ごみ処理量内訳'!AE40</f>
        <v>57</v>
      </c>
      <c r="AQ40" s="188">
        <f t="shared" si="8"/>
        <v>158</v>
      </c>
    </row>
    <row r="41" spans="1:43" ht="13.5" customHeight="1">
      <c r="A41" s="182" t="s">
        <v>147</v>
      </c>
      <c r="B41" s="182" t="s">
        <v>292</v>
      </c>
      <c r="C41" s="184" t="s">
        <v>293</v>
      </c>
      <c r="D41" s="188">
        <v>14870</v>
      </c>
      <c r="E41" s="188">
        <v>14870</v>
      </c>
      <c r="F41" s="188">
        <f>'ごみ搬入量内訳'!H41</f>
        <v>2821</v>
      </c>
      <c r="G41" s="188">
        <f>'ごみ搬入量内訳'!AG41</f>
        <v>67</v>
      </c>
      <c r="H41" s="188">
        <f>'ごみ搬入量内訳'!AH41</f>
        <v>15</v>
      </c>
      <c r="I41" s="188">
        <f t="shared" si="0"/>
        <v>2903</v>
      </c>
      <c r="J41" s="188">
        <f t="shared" si="1"/>
        <v>534.8637967407025</v>
      </c>
      <c r="K41" s="188">
        <f>('ごみ搬入量内訳'!E41+'ごみ搬入量内訳'!AH41)/'ごみ処理概要'!D41/365*1000000</f>
        <v>489.7237243323415</v>
      </c>
      <c r="L41" s="188">
        <f>'ごみ搬入量内訳'!F41/'ごみ処理概要'!D41/365*1000000</f>
        <v>45.14007240836104</v>
      </c>
      <c r="M41" s="188">
        <f>'資源化量内訳'!BP41</f>
        <v>66</v>
      </c>
      <c r="N41" s="188">
        <f>'ごみ処理量内訳'!E41</f>
        <v>2181</v>
      </c>
      <c r="O41" s="188">
        <f>'ごみ処理量内訳'!L41</f>
        <v>0</v>
      </c>
      <c r="P41" s="188">
        <f t="shared" si="2"/>
        <v>387</v>
      </c>
      <c r="Q41" s="188">
        <f>'ごみ処理量内訳'!G41</f>
        <v>101</v>
      </c>
      <c r="R41" s="188">
        <f>'ごみ処理量内訳'!H41</f>
        <v>286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321</v>
      </c>
      <c r="W41" s="188">
        <f>'資源化量内訳'!M41</f>
        <v>321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4"/>
        <v>2889</v>
      </c>
      <c r="AE41" s="189">
        <f t="shared" si="5"/>
        <v>100</v>
      </c>
      <c r="AF41" s="188">
        <f>'資源化量内訳'!AB41</f>
        <v>0</v>
      </c>
      <c r="AG41" s="188">
        <f>'資源化量内訳'!AJ41</f>
        <v>49</v>
      </c>
      <c r="AH41" s="188">
        <f>'資源化量内訳'!AR41</f>
        <v>222</v>
      </c>
      <c r="AI41" s="188">
        <f>'資源化量内訳'!AZ41</f>
        <v>0</v>
      </c>
      <c r="AJ41" s="188">
        <f>'資源化量内訳'!BH41</f>
        <v>0</v>
      </c>
      <c r="AK41" s="188" t="s">
        <v>308</v>
      </c>
      <c r="AL41" s="188">
        <f t="shared" si="6"/>
        <v>271</v>
      </c>
      <c r="AM41" s="189">
        <f t="shared" si="7"/>
        <v>22.267343485617598</v>
      </c>
      <c r="AN41" s="188">
        <f>'ごみ処理量内訳'!AC41</f>
        <v>0</v>
      </c>
      <c r="AO41" s="188">
        <f>'ごみ処理量内訳'!AD41</f>
        <v>156</v>
      </c>
      <c r="AP41" s="188">
        <f>'ごみ処理量内訳'!AE41</f>
        <v>62</v>
      </c>
      <c r="AQ41" s="188">
        <f t="shared" si="8"/>
        <v>218</v>
      </c>
    </row>
    <row r="42" spans="1:43" ht="13.5" customHeight="1">
      <c r="A42" s="182" t="s">
        <v>147</v>
      </c>
      <c r="B42" s="182" t="s">
        <v>294</v>
      </c>
      <c r="C42" s="184" t="s">
        <v>295</v>
      </c>
      <c r="D42" s="188">
        <v>11229</v>
      </c>
      <c r="E42" s="188">
        <v>11229</v>
      </c>
      <c r="F42" s="188">
        <f>'ごみ搬入量内訳'!H42</f>
        <v>2536</v>
      </c>
      <c r="G42" s="188">
        <f>'ごみ搬入量内訳'!AG42</f>
        <v>316</v>
      </c>
      <c r="H42" s="188">
        <f>'ごみ搬入量内訳'!AH42</f>
        <v>0</v>
      </c>
      <c r="I42" s="188">
        <f t="shared" si="0"/>
        <v>2852</v>
      </c>
      <c r="J42" s="188">
        <f t="shared" si="1"/>
        <v>695.8499091759718</v>
      </c>
      <c r="K42" s="188">
        <f>('ごみ搬入量内訳'!E42+'ごみ搬入量内訳'!AH42)/'ごみ処理概要'!D42/365*1000000</f>
        <v>626.3137155872088</v>
      </c>
      <c r="L42" s="188">
        <f>'ごみ搬入量内訳'!F42/'ごみ処理概要'!D42/365*1000000</f>
        <v>69.53619358876294</v>
      </c>
      <c r="M42" s="188">
        <f>'資源化量内訳'!BP42</f>
        <v>0</v>
      </c>
      <c r="N42" s="188">
        <f>'ごみ処理量内訳'!E42</f>
        <v>2103</v>
      </c>
      <c r="O42" s="188">
        <f>'ごみ処理量内訳'!L42</f>
        <v>0</v>
      </c>
      <c r="P42" s="188">
        <f t="shared" si="2"/>
        <v>285</v>
      </c>
      <c r="Q42" s="188">
        <f>'ごみ処理量内訳'!G42</f>
        <v>285</v>
      </c>
      <c r="R42" s="188">
        <f>'ごみ処理量内訳'!H42</f>
        <v>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464</v>
      </c>
      <c r="W42" s="188">
        <f>'資源化量内訳'!M42</f>
        <v>242</v>
      </c>
      <c r="X42" s="188">
        <f>'資源化量内訳'!N42</f>
        <v>80</v>
      </c>
      <c r="Y42" s="188">
        <f>'資源化量内訳'!O42</f>
        <v>103</v>
      </c>
      <c r="Z42" s="188">
        <f>'資源化量内訳'!P42</f>
        <v>11</v>
      </c>
      <c r="AA42" s="188">
        <f>'資源化量内訳'!Q42</f>
        <v>0</v>
      </c>
      <c r="AB42" s="188">
        <f>'資源化量内訳'!R42</f>
        <v>28</v>
      </c>
      <c r="AC42" s="188">
        <f>'資源化量内訳'!S42</f>
        <v>0</v>
      </c>
      <c r="AD42" s="188">
        <f t="shared" si="4"/>
        <v>2852</v>
      </c>
      <c r="AE42" s="189">
        <f t="shared" si="5"/>
        <v>100</v>
      </c>
      <c r="AF42" s="188">
        <f>'資源化量内訳'!AB42</f>
        <v>0</v>
      </c>
      <c r="AG42" s="188">
        <f>'資源化量内訳'!AJ42</f>
        <v>106</v>
      </c>
      <c r="AH42" s="188">
        <f>'資源化量内訳'!AR42</f>
        <v>0</v>
      </c>
      <c r="AI42" s="188">
        <f>'資源化量内訳'!AZ42</f>
        <v>0</v>
      </c>
      <c r="AJ42" s="188">
        <f>'資源化量内訳'!BH42</f>
        <v>0</v>
      </c>
      <c r="AK42" s="188" t="s">
        <v>308</v>
      </c>
      <c r="AL42" s="188">
        <f t="shared" si="6"/>
        <v>106</v>
      </c>
      <c r="AM42" s="189">
        <f t="shared" si="7"/>
        <v>19.985974754558207</v>
      </c>
      <c r="AN42" s="188">
        <f>'ごみ処理量内訳'!AC42</f>
        <v>0</v>
      </c>
      <c r="AO42" s="188">
        <f>'ごみ処理量内訳'!AD42</f>
        <v>265</v>
      </c>
      <c r="AP42" s="188">
        <f>'ごみ処理量内訳'!AE42</f>
        <v>99</v>
      </c>
      <c r="AQ42" s="188">
        <f t="shared" si="8"/>
        <v>364</v>
      </c>
    </row>
    <row r="43" spans="1:43" ht="13.5" customHeight="1">
      <c r="A43" s="182" t="s">
        <v>147</v>
      </c>
      <c r="B43" s="182" t="s">
        <v>296</v>
      </c>
      <c r="C43" s="184" t="s">
        <v>297</v>
      </c>
      <c r="D43" s="188">
        <v>7827</v>
      </c>
      <c r="E43" s="188">
        <v>7827</v>
      </c>
      <c r="F43" s="188">
        <f>'ごみ搬入量内訳'!H43</f>
        <v>1745</v>
      </c>
      <c r="G43" s="188">
        <f>'ごみ搬入量内訳'!AG43</f>
        <v>508</v>
      </c>
      <c r="H43" s="188">
        <f>'ごみ搬入量内訳'!AH43</f>
        <v>0</v>
      </c>
      <c r="I43" s="188">
        <f t="shared" si="0"/>
        <v>2253</v>
      </c>
      <c r="J43" s="188">
        <f t="shared" si="1"/>
        <v>788.6294544175325</v>
      </c>
      <c r="K43" s="188">
        <f>('ごみ搬入量内訳'!E43+'ごみ搬入量内訳'!AH43)/'ごみ処理概要'!D43/365*1000000</f>
        <v>625.8630557028621</v>
      </c>
      <c r="L43" s="188">
        <f>'ごみ搬入量内訳'!F43/'ごみ処理概要'!D43/365*1000000</f>
        <v>162.7663987146705</v>
      </c>
      <c r="M43" s="188">
        <f>'資源化量内訳'!BP43</f>
        <v>0</v>
      </c>
      <c r="N43" s="188">
        <f>'ごみ処理量内訳'!E43</f>
        <v>1658</v>
      </c>
      <c r="O43" s="188">
        <f>'ごみ処理量内訳'!L43</f>
        <v>0</v>
      </c>
      <c r="P43" s="188">
        <f t="shared" si="2"/>
        <v>232</v>
      </c>
      <c r="Q43" s="188">
        <f>'ごみ処理量内訳'!G43</f>
        <v>232</v>
      </c>
      <c r="R43" s="188">
        <f>'ごみ処理量内訳'!H43</f>
        <v>0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363</v>
      </c>
      <c r="W43" s="188">
        <f>'資源化量内訳'!M43</f>
        <v>200</v>
      </c>
      <c r="X43" s="188">
        <f>'資源化量内訳'!N43</f>
        <v>51</v>
      </c>
      <c r="Y43" s="188">
        <f>'資源化量内訳'!O43</f>
        <v>79</v>
      </c>
      <c r="Z43" s="188">
        <f>'資源化量内訳'!P43</f>
        <v>9</v>
      </c>
      <c r="AA43" s="188">
        <f>'資源化量内訳'!Q43</f>
        <v>0</v>
      </c>
      <c r="AB43" s="188">
        <f>'資源化量内訳'!R43</f>
        <v>23</v>
      </c>
      <c r="AC43" s="188">
        <f>'資源化量内訳'!S43</f>
        <v>1</v>
      </c>
      <c r="AD43" s="188">
        <f t="shared" si="4"/>
        <v>2253</v>
      </c>
      <c r="AE43" s="189">
        <f t="shared" si="5"/>
        <v>100</v>
      </c>
      <c r="AF43" s="188">
        <f>'資源化量内訳'!AB43</f>
        <v>0</v>
      </c>
      <c r="AG43" s="188">
        <f>'資源化量内訳'!AJ43</f>
        <v>68</v>
      </c>
      <c r="AH43" s="188">
        <f>'資源化量内訳'!AR43</f>
        <v>0</v>
      </c>
      <c r="AI43" s="188">
        <f>'資源化量内訳'!AZ43</f>
        <v>0</v>
      </c>
      <c r="AJ43" s="188">
        <f>'資源化量内訳'!BH43</f>
        <v>0</v>
      </c>
      <c r="AK43" s="188" t="s">
        <v>308</v>
      </c>
      <c r="AL43" s="188">
        <f t="shared" si="6"/>
        <v>68</v>
      </c>
      <c r="AM43" s="189">
        <f t="shared" si="7"/>
        <v>19.130048823790503</v>
      </c>
      <c r="AN43" s="188">
        <f>'ごみ処理量内訳'!AC43</f>
        <v>0</v>
      </c>
      <c r="AO43" s="188">
        <f>'ごみ処理量内訳'!AD43</f>
        <v>177</v>
      </c>
      <c r="AP43" s="188">
        <f>'ごみ処理量内訳'!AE43</f>
        <v>65</v>
      </c>
      <c r="AQ43" s="188">
        <f t="shared" si="8"/>
        <v>242</v>
      </c>
    </row>
    <row r="44" spans="1:43" ht="13.5" customHeight="1">
      <c r="A44" s="182" t="s">
        <v>147</v>
      </c>
      <c r="B44" s="182" t="s">
        <v>298</v>
      </c>
      <c r="C44" s="184" t="s">
        <v>299</v>
      </c>
      <c r="D44" s="188">
        <v>14527</v>
      </c>
      <c r="E44" s="188">
        <v>14527</v>
      </c>
      <c r="F44" s="188">
        <f>'ごみ搬入量内訳'!H44</f>
        <v>2876</v>
      </c>
      <c r="G44" s="188">
        <f>'ごみ搬入量内訳'!AG44</f>
        <v>985</v>
      </c>
      <c r="H44" s="188">
        <f>'ごみ搬入量内訳'!AH44</f>
        <v>53</v>
      </c>
      <c r="I44" s="188">
        <f>SUM(F44:H44)</f>
        <v>3914</v>
      </c>
      <c r="J44" s="188">
        <f aca="true" t="shared" si="9" ref="J44:J49">I44/D44/365*1000000</f>
        <v>738.1625711594187</v>
      </c>
      <c r="K44" s="188">
        <f>('ごみ搬入量内訳'!E44+'ごみ搬入量内訳'!AH44)/'ごみ処理概要'!D44/365*1000000</f>
        <v>565.2205482280988</v>
      </c>
      <c r="L44" s="188">
        <f>'ごみ搬入量内訳'!F44/'ごみ処理概要'!D44/365*1000000</f>
        <v>172.94202293132014</v>
      </c>
      <c r="M44" s="188">
        <f>'資源化量内訳'!BP44</f>
        <v>0</v>
      </c>
      <c r="N44" s="188">
        <f>'ごみ処理量内訳'!E44</f>
        <v>3077</v>
      </c>
      <c r="O44" s="188">
        <f>'ごみ処理量内訳'!L44</f>
        <v>0</v>
      </c>
      <c r="P44" s="188">
        <f>SUM(Q44:U44)</f>
        <v>461</v>
      </c>
      <c r="Q44" s="188">
        <f>'ごみ処理量内訳'!G44</f>
        <v>171</v>
      </c>
      <c r="R44" s="188">
        <f>'ごみ処理量内訳'!H44</f>
        <v>290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>SUM(W44:AC44)</f>
        <v>323</v>
      </c>
      <c r="W44" s="188">
        <f>'資源化量内訳'!M44</f>
        <v>323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>N44+O44+P44+V44</f>
        <v>3861</v>
      </c>
      <c r="AE44" s="189">
        <f aca="true" t="shared" si="10" ref="AE44:AE49">(N44+P44+V44)/AD44*100</f>
        <v>100</v>
      </c>
      <c r="AF44" s="188">
        <f>'資源化量内訳'!AB44</f>
        <v>0</v>
      </c>
      <c r="AG44" s="188">
        <f>'資源化量内訳'!AJ44</f>
        <v>61</v>
      </c>
      <c r="AH44" s="188">
        <f>'資源化量内訳'!AR44</f>
        <v>221</v>
      </c>
      <c r="AI44" s="188">
        <f>'資源化量内訳'!AZ44</f>
        <v>0</v>
      </c>
      <c r="AJ44" s="188">
        <f>'資源化量内訳'!BH44</f>
        <v>0</v>
      </c>
      <c r="AK44" s="188" t="s">
        <v>308</v>
      </c>
      <c r="AL44" s="188">
        <f>SUM(AF44:AJ44)</f>
        <v>282</v>
      </c>
      <c r="AM44" s="189">
        <f>(V44+AL44+M44)/(M44+AD44)*100</f>
        <v>15.669515669515668</v>
      </c>
      <c r="AN44" s="188">
        <f>'ごみ処理量内訳'!AC44</f>
        <v>0</v>
      </c>
      <c r="AO44" s="188">
        <f>'ごみ処理量内訳'!AD44</f>
        <v>184</v>
      </c>
      <c r="AP44" s="188">
        <f>'ごみ処理量内訳'!AE44</f>
        <v>115</v>
      </c>
      <c r="AQ44" s="188">
        <f>SUM(AN44:AP44)</f>
        <v>299</v>
      </c>
    </row>
    <row r="45" spans="1:43" ht="13.5" customHeight="1">
      <c r="A45" s="182" t="s">
        <v>147</v>
      </c>
      <c r="B45" s="182" t="s">
        <v>300</v>
      </c>
      <c r="C45" s="184" t="s">
        <v>301</v>
      </c>
      <c r="D45" s="188">
        <v>4503</v>
      </c>
      <c r="E45" s="188">
        <v>4503</v>
      </c>
      <c r="F45" s="188">
        <f>'ごみ搬入量内訳'!H45</f>
        <v>1077</v>
      </c>
      <c r="G45" s="188">
        <f>'ごみ搬入量内訳'!AG45</f>
        <v>65</v>
      </c>
      <c r="H45" s="188">
        <f>'ごみ搬入量内訳'!AH45</f>
        <v>18</v>
      </c>
      <c r="I45" s="188">
        <f>SUM(F45:H45)</f>
        <v>1160</v>
      </c>
      <c r="J45" s="188">
        <f t="shared" si="9"/>
        <v>705.7699737465739</v>
      </c>
      <c r="K45" s="188">
        <f>('ごみ搬入量内訳'!E45+'ごみ搬入量内訳'!AH45)/'ごみ処理概要'!D45/365*1000000</f>
        <v>624.2413733310214</v>
      </c>
      <c r="L45" s="188">
        <f>'ごみ搬入量内訳'!F45/'ごみ処理概要'!D45/365*1000000</f>
        <v>81.52860041555249</v>
      </c>
      <c r="M45" s="188">
        <f>'資源化量内訳'!BP45</f>
        <v>0</v>
      </c>
      <c r="N45" s="188">
        <f>'ごみ処理量内訳'!E45</f>
        <v>839</v>
      </c>
      <c r="O45" s="188">
        <f>'ごみ処理量内訳'!L45</f>
        <v>0</v>
      </c>
      <c r="P45" s="188">
        <f>SUM(Q45:U45)</f>
        <v>303</v>
      </c>
      <c r="Q45" s="188">
        <f>'ごみ処理量内訳'!G45</f>
        <v>53</v>
      </c>
      <c r="R45" s="188">
        <f>'ごみ処理量内訳'!H45</f>
        <v>250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>SUM(W45:AC45)</f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>N45+O45+P45+V45</f>
        <v>1142</v>
      </c>
      <c r="AE45" s="189">
        <f t="shared" si="10"/>
        <v>100</v>
      </c>
      <c r="AF45" s="188">
        <f>'資源化量内訳'!AB45</f>
        <v>0</v>
      </c>
      <c r="AG45" s="188">
        <f>'資源化量内訳'!AJ45</f>
        <v>53</v>
      </c>
      <c r="AH45" s="188">
        <f>'資源化量内訳'!AR45</f>
        <v>201</v>
      </c>
      <c r="AI45" s="188">
        <f>'資源化量内訳'!AZ45</f>
        <v>0</v>
      </c>
      <c r="AJ45" s="188">
        <f>'資源化量内訳'!BH45</f>
        <v>0</v>
      </c>
      <c r="AK45" s="188" t="s">
        <v>308</v>
      </c>
      <c r="AL45" s="188">
        <f>SUM(AF45:AJ45)</f>
        <v>254</v>
      </c>
      <c r="AM45" s="189">
        <f>(V45+AL45+M45)/(M45+AD45)*100</f>
        <v>22.241681260945708</v>
      </c>
      <c r="AN45" s="188">
        <f>'ごみ処理量内訳'!AC45</f>
        <v>0</v>
      </c>
      <c r="AO45" s="188">
        <f>'ごみ処理量内訳'!AD45</f>
        <v>98</v>
      </c>
      <c r="AP45" s="188">
        <f>'ごみ処理量内訳'!AE45</f>
        <v>42</v>
      </c>
      <c r="AQ45" s="188">
        <f>SUM(AN45:AP45)</f>
        <v>140</v>
      </c>
    </row>
    <row r="46" spans="1:43" ht="13.5" customHeight="1">
      <c r="A46" s="182" t="s">
        <v>147</v>
      </c>
      <c r="B46" s="182" t="s">
        <v>302</v>
      </c>
      <c r="C46" s="184" t="s">
        <v>303</v>
      </c>
      <c r="D46" s="188">
        <v>5848</v>
      </c>
      <c r="E46" s="188">
        <v>5848</v>
      </c>
      <c r="F46" s="188">
        <f>'ごみ搬入量内訳'!H46</f>
        <v>878</v>
      </c>
      <c r="G46" s="188">
        <f>'ごみ搬入量内訳'!AG46</f>
        <v>125</v>
      </c>
      <c r="H46" s="188">
        <f>'ごみ搬入量内訳'!AH46</f>
        <v>0</v>
      </c>
      <c r="I46" s="188">
        <f>SUM(F46:H46)</f>
        <v>1003</v>
      </c>
      <c r="J46" s="188">
        <f t="shared" si="9"/>
        <v>469.8948709780185</v>
      </c>
      <c r="K46" s="188">
        <f>('ごみ搬入量内訳'!E46+'ごみ搬入量内訳'!AH46)/'ごみ処理概要'!D46/365*1000000</f>
        <v>416.0185896595019</v>
      </c>
      <c r="L46" s="188">
        <f>'ごみ搬入量内訳'!F46/'ごみ処理概要'!D46/365*1000000</f>
        <v>53.87628131851658</v>
      </c>
      <c r="M46" s="188">
        <f>'資源化量内訳'!BP46</f>
        <v>0</v>
      </c>
      <c r="N46" s="188">
        <f>'ごみ処理量内訳'!E46</f>
        <v>711</v>
      </c>
      <c r="O46" s="188">
        <f>'ごみ処理量内訳'!L46</f>
        <v>0</v>
      </c>
      <c r="P46" s="188">
        <f>SUM(Q46:U46)</f>
        <v>98</v>
      </c>
      <c r="Q46" s="188">
        <f>'ごみ処理量内訳'!G46</f>
        <v>98</v>
      </c>
      <c r="R46" s="188">
        <f>'ごみ処理量内訳'!H46</f>
        <v>0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>SUM(W46:AC46)</f>
        <v>194</v>
      </c>
      <c r="W46" s="188">
        <f>'資源化量内訳'!M46</f>
        <v>100</v>
      </c>
      <c r="X46" s="188">
        <f>'資源化量内訳'!N46</f>
        <v>30</v>
      </c>
      <c r="Y46" s="188">
        <f>'資源化量内訳'!O46</f>
        <v>50</v>
      </c>
      <c r="Z46" s="188">
        <f>'資源化量内訳'!P46</f>
        <v>4</v>
      </c>
      <c r="AA46" s="188">
        <f>'資源化量内訳'!Q46</f>
        <v>0</v>
      </c>
      <c r="AB46" s="188">
        <f>'資源化量内訳'!R46</f>
        <v>10</v>
      </c>
      <c r="AC46" s="188">
        <f>'資源化量内訳'!S46</f>
        <v>0</v>
      </c>
      <c r="AD46" s="188">
        <f>N46+O46+P46+V46</f>
        <v>1003</v>
      </c>
      <c r="AE46" s="189">
        <f t="shared" si="10"/>
        <v>100</v>
      </c>
      <c r="AF46" s="188">
        <f>'資源化量内訳'!AB46</f>
        <v>0</v>
      </c>
      <c r="AG46" s="188">
        <f>'資源化量内訳'!AJ46</f>
        <v>40</v>
      </c>
      <c r="AH46" s="188">
        <f>'資源化量内訳'!AR46</f>
        <v>0</v>
      </c>
      <c r="AI46" s="188">
        <f>'資源化量内訳'!AZ46</f>
        <v>0</v>
      </c>
      <c r="AJ46" s="188">
        <f>'資源化量内訳'!BH46</f>
        <v>0</v>
      </c>
      <c r="AK46" s="188" t="s">
        <v>308</v>
      </c>
      <c r="AL46" s="188">
        <f>SUM(AF46:AJ46)</f>
        <v>40</v>
      </c>
      <c r="AM46" s="189">
        <f>(V46+AL46+M46)/(M46+AD46)*100</f>
        <v>23.33000997008973</v>
      </c>
      <c r="AN46" s="188">
        <f>'ごみ処理量内訳'!AC46</f>
        <v>0</v>
      </c>
      <c r="AO46" s="188">
        <f>'ごみ処理量内訳'!AD46</f>
        <v>87</v>
      </c>
      <c r="AP46" s="188">
        <f>'ごみ処理量内訳'!AE46</f>
        <v>37</v>
      </c>
      <c r="AQ46" s="188">
        <f>SUM(AN46:AP46)</f>
        <v>124</v>
      </c>
    </row>
    <row r="47" spans="1:43" ht="13.5" customHeight="1">
      <c r="A47" s="182" t="s">
        <v>147</v>
      </c>
      <c r="B47" s="182" t="s">
        <v>304</v>
      </c>
      <c r="C47" s="184" t="s">
        <v>305</v>
      </c>
      <c r="D47" s="188">
        <v>18989</v>
      </c>
      <c r="E47" s="188">
        <v>18989</v>
      </c>
      <c r="F47" s="188">
        <f>'ごみ搬入量内訳'!H47</f>
        <v>4297</v>
      </c>
      <c r="G47" s="188">
        <f>'ごみ搬入量内訳'!AG47</f>
        <v>970</v>
      </c>
      <c r="H47" s="188">
        <f>'ごみ搬入量内訳'!AH47</f>
        <v>0</v>
      </c>
      <c r="I47" s="188">
        <f>SUM(F47:H47)</f>
        <v>5267</v>
      </c>
      <c r="J47" s="188">
        <f t="shared" si="9"/>
        <v>759.9208481911302</v>
      </c>
      <c r="K47" s="188">
        <f>('ごみ搬入量内訳'!E47+'ごみ搬入量内訳'!AH47)/'ごみ処理概要'!D47/365*1000000</f>
        <v>619.9696002804797</v>
      </c>
      <c r="L47" s="188">
        <f>'ごみ搬入量内訳'!F47/'ごみ処理概要'!D47/365*1000000</f>
        <v>139.9512479106505</v>
      </c>
      <c r="M47" s="188">
        <f>'資源化量内訳'!BP47</f>
        <v>161</v>
      </c>
      <c r="N47" s="188">
        <f>'ごみ処理量内訳'!E47</f>
        <v>4361</v>
      </c>
      <c r="O47" s="188">
        <f>'ごみ処理量内訳'!L47</f>
        <v>0</v>
      </c>
      <c r="P47" s="188">
        <f>SUM(Q47:U47)</f>
        <v>906</v>
      </c>
      <c r="Q47" s="188">
        <f>'ごみ処理量内訳'!G47</f>
        <v>346</v>
      </c>
      <c r="R47" s="188">
        <f>'ごみ処理量内訳'!H47</f>
        <v>560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>SUM(W47:AC47)</f>
        <v>0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>N47+O47+P47+V47</f>
        <v>5267</v>
      </c>
      <c r="AE47" s="189">
        <f t="shared" si="10"/>
        <v>100</v>
      </c>
      <c r="AF47" s="188">
        <f>'資源化量内訳'!AB47</f>
        <v>0</v>
      </c>
      <c r="AG47" s="188">
        <f>'資源化量内訳'!AJ47</f>
        <v>102</v>
      </c>
      <c r="AH47" s="188">
        <f>'資源化量内訳'!AR47</f>
        <v>560</v>
      </c>
      <c r="AI47" s="188">
        <f>'資源化量内訳'!AZ47</f>
        <v>0</v>
      </c>
      <c r="AJ47" s="188">
        <f>'資源化量内訳'!BH47</f>
        <v>0</v>
      </c>
      <c r="AK47" s="188" t="s">
        <v>308</v>
      </c>
      <c r="AL47" s="188">
        <f>SUM(AF47:AJ47)</f>
        <v>662</v>
      </c>
      <c r="AM47" s="189">
        <f>(V47+AL47+M47)/(M47+AD47)*100</f>
        <v>15.162122328666175</v>
      </c>
      <c r="AN47" s="188">
        <f>'ごみ処理量内訳'!AC47</f>
        <v>0</v>
      </c>
      <c r="AO47" s="188">
        <f>'ごみ処理量内訳'!AD47</f>
        <v>532</v>
      </c>
      <c r="AP47" s="188">
        <f>'ごみ処理量内訳'!AE47</f>
        <v>171</v>
      </c>
      <c r="AQ47" s="188">
        <f>SUM(AN47:AP47)</f>
        <v>703</v>
      </c>
    </row>
    <row r="48" spans="1:43" ht="13.5" customHeight="1">
      <c r="A48" s="182" t="s">
        <v>147</v>
      </c>
      <c r="B48" s="182" t="s">
        <v>306</v>
      </c>
      <c r="C48" s="184" t="s">
        <v>307</v>
      </c>
      <c r="D48" s="188">
        <v>3251</v>
      </c>
      <c r="E48" s="188">
        <v>3251</v>
      </c>
      <c r="F48" s="188">
        <f>'ごみ搬入量内訳'!H48</f>
        <v>730</v>
      </c>
      <c r="G48" s="188">
        <f>'ごみ搬入量内訳'!AG48</f>
        <v>64</v>
      </c>
      <c r="H48" s="188">
        <f>'ごみ搬入量内訳'!AH48</f>
        <v>0</v>
      </c>
      <c r="I48" s="188">
        <f>SUM(F48:H48)</f>
        <v>794</v>
      </c>
      <c r="J48" s="188">
        <f t="shared" si="9"/>
        <v>669.1302570757997</v>
      </c>
      <c r="K48" s="188">
        <f>('ごみ搬入量内訳'!E48+'ごみ搬入量内訳'!AH48)/'ごみ処理概要'!D48/365*1000000</f>
        <v>669.1302570757997</v>
      </c>
      <c r="L48" s="188">
        <f>'ごみ搬入量内訳'!F48/'ごみ処理概要'!D48/365*1000000</f>
        <v>0</v>
      </c>
      <c r="M48" s="188">
        <f>'資源化量内訳'!BP48</f>
        <v>0</v>
      </c>
      <c r="N48" s="188">
        <f>'ごみ処理量内訳'!E48</f>
        <v>638</v>
      </c>
      <c r="O48" s="188">
        <f>'ごみ処理量内訳'!L48</f>
        <v>0</v>
      </c>
      <c r="P48" s="188">
        <f>SUM(Q48:U48)</f>
        <v>156</v>
      </c>
      <c r="Q48" s="188">
        <f>'ごみ処理量内訳'!G48</f>
        <v>58</v>
      </c>
      <c r="R48" s="188">
        <f>'ごみ処理量内訳'!H48</f>
        <v>98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>SUM(W48:AC48)</f>
        <v>0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>N48+O48+P48+V48</f>
        <v>794</v>
      </c>
      <c r="AE48" s="189">
        <f t="shared" si="10"/>
        <v>100</v>
      </c>
      <c r="AF48" s="188">
        <f>'資源化量内訳'!AB48</f>
        <v>0</v>
      </c>
      <c r="AG48" s="188">
        <f>'資源化量内訳'!AJ48</f>
        <v>17</v>
      </c>
      <c r="AH48" s="188">
        <f>'資源化量内訳'!AR48</f>
        <v>98</v>
      </c>
      <c r="AI48" s="188">
        <f>'資源化量内訳'!AZ48</f>
        <v>0</v>
      </c>
      <c r="AJ48" s="188">
        <f>'資源化量内訳'!BH48</f>
        <v>0</v>
      </c>
      <c r="AK48" s="188" t="s">
        <v>308</v>
      </c>
      <c r="AL48" s="188">
        <f>SUM(AF48:AJ48)</f>
        <v>115</v>
      </c>
      <c r="AM48" s="189">
        <f>(V48+AL48+M48)/(M48+AD48)*100</f>
        <v>14.483627204030228</v>
      </c>
      <c r="AN48" s="188">
        <f>'ごみ処理量内訳'!AC48</f>
        <v>0</v>
      </c>
      <c r="AO48" s="188">
        <f>'ごみ処理量内訳'!AD48</f>
        <v>78</v>
      </c>
      <c r="AP48" s="188">
        <f>'ごみ処理量内訳'!AE48</f>
        <v>29</v>
      </c>
      <c r="AQ48" s="188">
        <f>SUM(AN48:AP48)</f>
        <v>107</v>
      </c>
    </row>
    <row r="49" spans="1:43" ht="13.5">
      <c r="A49" s="201" t="s">
        <v>11</v>
      </c>
      <c r="B49" s="202"/>
      <c r="C49" s="202"/>
      <c r="D49" s="188">
        <f>SUM(D7:D48)</f>
        <v>1171413</v>
      </c>
      <c r="E49" s="188">
        <f>SUM(E7:E48)</f>
        <v>1171413</v>
      </c>
      <c r="F49" s="188">
        <f>'ごみ搬入量内訳'!H49</f>
        <v>427494</v>
      </c>
      <c r="G49" s="188">
        <f>'ごみ搬入量内訳'!AG49</f>
        <v>37112</v>
      </c>
      <c r="H49" s="188">
        <f>'ごみ搬入量内訳'!AH49</f>
        <v>1767</v>
      </c>
      <c r="I49" s="188">
        <f>SUM(F49:H49)</f>
        <v>466373</v>
      </c>
      <c r="J49" s="188">
        <f t="shared" si="9"/>
        <v>1090.7632462464926</v>
      </c>
      <c r="K49" s="188">
        <f>('ごみ搬入量内訳'!E49+'ごみ搬入量内訳'!AH49)/'ごみ処理概要'!D49/365*1000000</f>
        <v>728.9452058419694</v>
      </c>
      <c r="L49" s="188">
        <f>'ごみ搬入量内訳'!F49/'ごみ処理概要'!D49/365*1000000</f>
        <v>361.81804040452306</v>
      </c>
      <c r="M49" s="188">
        <f>'資源化量内訳'!BP49</f>
        <v>7406</v>
      </c>
      <c r="N49" s="188">
        <f>'ごみ処理量内訳'!E49</f>
        <v>354033</v>
      </c>
      <c r="O49" s="188">
        <f>'ごみ処理量内訳'!L49</f>
        <v>15091</v>
      </c>
      <c r="P49" s="188">
        <f>SUM(Q49:U49)</f>
        <v>45769</v>
      </c>
      <c r="Q49" s="188">
        <f>'ごみ処理量内訳'!G49</f>
        <v>20991</v>
      </c>
      <c r="R49" s="188">
        <f>'ごみ処理量内訳'!H49</f>
        <v>24392</v>
      </c>
      <c r="S49" s="188">
        <f>'ごみ処理量内訳'!I49</f>
        <v>300</v>
      </c>
      <c r="T49" s="188">
        <f>'ごみ処理量内訳'!J49</f>
        <v>0</v>
      </c>
      <c r="U49" s="188">
        <f>'ごみ処理量内訳'!K49</f>
        <v>86</v>
      </c>
      <c r="V49" s="188">
        <f>SUM(W49:AC49)</f>
        <v>49719</v>
      </c>
      <c r="W49" s="188">
        <f>'資源化量内訳'!M49</f>
        <v>44131</v>
      </c>
      <c r="X49" s="188">
        <f>'資源化量内訳'!N49</f>
        <v>3317</v>
      </c>
      <c r="Y49" s="188">
        <f>'資源化量内訳'!O49</f>
        <v>1582</v>
      </c>
      <c r="Z49" s="188">
        <f>'資源化量内訳'!P49</f>
        <v>476</v>
      </c>
      <c r="AA49" s="188">
        <f>'資源化量内訳'!Q49</f>
        <v>1</v>
      </c>
      <c r="AB49" s="188">
        <f>'資源化量内訳'!R49</f>
        <v>61</v>
      </c>
      <c r="AC49" s="188">
        <f>'資源化量内訳'!S49</f>
        <v>151</v>
      </c>
      <c r="AD49" s="188">
        <f>N49+O49+P49+V49</f>
        <v>464612</v>
      </c>
      <c r="AE49" s="189">
        <f t="shared" si="10"/>
        <v>96.75191342453489</v>
      </c>
      <c r="AF49" s="188">
        <f>'資源化量内訳'!AB49</f>
        <v>19908</v>
      </c>
      <c r="AG49" s="188">
        <f>'資源化量内訳'!AJ49</f>
        <v>4942</v>
      </c>
      <c r="AH49" s="188">
        <f>'資源化量内訳'!AR49</f>
        <v>19517</v>
      </c>
      <c r="AI49" s="188">
        <f>'資源化量内訳'!AZ49</f>
        <v>300</v>
      </c>
      <c r="AJ49" s="188">
        <f>'資源化量内訳'!BH49</f>
        <v>0</v>
      </c>
      <c r="AK49" s="188" t="s">
        <v>308</v>
      </c>
      <c r="AL49" s="188">
        <f>SUM(AF49:AJ49)</f>
        <v>44667</v>
      </c>
      <c r="AM49" s="189">
        <f>(V49+AL49+M49)/(M49+AD49)*100</f>
        <v>21.56527929019656</v>
      </c>
      <c r="AN49" s="188">
        <f>'ごみ処理量内訳'!AC49</f>
        <v>15091</v>
      </c>
      <c r="AO49" s="188">
        <f>'ごみ処理量内訳'!AD49</f>
        <v>28904</v>
      </c>
      <c r="AP49" s="188">
        <f>'ごみ処理量内訳'!AE49</f>
        <v>11833</v>
      </c>
      <c r="AQ49" s="188">
        <f>SUM(AN49:AP49)</f>
        <v>55828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9:C4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115</v>
      </c>
      <c r="B2" s="200" t="s">
        <v>203</v>
      </c>
      <c r="C2" s="203" t="s">
        <v>206</v>
      </c>
      <c r="D2" s="208" t="s">
        <v>201</v>
      </c>
      <c r="E2" s="209"/>
      <c r="F2" s="221"/>
      <c r="G2" s="26" t="s">
        <v>202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116</v>
      </c>
    </row>
    <row r="3" spans="1:34" s="27" customFormat="1" ht="22.5" customHeight="1">
      <c r="A3" s="195"/>
      <c r="B3" s="195"/>
      <c r="C3" s="193"/>
      <c r="D3" s="35"/>
      <c r="E3" s="44"/>
      <c r="F3" s="45" t="s">
        <v>117</v>
      </c>
      <c r="G3" s="10" t="s">
        <v>130</v>
      </c>
      <c r="H3" s="14" t="s">
        <v>213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214</v>
      </c>
      <c r="AH3" s="193"/>
    </row>
    <row r="4" spans="1:34" s="27" customFormat="1" ht="22.5" customHeight="1">
      <c r="A4" s="195"/>
      <c r="B4" s="195"/>
      <c r="C4" s="193"/>
      <c r="D4" s="10" t="s">
        <v>130</v>
      </c>
      <c r="E4" s="203" t="s">
        <v>215</v>
      </c>
      <c r="F4" s="203" t="s">
        <v>216</v>
      </c>
      <c r="G4" s="13"/>
      <c r="H4" s="10" t="s">
        <v>130</v>
      </c>
      <c r="I4" s="205" t="s">
        <v>217</v>
      </c>
      <c r="J4" s="185"/>
      <c r="K4" s="185"/>
      <c r="L4" s="186"/>
      <c r="M4" s="205" t="s">
        <v>118</v>
      </c>
      <c r="N4" s="185"/>
      <c r="O4" s="185"/>
      <c r="P4" s="186"/>
      <c r="Q4" s="205" t="s">
        <v>119</v>
      </c>
      <c r="R4" s="185"/>
      <c r="S4" s="185"/>
      <c r="T4" s="186"/>
      <c r="U4" s="205" t="s">
        <v>120</v>
      </c>
      <c r="V4" s="185"/>
      <c r="W4" s="185"/>
      <c r="X4" s="186"/>
      <c r="Y4" s="205" t="s">
        <v>121</v>
      </c>
      <c r="Z4" s="185"/>
      <c r="AA4" s="185"/>
      <c r="AB4" s="186"/>
      <c r="AC4" s="205" t="s">
        <v>122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130</v>
      </c>
      <c r="J5" s="6" t="s">
        <v>218</v>
      </c>
      <c r="K5" s="6" t="s">
        <v>219</v>
      </c>
      <c r="L5" s="6" t="s">
        <v>220</v>
      </c>
      <c r="M5" s="10" t="s">
        <v>130</v>
      </c>
      <c r="N5" s="6" t="s">
        <v>218</v>
      </c>
      <c r="O5" s="6" t="s">
        <v>219</v>
      </c>
      <c r="P5" s="6" t="s">
        <v>220</v>
      </c>
      <c r="Q5" s="10" t="s">
        <v>130</v>
      </c>
      <c r="R5" s="6" t="s">
        <v>218</v>
      </c>
      <c r="S5" s="6" t="s">
        <v>219</v>
      </c>
      <c r="T5" s="6" t="s">
        <v>220</v>
      </c>
      <c r="U5" s="10" t="s">
        <v>130</v>
      </c>
      <c r="V5" s="6" t="s">
        <v>218</v>
      </c>
      <c r="W5" s="6" t="s">
        <v>219</v>
      </c>
      <c r="X5" s="6" t="s">
        <v>220</v>
      </c>
      <c r="Y5" s="10" t="s">
        <v>130</v>
      </c>
      <c r="Z5" s="6" t="s">
        <v>218</v>
      </c>
      <c r="AA5" s="6" t="s">
        <v>219</v>
      </c>
      <c r="AB5" s="6" t="s">
        <v>220</v>
      </c>
      <c r="AC5" s="10" t="s">
        <v>130</v>
      </c>
      <c r="AD5" s="6" t="s">
        <v>218</v>
      </c>
      <c r="AE5" s="6" t="s">
        <v>219</v>
      </c>
      <c r="AF5" s="6" t="s">
        <v>220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212</v>
      </c>
      <c r="E6" s="22" t="s">
        <v>123</v>
      </c>
      <c r="F6" s="22" t="s">
        <v>123</v>
      </c>
      <c r="G6" s="22" t="s">
        <v>123</v>
      </c>
      <c r="H6" s="21" t="s">
        <v>123</v>
      </c>
      <c r="I6" s="21" t="s">
        <v>123</v>
      </c>
      <c r="J6" s="23" t="s">
        <v>123</v>
      </c>
      <c r="K6" s="23" t="s">
        <v>123</v>
      </c>
      <c r="L6" s="23" t="s">
        <v>123</v>
      </c>
      <c r="M6" s="21" t="s">
        <v>123</v>
      </c>
      <c r="N6" s="23" t="s">
        <v>123</v>
      </c>
      <c r="O6" s="23" t="s">
        <v>123</v>
      </c>
      <c r="P6" s="23" t="s">
        <v>123</v>
      </c>
      <c r="Q6" s="21" t="s">
        <v>123</v>
      </c>
      <c r="R6" s="23" t="s">
        <v>123</v>
      </c>
      <c r="S6" s="23" t="s">
        <v>123</v>
      </c>
      <c r="T6" s="23" t="s">
        <v>123</v>
      </c>
      <c r="U6" s="21" t="s">
        <v>123</v>
      </c>
      <c r="V6" s="23" t="s">
        <v>123</v>
      </c>
      <c r="W6" s="23" t="s">
        <v>123</v>
      </c>
      <c r="X6" s="23" t="s">
        <v>123</v>
      </c>
      <c r="Y6" s="21" t="s">
        <v>123</v>
      </c>
      <c r="Z6" s="23" t="s">
        <v>123</v>
      </c>
      <c r="AA6" s="23" t="s">
        <v>123</v>
      </c>
      <c r="AB6" s="23" t="s">
        <v>123</v>
      </c>
      <c r="AC6" s="21" t="s">
        <v>123</v>
      </c>
      <c r="AD6" s="23" t="s">
        <v>123</v>
      </c>
      <c r="AE6" s="23" t="s">
        <v>123</v>
      </c>
      <c r="AF6" s="23" t="s">
        <v>123</v>
      </c>
      <c r="AG6" s="22" t="s">
        <v>123</v>
      </c>
      <c r="AH6" s="22" t="s">
        <v>123</v>
      </c>
    </row>
    <row r="7" spans="1:34" ht="13.5">
      <c r="A7" s="182" t="s">
        <v>147</v>
      </c>
      <c r="B7" s="182" t="s">
        <v>148</v>
      </c>
      <c r="C7" s="184" t="s">
        <v>149</v>
      </c>
      <c r="D7" s="188">
        <f aca="true" t="shared" si="0" ref="D7:D38">E7+F7</f>
        <v>163889</v>
      </c>
      <c r="E7" s="188">
        <v>94626</v>
      </c>
      <c r="F7" s="188">
        <v>69263</v>
      </c>
      <c r="G7" s="188">
        <f aca="true" t="shared" si="1" ref="G7:G43">H7+AG7</f>
        <v>163889</v>
      </c>
      <c r="H7" s="188">
        <f aca="true" t="shared" si="2" ref="H7:H43">I7+M7+Q7+U7+Y7+AC7</f>
        <v>158149</v>
      </c>
      <c r="I7" s="188">
        <f aca="true" t="shared" si="3" ref="I7:I43">SUM(J7:L7)</f>
        <v>119368</v>
      </c>
      <c r="J7" s="188">
        <v>35820</v>
      </c>
      <c r="K7" s="188">
        <v>41259</v>
      </c>
      <c r="L7" s="188">
        <v>42289</v>
      </c>
      <c r="M7" s="188">
        <f aca="true" t="shared" si="4" ref="M7:M43">SUM(N7:P7)</f>
        <v>0</v>
      </c>
      <c r="N7" s="188">
        <v>0</v>
      </c>
      <c r="O7" s="188">
        <v>0</v>
      </c>
      <c r="P7" s="188">
        <v>0</v>
      </c>
      <c r="Q7" s="188">
        <f aca="true" t="shared" si="5" ref="Q7:Q43">SUM(R7:T7)</f>
        <v>0</v>
      </c>
      <c r="R7" s="188">
        <v>0</v>
      </c>
      <c r="S7" s="188">
        <v>0</v>
      </c>
      <c r="T7" s="188">
        <v>0</v>
      </c>
      <c r="U7" s="188">
        <f aca="true" t="shared" si="6" ref="U7:U43">SUM(V7:X7)</f>
        <v>36536</v>
      </c>
      <c r="V7" s="188">
        <v>644</v>
      </c>
      <c r="W7" s="188">
        <v>15816</v>
      </c>
      <c r="X7" s="188">
        <v>20076</v>
      </c>
      <c r="Y7" s="188">
        <f aca="true" t="shared" si="7" ref="Y7:Y43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43">SUM(AD7:AF7)</f>
        <v>2245</v>
      </c>
      <c r="AD7" s="188">
        <v>0</v>
      </c>
      <c r="AE7" s="188">
        <v>1087</v>
      </c>
      <c r="AF7" s="188">
        <v>1158</v>
      </c>
      <c r="AG7" s="188">
        <v>5740</v>
      </c>
      <c r="AH7" s="188">
        <v>0</v>
      </c>
    </row>
    <row r="8" spans="1:34" ht="13.5">
      <c r="A8" s="182" t="s">
        <v>147</v>
      </c>
      <c r="B8" s="182" t="s">
        <v>150</v>
      </c>
      <c r="C8" s="184" t="s">
        <v>151</v>
      </c>
      <c r="D8" s="188">
        <f t="shared" si="0"/>
        <v>22341</v>
      </c>
      <c r="E8" s="188">
        <v>14658</v>
      </c>
      <c r="F8" s="188">
        <v>7683</v>
      </c>
      <c r="G8" s="188">
        <f t="shared" si="1"/>
        <v>22341</v>
      </c>
      <c r="H8" s="188">
        <f t="shared" si="2"/>
        <v>22001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18738</v>
      </c>
      <c r="N8" s="188">
        <v>6</v>
      </c>
      <c r="O8" s="188">
        <v>11595</v>
      </c>
      <c r="P8" s="188">
        <v>7137</v>
      </c>
      <c r="Q8" s="188">
        <f t="shared" si="5"/>
        <v>958</v>
      </c>
      <c r="R8" s="188">
        <v>12</v>
      </c>
      <c r="S8" s="188">
        <v>409</v>
      </c>
      <c r="T8" s="188">
        <v>537</v>
      </c>
      <c r="U8" s="188">
        <f t="shared" si="6"/>
        <v>2269</v>
      </c>
      <c r="V8" s="188">
        <v>21</v>
      </c>
      <c r="W8" s="188">
        <v>2248</v>
      </c>
      <c r="X8" s="188">
        <v>0</v>
      </c>
      <c r="Y8" s="188">
        <f t="shared" si="7"/>
        <v>12</v>
      </c>
      <c r="Z8" s="188">
        <v>3</v>
      </c>
      <c r="AA8" s="188">
        <v>0</v>
      </c>
      <c r="AB8" s="188">
        <v>9</v>
      </c>
      <c r="AC8" s="188">
        <f t="shared" si="8"/>
        <v>24</v>
      </c>
      <c r="AD8" s="188">
        <v>24</v>
      </c>
      <c r="AE8" s="188">
        <v>0</v>
      </c>
      <c r="AF8" s="188">
        <v>0</v>
      </c>
      <c r="AG8" s="188">
        <v>340</v>
      </c>
      <c r="AH8" s="188">
        <v>0</v>
      </c>
    </row>
    <row r="9" spans="1:34" ht="13.5">
      <c r="A9" s="182" t="s">
        <v>147</v>
      </c>
      <c r="B9" s="182" t="s">
        <v>152</v>
      </c>
      <c r="C9" s="184" t="s">
        <v>153</v>
      </c>
      <c r="D9" s="188">
        <f t="shared" si="0"/>
        <v>18198</v>
      </c>
      <c r="E9" s="188">
        <v>9928</v>
      </c>
      <c r="F9" s="188">
        <v>8270</v>
      </c>
      <c r="G9" s="188">
        <f t="shared" si="1"/>
        <v>18198</v>
      </c>
      <c r="H9" s="188">
        <f t="shared" si="2"/>
        <v>15939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12991</v>
      </c>
      <c r="N9" s="188">
        <v>7472</v>
      </c>
      <c r="O9" s="188">
        <v>0</v>
      </c>
      <c r="P9" s="188">
        <v>5519</v>
      </c>
      <c r="Q9" s="188">
        <f t="shared" si="5"/>
        <v>151</v>
      </c>
      <c r="R9" s="188">
        <v>139</v>
      </c>
      <c r="S9" s="188">
        <v>0</v>
      </c>
      <c r="T9" s="188">
        <v>12</v>
      </c>
      <c r="U9" s="188">
        <f t="shared" si="6"/>
        <v>2588</v>
      </c>
      <c r="V9" s="188">
        <v>0</v>
      </c>
      <c r="W9" s="188">
        <v>2183</v>
      </c>
      <c r="X9" s="188">
        <v>405</v>
      </c>
      <c r="Y9" s="188">
        <f t="shared" si="7"/>
        <v>106</v>
      </c>
      <c r="Z9" s="188">
        <v>106</v>
      </c>
      <c r="AA9" s="188">
        <v>0</v>
      </c>
      <c r="AB9" s="188">
        <v>0</v>
      </c>
      <c r="AC9" s="188">
        <f t="shared" si="8"/>
        <v>103</v>
      </c>
      <c r="AD9" s="188">
        <v>28</v>
      </c>
      <c r="AE9" s="188">
        <v>0</v>
      </c>
      <c r="AF9" s="188">
        <v>75</v>
      </c>
      <c r="AG9" s="188">
        <v>2259</v>
      </c>
      <c r="AH9" s="188">
        <v>0</v>
      </c>
    </row>
    <row r="10" spans="1:34" ht="13.5">
      <c r="A10" s="182" t="s">
        <v>147</v>
      </c>
      <c r="B10" s="182" t="s">
        <v>154</v>
      </c>
      <c r="C10" s="184" t="s">
        <v>155</v>
      </c>
      <c r="D10" s="188">
        <f t="shared" si="0"/>
        <v>27717</v>
      </c>
      <c r="E10" s="188">
        <v>18540</v>
      </c>
      <c r="F10" s="188">
        <v>9177</v>
      </c>
      <c r="G10" s="188">
        <f t="shared" si="1"/>
        <v>27717</v>
      </c>
      <c r="H10" s="188">
        <f t="shared" si="2"/>
        <v>24921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17445</v>
      </c>
      <c r="N10" s="188">
        <v>0</v>
      </c>
      <c r="O10" s="188">
        <v>11872</v>
      </c>
      <c r="P10" s="188">
        <v>5573</v>
      </c>
      <c r="Q10" s="188">
        <f t="shared" si="5"/>
        <v>4185</v>
      </c>
      <c r="R10" s="188">
        <v>0</v>
      </c>
      <c r="S10" s="188">
        <v>3381</v>
      </c>
      <c r="T10" s="188">
        <v>804</v>
      </c>
      <c r="U10" s="188">
        <f t="shared" si="6"/>
        <v>2466</v>
      </c>
      <c r="V10" s="188">
        <v>0</v>
      </c>
      <c r="W10" s="188">
        <v>2466</v>
      </c>
      <c r="X10" s="188">
        <v>0</v>
      </c>
      <c r="Y10" s="188">
        <f t="shared" si="7"/>
        <v>376</v>
      </c>
      <c r="Z10" s="188">
        <v>0</v>
      </c>
      <c r="AA10" s="188">
        <v>376</v>
      </c>
      <c r="AB10" s="188">
        <v>0</v>
      </c>
      <c r="AC10" s="188">
        <f t="shared" si="8"/>
        <v>449</v>
      </c>
      <c r="AD10" s="188">
        <v>0</v>
      </c>
      <c r="AE10" s="188">
        <v>445</v>
      </c>
      <c r="AF10" s="188">
        <v>4</v>
      </c>
      <c r="AG10" s="188">
        <v>2796</v>
      </c>
      <c r="AH10" s="188">
        <v>0</v>
      </c>
    </row>
    <row r="11" spans="1:34" ht="13.5">
      <c r="A11" s="182" t="s">
        <v>147</v>
      </c>
      <c r="B11" s="182" t="s">
        <v>156</v>
      </c>
      <c r="C11" s="184" t="s">
        <v>157</v>
      </c>
      <c r="D11" s="188">
        <f t="shared" si="0"/>
        <v>14231</v>
      </c>
      <c r="E11" s="188">
        <v>13025</v>
      </c>
      <c r="F11" s="188">
        <v>1206</v>
      </c>
      <c r="G11" s="188">
        <f t="shared" si="1"/>
        <v>14231</v>
      </c>
      <c r="H11" s="188">
        <f t="shared" si="2"/>
        <v>14052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10601</v>
      </c>
      <c r="N11" s="188">
        <v>0</v>
      </c>
      <c r="O11" s="188">
        <v>9467</v>
      </c>
      <c r="P11" s="188">
        <v>1134</v>
      </c>
      <c r="Q11" s="188">
        <f t="shared" si="5"/>
        <v>2281</v>
      </c>
      <c r="R11" s="188">
        <v>0</v>
      </c>
      <c r="S11" s="188">
        <v>2281</v>
      </c>
      <c r="T11" s="188">
        <v>0</v>
      </c>
      <c r="U11" s="188">
        <f t="shared" si="6"/>
        <v>868</v>
      </c>
      <c r="V11" s="188">
        <v>0</v>
      </c>
      <c r="W11" s="188">
        <v>868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302</v>
      </c>
      <c r="AD11" s="188">
        <v>0</v>
      </c>
      <c r="AE11" s="188">
        <v>230</v>
      </c>
      <c r="AF11" s="188">
        <v>72</v>
      </c>
      <c r="AG11" s="188">
        <v>179</v>
      </c>
      <c r="AH11" s="188">
        <v>0</v>
      </c>
    </row>
    <row r="12" spans="1:34" ht="13.5">
      <c r="A12" s="182" t="s">
        <v>147</v>
      </c>
      <c r="B12" s="182" t="s">
        <v>158</v>
      </c>
      <c r="C12" s="184" t="s">
        <v>159</v>
      </c>
      <c r="D12" s="188">
        <f t="shared" si="0"/>
        <v>20472</v>
      </c>
      <c r="E12" s="188">
        <v>13374</v>
      </c>
      <c r="F12" s="188">
        <v>7098</v>
      </c>
      <c r="G12" s="188">
        <f t="shared" si="1"/>
        <v>20472</v>
      </c>
      <c r="H12" s="188">
        <f t="shared" si="2"/>
        <v>18091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14924</v>
      </c>
      <c r="N12" s="188">
        <v>0</v>
      </c>
      <c r="O12" s="188">
        <v>10924</v>
      </c>
      <c r="P12" s="188">
        <v>4000</v>
      </c>
      <c r="Q12" s="188">
        <f t="shared" si="5"/>
        <v>1052</v>
      </c>
      <c r="R12" s="188">
        <v>0</v>
      </c>
      <c r="S12" s="188">
        <v>632</v>
      </c>
      <c r="T12" s="188">
        <v>420</v>
      </c>
      <c r="U12" s="188">
        <f t="shared" si="6"/>
        <v>1985</v>
      </c>
      <c r="V12" s="188">
        <v>0</v>
      </c>
      <c r="W12" s="188">
        <v>1740</v>
      </c>
      <c r="X12" s="188">
        <v>245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130</v>
      </c>
      <c r="AD12" s="188">
        <v>0</v>
      </c>
      <c r="AE12" s="188">
        <v>78</v>
      </c>
      <c r="AF12" s="188">
        <v>52</v>
      </c>
      <c r="AG12" s="188">
        <v>2381</v>
      </c>
      <c r="AH12" s="188">
        <v>0</v>
      </c>
    </row>
    <row r="13" spans="1:34" ht="13.5">
      <c r="A13" s="182" t="s">
        <v>147</v>
      </c>
      <c r="B13" s="182" t="s">
        <v>160</v>
      </c>
      <c r="C13" s="184" t="s">
        <v>161</v>
      </c>
      <c r="D13" s="188">
        <f t="shared" si="0"/>
        <v>16049</v>
      </c>
      <c r="E13" s="188">
        <v>9534</v>
      </c>
      <c r="F13" s="188">
        <v>6515</v>
      </c>
      <c r="G13" s="188">
        <f t="shared" si="1"/>
        <v>16049</v>
      </c>
      <c r="H13" s="188">
        <f t="shared" si="2"/>
        <v>15463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12331</v>
      </c>
      <c r="N13" s="188">
        <v>0</v>
      </c>
      <c r="O13" s="188">
        <v>7697</v>
      </c>
      <c r="P13" s="188">
        <v>4634</v>
      </c>
      <c r="Q13" s="188">
        <f t="shared" si="5"/>
        <v>124</v>
      </c>
      <c r="R13" s="188">
        <v>0</v>
      </c>
      <c r="S13" s="188">
        <v>124</v>
      </c>
      <c r="T13" s="188">
        <v>0</v>
      </c>
      <c r="U13" s="188">
        <f t="shared" si="6"/>
        <v>2731</v>
      </c>
      <c r="V13" s="188">
        <v>0</v>
      </c>
      <c r="W13" s="188">
        <v>1436</v>
      </c>
      <c r="X13" s="188">
        <v>1295</v>
      </c>
      <c r="Y13" s="188">
        <f t="shared" si="7"/>
        <v>12</v>
      </c>
      <c r="Z13" s="188">
        <v>0</v>
      </c>
      <c r="AA13" s="188">
        <v>12</v>
      </c>
      <c r="AB13" s="188">
        <v>0</v>
      </c>
      <c r="AC13" s="188">
        <f t="shared" si="8"/>
        <v>265</v>
      </c>
      <c r="AD13" s="188">
        <v>0</v>
      </c>
      <c r="AE13" s="188">
        <v>265</v>
      </c>
      <c r="AF13" s="188">
        <v>0</v>
      </c>
      <c r="AG13" s="188">
        <v>586</v>
      </c>
      <c r="AH13" s="188">
        <v>212</v>
      </c>
    </row>
    <row r="14" spans="1:34" ht="13.5">
      <c r="A14" s="182" t="s">
        <v>147</v>
      </c>
      <c r="B14" s="182" t="s">
        <v>19</v>
      </c>
      <c r="C14" s="184" t="s">
        <v>20</v>
      </c>
      <c r="D14" s="188">
        <f t="shared" si="0"/>
        <v>35770</v>
      </c>
      <c r="E14" s="188">
        <v>27358</v>
      </c>
      <c r="F14" s="188">
        <v>8412</v>
      </c>
      <c r="G14" s="188">
        <f t="shared" si="1"/>
        <v>35770</v>
      </c>
      <c r="H14" s="188">
        <f t="shared" si="2"/>
        <v>30994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23440</v>
      </c>
      <c r="N14" s="188">
        <v>315</v>
      </c>
      <c r="O14" s="188">
        <v>20258</v>
      </c>
      <c r="P14" s="188">
        <v>2867</v>
      </c>
      <c r="Q14" s="188">
        <f t="shared" si="5"/>
        <v>1468</v>
      </c>
      <c r="R14" s="188">
        <v>5</v>
      </c>
      <c r="S14" s="188">
        <v>1178</v>
      </c>
      <c r="T14" s="188">
        <v>285</v>
      </c>
      <c r="U14" s="188">
        <f t="shared" si="6"/>
        <v>3444</v>
      </c>
      <c r="V14" s="188">
        <v>0</v>
      </c>
      <c r="W14" s="188">
        <v>3444</v>
      </c>
      <c r="X14" s="188">
        <v>0</v>
      </c>
      <c r="Y14" s="188">
        <f t="shared" si="7"/>
        <v>17</v>
      </c>
      <c r="Z14" s="188">
        <v>0</v>
      </c>
      <c r="AA14" s="188">
        <v>17</v>
      </c>
      <c r="AB14" s="188">
        <v>0</v>
      </c>
      <c r="AC14" s="188">
        <f t="shared" si="8"/>
        <v>2625</v>
      </c>
      <c r="AD14" s="188">
        <v>1133</v>
      </c>
      <c r="AE14" s="188">
        <v>120</v>
      </c>
      <c r="AF14" s="188">
        <v>1372</v>
      </c>
      <c r="AG14" s="188">
        <v>4776</v>
      </c>
      <c r="AH14" s="188">
        <v>0</v>
      </c>
    </row>
    <row r="15" spans="1:34" ht="13.5">
      <c r="A15" s="182" t="s">
        <v>147</v>
      </c>
      <c r="B15" s="182" t="s">
        <v>21</v>
      </c>
      <c r="C15" s="184" t="s">
        <v>22</v>
      </c>
      <c r="D15" s="188">
        <f t="shared" si="0"/>
        <v>12855</v>
      </c>
      <c r="E15" s="188">
        <v>8619</v>
      </c>
      <c r="F15" s="188">
        <v>4236</v>
      </c>
      <c r="G15" s="188">
        <f t="shared" si="1"/>
        <v>12855</v>
      </c>
      <c r="H15" s="188">
        <f t="shared" si="2"/>
        <v>8619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6589</v>
      </c>
      <c r="N15" s="188">
        <v>0</v>
      </c>
      <c r="O15" s="188">
        <v>6589</v>
      </c>
      <c r="P15" s="188">
        <v>0</v>
      </c>
      <c r="Q15" s="188">
        <f t="shared" si="5"/>
        <v>745</v>
      </c>
      <c r="R15" s="188">
        <v>0</v>
      </c>
      <c r="S15" s="188">
        <v>745</v>
      </c>
      <c r="T15" s="188">
        <v>0</v>
      </c>
      <c r="U15" s="188">
        <f t="shared" si="6"/>
        <v>1231</v>
      </c>
      <c r="V15" s="188">
        <v>0</v>
      </c>
      <c r="W15" s="188">
        <v>1231</v>
      </c>
      <c r="X15" s="188">
        <v>0</v>
      </c>
      <c r="Y15" s="188">
        <f t="shared" si="7"/>
        <v>10</v>
      </c>
      <c r="Z15" s="188">
        <v>0</v>
      </c>
      <c r="AA15" s="188">
        <v>10</v>
      </c>
      <c r="AB15" s="188">
        <v>0</v>
      </c>
      <c r="AC15" s="188">
        <f t="shared" si="8"/>
        <v>44</v>
      </c>
      <c r="AD15" s="188">
        <v>0</v>
      </c>
      <c r="AE15" s="188">
        <v>44</v>
      </c>
      <c r="AF15" s="188">
        <v>0</v>
      </c>
      <c r="AG15" s="188">
        <v>4236</v>
      </c>
      <c r="AH15" s="188">
        <v>0</v>
      </c>
    </row>
    <row r="16" spans="1:34" ht="13.5">
      <c r="A16" s="182" t="s">
        <v>147</v>
      </c>
      <c r="B16" s="182" t="s">
        <v>23</v>
      </c>
      <c r="C16" s="184" t="s">
        <v>24</v>
      </c>
      <c r="D16" s="188">
        <f t="shared" si="0"/>
        <v>35538</v>
      </c>
      <c r="E16" s="188">
        <v>23396</v>
      </c>
      <c r="F16" s="188">
        <v>12142</v>
      </c>
      <c r="G16" s="188">
        <f t="shared" si="1"/>
        <v>35538</v>
      </c>
      <c r="H16" s="188">
        <f t="shared" si="2"/>
        <v>34757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28327</v>
      </c>
      <c r="N16" s="188">
        <v>23</v>
      </c>
      <c r="O16" s="188">
        <v>17154</v>
      </c>
      <c r="P16" s="188">
        <v>11150</v>
      </c>
      <c r="Q16" s="188">
        <f t="shared" si="5"/>
        <v>2768</v>
      </c>
      <c r="R16" s="188">
        <v>820</v>
      </c>
      <c r="S16" s="188">
        <v>1263</v>
      </c>
      <c r="T16" s="188">
        <v>685</v>
      </c>
      <c r="U16" s="188">
        <f t="shared" si="6"/>
        <v>3054</v>
      </c>
      <c r="V16" s="188">
        <v>0</v>
      </c>
      <c r="W16" s="188">
        <v>3013</v>
      </c>
      <c r="X16" s="188">
        <v>41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608</v>
      </c>
      <c r="AD16" s="188">
        <v>0</v>
      </c>
      <c r="AE16" s="188">
        <v>342</v>
      </c>
      <c r="AF16" s="188">
        <v>266</v>
      </c>
      <c r="AG16" s="188">
        <v>781</v>
      </c>
      <c r="AH16" s="188">
        <v>0</v>
      </c>
    </row>
    <row r="17" spans="1:34" ht="13.5">
      <c r="A17" s="182" t="s">
        <v>147</v>
      </c>
      <c r="B17" s="182" t="s">
        <v>25</v>
      </c>
      <c r="C17" s="184" t="s">
        <v>26</v>
      </c>
      <c r="D17" s="188">
        <f t="shared" si="0"/>
        <v>12790</v>
      </c>
      <c r="E17" s="188">
        <v>10505</v>
      </c>
      <c r="F17" s="188">
        <v>2285</v>
      </c>
      <c r="G17" s="188">
        <f t="shared" si="1"/>
        <v>12790</v>
      </c>
      <c r="H17" s="188">
        <f t="shared" si="2"/>
        <v>9745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6330</v>
      </c>
      <c r="N17" s="188">
        <v>2231</v>
      </c>
      <c r="O17" s="188">
        <v>4099</v>
      </c>
      <c r="P17" s="188">
        <v>0</v>
      </c>
      <c r="Q17" s="188">
        <f t="shared" si="5"/>
        <v>1499</v>
      </c>
      <c r="R17" s="188">
        <v>591</v>
      </c>
      <c r="S17" s="188">
        <v>908</v>
      </c>
      <c r="T17" s="188">
        <v>0</v>
      </c>
      <c r="U17" s="188">
        <f t="shared" si="6"/>
        <v>1916</v>
      </c>
      <c r="V17" s="188">
        <v>711</v>
      </c>
      <c r="W17" s="188">
        <v>1205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0</v>
      </c>
      <c r="AD17" s="188">
        <v>0</v>
      </c>
      <c r="AE17" s="188">
        <v>0</v>
      </c>
      <c r="AF17" s="188">
        <v>0</v>
      </c>
      <c r="AG17" s="188">
        <v>3045</v>
      </c>
      <c r="AH17" s="188">
        <v>393</v>
      </c>
    </row>
    <row r="18" spans="1:34" ht="13.5">
      <c r="A18" s="182" t="s">
        <v>147</v>
      </c>
      <c r="B18" s="182" t="s">
        <v>162</v>
      </c>
      <c r="C18" s="184" t="s">
        <v>163</v>
      </c>
      <c r="D18" s="188">
        <f t="shared" si="0"/>
        <v>2828</v>
      </c>
      <c r="E18" s="188">
        <v>1804</v>
      </c>
      <c r="F18" s="188">
        <v>1024</v>
      </c>
      <c r="G18" s="188">
        <f t="shared" si="1"/>
        <v>2828</v>
      </c>
      <c r="H18" s="188">
        <f t="shared" si="2"/>
        <v>2739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2090</v>
      </c>
      <c r="N18" s="188">
        <v>0</v>
      </c>
      <c r="O18" s="188">
        <v>1429</v>
      </c>
      <c r="P18" s="188">
        <v>661</v>
      </c>
      <c r="Q18" s="188">
        <f t="shared" si="5"/>
        <v>29</v>
      </c>
      <c r="R18" s="188">
        <v>0</v>
      </c>
      <c r="S18" s="188">
        <v>29</v>
      </c>
      <c r="T18" s="188">
        <v>0</v>
      </c>
      <c r="U18" s="188">
        <f t="shared" si="6"/>
        <v>569</v>
      </c>
      <c r="V18" s="188">
        <v>0</v>
      </c>
      <c r="W18" s="188">
        <v>295</v>
      </c>
      <c r="X18" s="188">
        <v>274</v>
      </c>
      <c r="Y18" s="188">
        <f t="shared" si="7"/>
        <v>2</v>
      </c>
      <c r="Z18" s="188">
        <v>0</v>
      </c>
      <c r="AA18" s="188">
        <v>2</v>
      </c>
      <c r="AB18" s="188">
        <v>0</v>
      </c>
      <c r="AC18" s="188">
        <f t="shared" si="8"/>
        <v>49</v>
      </c>
      <c r="AD18" s="188">
        <v>0</v>
      </c>
      <c r="AE18" s="188">
        <v>49</v>
      </c>
      <c r="AF18" s="188">
        <v>0</v>
      </c>
      <c r="AG18" s="188">
        <v>89</v>
      </c>
      <c r="AH18" s="188">
        <v>148</v>
      </c>
    </row>
    <row r="19" spans="1:34" ht="13.5">
      <c r="A19" s="182" t="s">
        <v>147</v>
      </c>
      <c r="B19" s="182" t="s">
        <v>164</v>
      </c>
      <c r="C19" s="184" t="s">
        <v>165</v>
      </c>
      <c r="D19" s="188">
        <f t="shared" si="0"/>
        <v>3393</v>
      </c>
      <c r="E19" s="188">
        <v>2635</v>
      </c>
      <c r="F19" s="188">
        <v>758</v>
      </c>
      <c r="G19" s="188">
        <f t="shared" si="1"/>
        <v>3393</v>
      </c>
      <c r="H19" s="188">
        <f t="shared" si="2"/>
        <v>3332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2438</v>
      </c>
      <c r="N19" s="188">
        <v>0</v>
      </c>
      <c r="O19" s="188">
        <v>1813</v>
      </c>
      <c r="P19" s="188">
        <v>625</v>
      </c>
      <c r="Q19" s="188">
        <f t="shared" si="5"/>
        <v>527</v>
      </c>
      <c r="R19" s="188">
        <v>0</v>
      </c>
      <c r="S19" s="188">
        <v>459</v>
      </c>
      <c r="T19" s="188">
        <v>68</v>
      </c>
      <c r="U19" s="188">
        <f t="shared" si="6"/>
        <v>63</v>
      </c>
      <c r="V19" s="188">
        <v>0</v>
      </c>
      <c r="W19" s="188">
        <v>61</v>
      </c>
      <c r="X19" s="188">
        <v>2</v>
      </c>
      <c r="Y19" s="188">
        <f t="shared" si="7"/>
        <v>76</v>
      </c>
      <c r="Z19" s="188">
        <v>0</v>
      </c>
      <c r="AA19" s="188">
        <v>74</v>
      </c>
      <c r="AB19" s="188">
        <v>2</v>
      </c>
      <c r="AC19" s="188">
        <f t="shared" si="8"/>
        <v>228</v>
      </c>
      <c r="AD19" s="188">
        <v>0</v>
      </c>
      <c r="AE19" s="188">
        <v>228</v>
      </c>
      <c r="AF19" s="188">
        <v>0</v>
      </c>
      <c r="AG19" s="188">
        <v>61</v>
      </c>
      <c r="AH19" s="188">
        <v>0</v>
      </c>
    </row>
    <row r="20" spans="1:34" ht="13.5">
      <c r="A20" s="182" t="s">
        <v>147</v>
      </c>
      <c r="B20" s="182" t="s">
        <v>166</v>
      </c>
      <c r="C20" s="184" t="s">
        <v>167</v>
      </c>
      <c r="D20" s="188">
        <f t="shared" si="0"/>
        <v>2540</v>
      </c>
      <c r="E20" s="188">
        <v>1870</v>
      </c>
      <c r="F20" s="188">
        <v>670</v>
      </c>
      <c r="G20" s="188">
        <f t="shared" si="1"/>
        <v>2540</v>
      </c>
      <c r="H20" s="188">
        <f t="shared" si="2"/>
        <v>2159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1283</v>
      </c>
      <c r="N20" s="188">
        <v>0</v>
      </c>
      <c r="O20" s="188">
        <v>1123</v>
      </c>
      <c r="P20" s="188">
        <v>160</v>
      </c>
      <c r="Q20" s="188">
        <f t="shared" si="5"/>
        <v>453</v>
      </c>
      <c r="R20" s="188">
        <v>0</v>
      </c>
      <c r="S20" s="188">
        <v>324</v>
      </c>
      <c r="T20" s="188">
        <v>129</v>
      </c>
      <c r="U20" s="188">
        <f t="shared" si="6"/>
        <v>299</v>
      </c>
      <c r="V20" s="188">
        <v>0</v>
      </c>
      <c r="W20" s="188">
        <v>299</v>
      </c>
      <c r="X20" s="188">
        <v>0</v>
      </c>
      <c r="Y20" s="188">
        <f t="shared" si="7"/>
        <v>36</v>
      </c>
      <c r="Z20" s="188">
        <v>0</v>
      </c>
      <c r="AA20" s="188">
        <v>36</v>
      </c>
      <c r="AB20" s="188">
        <v>0</v>
      </c>
      <c r="AC20" s="188">
        <f t="shared" si="8"/>
        <v>88</v>
      </c>
      <c r="AD20" s="188">
        <v>0</v>
      </c>
      <c r="AE20" s="188">
        <v>88</v>
      </c>
      <c r="AF20" s="188">
        <v>0</v>
      </c>
      <c r="AG20" s="188">
        <v>381</v>
      </c>
      <c r="AH20" s="188">
        <v>340</v>
      </c>
    </row>
    <row r="21" spans="1:34" ht="13.5">
      <c r="A21" s="182" t="s">
        <v>147</v>
      </c>
      <c r="B21" s="182" t="s">
        <v>168</v>
      </c>
      <c r="C21" s="184" t="s">
        <v>169</v>
      </c>
      <c r="D21" s="188">
        <f t="shared" si="0"/>
        <v>922</v>
      </c>
      <c r="E21" s="188">
        <v>754</v>
      </c>
      <c r="F21" s="188">
        <v>168</v>
      </c>
      <c r="G21" s="188">
        <f t="shared" si="1"/>
        <v>922</v>
      </c>
      <c r="H21" s="188">
        <f t="shared" si="2"/>
        <v>843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669</v>
      </c>
      <c r="N21" s="188">
        <v>596</v>
      </c>
      <c r="O21" s="188">
        <v>0</v>
      </c>
      <c r="P21" s="188">
        <v>73</v>
      </c>
      <c r="Q21" s="188">
        <f t="shared" si="5"/>
        <v>113</v>
      </c>
      <c r="R21" s="188">
        <v>103</v>
      </c>
      <c r="S21" s="188">
        <v>0</v>
      </c>
      <c r="T21" s="188">
        <v>10</v>
      </c>
      <c r="U21" s="188">
        <f t="shared" si="6"/>
        <v>61</v>
      </c>
      <c r="V21" s="188">
        <v>55</v>
      </c>
      <c r="W21" s="188">
        <v>0</v>
      </c>
      <c r="X21" s="188">
        <v>6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0</v>
      </c>
      <c r="AD21" s="188">
        <v>0</v>
      </c>
      <c r="AE21" s="188">
        <v>0</v>
      </c>
      <c r="AF21" s="188">
        <v>0</v>
      </c>
      <c r="AG21" s="188">
        <v>79</v>
      </c>
      <c r="AH21" s="188">
        <v>0</v>
      </c>
    </row>
    <row r="22" spans="1:34" ht="13.5">
      <c r="A22" s="182" t="s">
        <v>147</v>
      </c>
      <c r="B22" s="182" t="s">
        <v>170</v>
      </c>
      <c r="C22" s="184" t="s">
        <v>171</v>
      </c>
      <c r="D22" s="188">
        <f t="shared" si="0"/>
        <v>2343</v>
      </c>
      <c r="E22" s="188">
        <v>2077</v>
      </c>
      <c r="F22" s="188">
        <v>266</v>
      </c>
      <c r="G22" s="188">
        <f t="shared" si="1"/>
        <v>2343</v>
      </c>
      <c r="H22" s="188">
        <f t="shared" si="2"/>
        <v>1887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1428</v>
      </c>
      <c r="N22" s="188">
        <v>0</v>
      </c>
      <c r="O22" s="188">
        <v>1162</v>
      </c>
      <c r="P22" s="188">
        <v>266</v>
      </c>
      <c r="Q22" s="188">
        <f t="shared" si="5"/>
        <v>112</v>
      </c>
      <c r="R22" s="188">
        <v>0</v>
      </c>
      <c r="S22" s="188">
        <v>112</v>
      </c>
      <c r="T22" s="188">
        <v>0</v>
      </c>
      <c r="U22" s="188">
        <f t="shared" si="6"/>
        <v>347</v>
      </c>
      <c r="V22" s="188">
        <v>0</v>
      </c>
      <c r="W22" s="188">
        <v>347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0</v>
      </c>
      <c r="AD22" s="188">
        <v>0</v>
      </c>
      <c r="AE22" s="188">
        <v>0</v>
      </c>
      <c r="AF22" s="188">
        <v>0</v>
      </c>
      <c r="AG22" s="188">
        <v>456</v>
      </c>
      <c r="AH22" s="188">
        <v>0</v>
      </c>
    </row>
    <row r="23" spans="1:34" ht="13.5">
      <c r="A23" s="182" t="s">
        <v>147</v>
      </c>
      <c r="B23" s="182" t="s">
        <v>172</v>
      </c>
      <c r="C23" s="184" t="s">
        <v>173</v>
      </c>
      <c r="D23" s="188">
        <f t="shared" si="0"/>
        <v>4055</v>
      </c>
      <c r="E23" s="188">
        <v>3157</v>
      </c>
      <c r="F23" s="188">
        <v>898</v>
      </c>
      <c r="G23" s="188">
        <f t="shared" si="1"/>
        <v>4055</v>
      </c>
      <c r="H23" s="188">
        <f t="shared" si="2"/>
        <v>3157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2459</v>
      </c>
      <c r="N23" s="188">
        <v>0</v>
      </c>
      <c r="O23" s="188">
        <v>2459</v>
      </c>
      <c r="P23" s="188">
        <v>0</v>
      </c>
      <c r="Q23" s="188">
        <f t="shared" si="5"/>
        <v>278</v>
      </c>
      <c r="R23" s="188">
        <v>0</v>
      </c>
      <c r="S23" s="188">
        <v>278</v>
      </c>
      <c r="T23" s="188">
        <v>0</v>
      </c>
      <c r="U23" s="188">
        <f t="shared" si="6"/>
        <v>420</v>
      </c>
      <c r="V23" s="188">
        <v>0</v>
      </c>
      <c r="W23" s="188">
        <v>420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0</v>
      </c>
      <c r="AD23" s="188">
        <v>0</v>
      </c>
      <c r="AE23" s="188">
        <v>0</v>
      </c>
      <c r="AF23" s="188">
        <v>0</v>
      </c>
      <c r="AG23" s="188">
        <v>898</v>
      </c>
      <c r="AH23" s="188">
        <v>0</v>
      </c>
    </row>
    <row r="24" spans="1:34" ht="13.5">
      <c r="A24" s="182" t="s">
        <v>147</v>
      </c>
      <c r="B24" s="182" t="s">
        <v>174</v>
      </c>
      <c r="C24" s="184" t="s">
        <v>175</v>
      </c>
      <c r="D24" s="188">
        <f t="shared" si="0"/>
        <v>1641</v>
      </c>
      <c r="E24" s="188">
        <v>1283</v>
      </c>
      <c r="F24" s="188">
        <v>358</v>
      </c>
      <c r="G24" s="188">
        <f t="shared" si="1"/>
        <v>1641</v>
      </c>
      <c r="H24" s="188">
        <f t="shared" si="2"/>
        <v>1553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1363</v>
      </c>
      <c r="N24" s="188">
        <v>0</v>
      </c>
      <c r="O24" s="188">
        <v>1016</v>
      </c>
      <c r="P24" s="188">
        <v>347</v>
      </c>
      <c r="Q24" s="188">
        <f t="shared" si="5"/>
        <v>40</v>
      </c>
      <c r="R24" s="188">
        <v>0</v>
      </c>
      <c r="S24" s="188">
        <v>34</v>
      </c>
      <c r="T24" s="188">
        <v>6</v>
      </c>
      <c r="U24" s="188">
        <f t="shared" si="6"/>
        <v>112</v>
      </c>
      <c r="V24" s="188">
        <v>0</v>
      </c>
      <c r="W24" s="188">
        <v>112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38</v>
      </c>
      <c r="AD24" s="188">
        <v>0</v>
      </c>
      <c r="AE24" s="188">
        <v>33</v>
      </c>
      <c r="AF24" s="188">
        <v>5</v>
      </c>
      <c r="AG24" s="188">
        <v>88</v>
      </c>
      <c r="AH24" s="188">
        <v>0</v>
      </c>
    </row>
    <row r="25" spans="1:34" ht="13.5">
      <c r="A25" s="182" t="s">
        <v>147</v>
      </c>
      <c r="B25" s="182" t="s">
        <v>176</v>
      </c>
      <c r="C25" s="184" t="s">
        <v>177</v>
      </c>
      <c r="D25" s="188">
        <f t="shared" si="0"/>
        <v>2394</v>
      </c>
      <c r="E25" s="188">
        <v>2045</v>
      </c>
      <c r="F25" s="188">
        <v>349</v>
      </c>
      <c r="G25" s="188">
        <f t="shared" si="1"/>
        <v>2394</v>
      </c>
      <c r="H25" s="188">
        <f t="shared" si="2"/>
        <v>2394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1797</v>
      </c>
      <c r="N25" s="188">
        <v>0</v>
      </c>
      <c r="O25" s="188">
        <v>1450</v>
      </c>
      <c r="P25" s="188">
        <v>347</v>
      </c>
      <c r="Q25" s="188">
        <f t="shared" si="5"/>
        <v>512</v>
      </c>
      <c r="R25" s="188">
        <v>0</v>
      </c>
      <c r="S25" s="188">
        <v>512</v>
      </c>
      <c r="T25" s="188">
        <v>0</v>
      </c>
      <c r="U25" s="188">
        <f t="shared" si="6"/>
        <v>83</v>
      </c>
      <c r="V25" s="188">
        <v>0</v>
      </c>
      <c r="W25" s="188">
        <v>83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2</v>
      </c>
      <c r="AD25" s="188">
        <v>0</v>
      </c>
      <c r="AE25" s="188">
        <v>0</v>
      </c>
      <c r="AF25" s="188">
        <v>2</v>
      </c>
      <c r="AG25" s="188">
        <v>0</v>
      </c>
      <c r="AH25" s="188">
        <v>0</v>
      </c>
    </row>
    <row r="26" spans="1:34" ht="13.5">
      <c r="A26" s="182" t="s">
        <v>147</v>
      </c>
      <c r="B26" s="182" t="s">
        <v>178</v>
      </c>
      <c r="C26" s="184" t="s">
        <v>179</v>
      </c>
      <c r="D26" s="188">
        <f t="shared" si="0"/>
        <v>2231</v>
      </c>
      <c r="E26" s="188">
        <v>1668</v>
      </c>
      <c r="F26" s="188">
        <v>563</v>
      </c>
      <c r="G26" s="188">
        <f t="shared" si="1"/>
        <v>2231</v>
      </c>
      <c r="H26" s="188">
        <f t="shared" si="2"/>
        <v>2091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1725</v>
      </c>
      <c r="N26" s="188">
        <v>0</v>
      </c>
      <c r="O26" s="188">
        <v>1302</v>
      </c>
      <c r="P26" s="188">
        <v>423</v>
      </c>
      <c r="Q26" s="188">
        <f t="shared" si="5"/>
        <v>102</v>
      </c>
      <c r="R26" s="188">
        <v>0</v>
      </c>
      <c r="S26" s="188">
        <v>102</v>
      </c>
      <c r="T26" s="188">
        <v>0</v>
      </c>
      <c r="U26" s="188">
        <f t="shared" si="6"/>
        <v>264</v>
      </c>
      <c r="V26" s="188">
        <v>0</v>
      </c>
      <c r="W26" s="188">
        <v>264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0</v>
      </c>
      <c r="AD26" s="188">
        <v>0</v>
      </c>
      <c r="AE26" s="188">
        <v>0</v>
      </c>
      <c r="AF26" s="188">
        <v>0</v>
      </c>
      <c r="AG26" s="188">
        <v>140</v>
      </c>
      <c r="AH26" s="188">
        <v>16</v>
      </c>
    </row>
    <row r="27" spans="1:34" ht="13.5">
      <c r="A27" s="182" t="s">
        <v>147</v>
      </c>
      <c r="B27" s="182" t="s">
        <v>180</v>
      </c>
      <c r="C27" s="184" t="s">
        <v>181</v>
      </c>
      <c r="D27" s="188">
        <f t="shared" si="0"/>
        <v>1378</v>
      </c>
      <c r="E27" s="188">
        <v>1080</v>
      </c>
      <c r="F27" s="188">
        <v>298</v>
      </c>
      <c r="G27" s="188">
        <f t="shared" si="1"/>
        <v>1378</v>
      </c>
      <c r="H27" s="188">
        <f t="shared" si="2"/>
        <v>1080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881</v>
      </c>
      <c r="N27" s="188">
        <v>0</v>
      </c>
      <c r="O27" s="188">
        <v>881</v>
      </c>
      <c r="P27" s="188">
        <v>0</v>
      </c>
      <c r="Q27" s="188">
        <f t="shared" si="5"/>
        <v>44</v>
      </c>
      <c r="R27" s="188">
        <v>0</v>
      </c>
      <c r="S27" s="188">
        <v>44</v>
      </c>
      <c r="T27" s="188">
        <v>0</v>
      </c>
      <c r="U27" s="188">
        <f t="shared" si="6"/>
        <v>155</v>
      </c>
      <c r="V27" s="188">
        <v>0</v>
      </c>
      <c r="W27" s="188">
        <v>155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0</v>
      </c>
      <c r="AD27" s="188">
        <v>0</v>
      </c>
      <c r="AE27" s="188">
        <v>0</v>
      </c>
      <c r="AF27" s="188">
        <v>0</v>
      </c>
      <c r="AG27" s="188">
        <v>298</v>
      </c>
      <c r="AH27" s="188">
        <v>0</v>
      </c>
    </row>
    <row r="28" spans="1:34" ht="13.5">
      <c r="A28" s="182" t="s">
        <v>147</v>
      </c>
      <c r="B28" s="182" t="s">
        <v>182</v>
      </c>
      <c r="C28" s="184" t="s">
        <v>183</v>
      </c>
      <c r="D28" s="188">
        <f t="shared" si="0"/>
        <v>1334</v>
      </c>
      <c r="E28" s="188">
        <v>1208</v>
      </c>
      <c r="F28" s="188">
        <v>126</v>
      </c>
      <c r="G28" s="188">
        <f t="shared" si="1"/>
        <v>1334</v>
      </c>
      <c r="H28" s="188">
        <f t="shared" si="2"/>
        <v>1208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998</v>
      </c>
      <c r="N28" s="188">
        <v>0</v>
      </c>
      <c r="O28" s="188">
        <v>998</v>
      </c>
      <c r="P28" s="188">
        <v>0</v>
      </c>
      <c r="Q28" s="188">
        <f t="shared" si="5"/>
        <v>0</v>
      </c>
      <c r="R28" s="188">
        <v>0</v>
      </c>
      <c r="S28" s="188">
        <v>0</v>
      </c>
      <c r="T28" s="188">
        <v>0</v>
      </c>
      <c r="U28" s="188">
        <f t="shared" si="6"/>
        <v>85</v>
      </c>
      <c r="V28" s="188">
        <v>0</v>
      </c>
      <c r="W28" s="188">
        <v>85</v>
      </c>
      <c r="X28" s="188">
        <v>0</v>
      </c>
      <c r="Y28" s="188">
        <f t="shared" si="7"/>
        <v>94</v>
      </c>
      <c r="Z28" s="188">
        <v>0</v>
      </c>
      <c r="AA28" s="188">
        <v>94</v>
      </c>
      <c r="AB28" s="188">
        <v>0</v>
      </c>
      <c r="AC28" s="188">
        <f t="shared" si="8"/>
        <v>31</v>
      </c>
      <c r="AD28" s="188">
        <v>0</v>
      </c>
      <c r="AE28" s="188">
        <v>31</v>
      </c>
      <c r="AF28" s="188">
        <v>0</v>
      </c>
      <c r="AG28" s="188">
        <v>126</v>
      </c>
      <c r="AH28" s="188">
        <v>111</v>
      </c>
    </row>
    <row r="29" spans="1:34" ht="13.5">
      <c r="A29" s="182" t="s">
        <v>147</v>
      </c>
      <c r="B29" s="182" t="s">
        <v>184</v>
      </c>
      <c r="C29" s="184" t="s">
        <v>185</v>
      </c>
      <c r="D29" s="188">
        <f t="shared" si="0"/>
        <v>3118</v>
      </c>
      <c r="E29" s="188">
        <v>2463</v>
      </c>
      <c r="F29" s="188">
        <v>655</v>
      </c>
      <c r="G29" s="188">
        <f t="shared" si="1"/>
        <v>3118</v>
      </c>
      <c r="H29" s="188">
        <f t="shared" si="2"/>
        <v>3118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2652</v>
      </c>
      <c r="N29" s="188">
        <v>0</v>
      </c>
      <c r="O29" s="188">
        <v>1997</v>
      </c>
      <c r="P29" s="188">
        <v>655</v>
      </c>
      <c r="Q29" s="188">
        <f t="shared" si="5"/>
        <v>36</v>
      </c>
      <c r="R29" s="188">
        <v>0</v>
      </c>
      <c r="S29" s="188">
        <v>36</v>
      </c>
      <c r="T29" s="188">
        <v>0</v>
      </c>
      <c r="U29" s="188">
        <f t="shared" si="6"/>
        <v>324</v>
      </c>
      <c r="V29" s="188">
        <v>0</v>
      </c>
      <c r="W29" s="188">
        <v>324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106</v>
      </c>
      <c r="AD29" s="188">
        <v>0</v>
      </c>
      <c r="AE29" s="188">
        <v>106</v>
      </c>
      <c r="AF29" s="188">
        <v>0</v>
      </c>
      <c r="AG29" s="188">
        <v>0</v>
      </c>
      <c r="AH29" s="188">
        <v>300</v>
      </c>
    </row>
    <row r="30" spans="1:34" ht="13.5">
      <c r="A30" s="182" t="s">
        <v>147</v>
      </c>
      <c r="B30" s="182" t="s">
        <v>186</v>
      </c>
      <c r="C30" s="184" t="s">
        <v>187</v>
      </c>
      <c r="D30" s="188">
        <f t="shared" si="0"/>
        <v>1888</v>
      </c>
      <c r="E30" s="188">
        <v>1681</v>
      </c>
      <c r="F30" s="188">
        <v>207</v>
      </c>
      <c r="G30" s="188">
        <f t="shared" si="1"/>
        <v>1888</v>
      </c>
      <c r="H30" s="188">
        <f t="shared" si="2"/>
        <v>1824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1445</v>
      </c>
      <c r="N30" s="188">
        <v>0</v>
      </c>
      <c r="O30" s="188">
        <v>1280</v>
      </c>
      <c r="P30" s="188">
        <v>165</v>
      </c>
      <c r="Q30" s="188">
        <f t="shared" si="5"/>
        <v>108</v>
      </c>
      <c r="R30" s="188">
        <v>0</v>
      </c>
      <c r="S30" s="188">
        <v>108</v>
      </c>
      <c r="T30" s="188">
        <v>0</v>
      </c>
      <c r="U30" s="188">
        <f t="shared" si="6"/>
        <v>271</v>
      </c>
      <c r="V30" s="188">
        <v>0</v>
      </c>
      <c r="W30" s="188">
        <v>271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0</v>
      </c>
      <c r="AD30" s="188">
        <v>0</v>
      </c>
      <c r="AE30" s="188">
        <v>0</v>
      </c>
      <c r="AF30" s="188">
        <v>0</v>
      </c>
      <c r="AG30" s="188">
        <v>64</v>
      </c>
      <c r="AH30" s="188">
        <v>65</v>
      </c>
    </row>
    <row r="31" spans="1:34" ht="13.5">
      <c r="A31" s="182" t="s">
        <v>147</v>
      </c>
      <c r="B31" s="182" t="s">
        <v>188</v>
      </c>
      <c r="C31" s="184" t="s">
        <v>189</v>
      </c>
      <c r="D31" s="188">
        <f t="shared" si="0"/>
        <v>1655</v>
      </c>
      <c r="E31" s="188">
        <v>1280</v>
      </c>
      <c r="F31" s="188">
        <v>375</v>
      </c>
      <c r="G31" s="188">
        <f t="shared" si="1"/>
        <v>1655</v>
      </c>
      <c r="H31" s="188">
        <f t="shared" si="2"/>
        <v>1280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1057</v>
      </c>
      <c r="N31" s="188">
        <v>0</v>
      </c>
      <c r="O31" s="188">
        <v>1057</v>
      </c>
      <c r="P31" s="188">
        <v>0</v>
      </c>
      <c r="Q31" s="188">
        <f t="shared" si="5"/>
        <v>84</v>
      </c>
      <c r="R31" s="188">
        <v>0</v>
      </c>
      <c r="S31" s="188">
        <v>84</v>
      </c>
      <c r="T31" s="188">
        <v>0</v>
      </c>
      <c r="U31" s="188">
        <f t="shared" si="6"/>
        <v>136</v>
      </c>
      <c r="V31" s="188">
        <v>0</v>
      </c>
      <c r="W31" s="188">
        <v>136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3</v>
      </c>
      <c r="AD31" s="188">
        <v>0</v>
      </c>
      <c r="AE31" s="188">
        <v>3</v>
      </c>
      <c r="AF31" s="188">
        <v>0</v>
      </c>
      <c r="AG31" s="188">
        <v>375</v>
      </c>
      <c r="AH31" s="188">
        <v>64</v>
      </c>
    </row>
    <row r="32" spans="1:34" ht="13.5">
      <c r="A32" s="182" t="s">
        <v>147</v>
      </c>
      <c r="B32" s="182" t="s">
        <v>190</v>
      </c>
      <c r="C32" s="184" t="s">
        <v>191</v>
      </c>
      <c r="D32" s="188">
        <f t="shared" si="0"/>
        <v>1617</v>
      </c>
      <c r="E32" s="188">
        <v>1235</v>
      </c>
      <c r="F32" s="188">
        <v>382</v>
      </c>
      <c r="G32" s="188">
        <f t="shared" si="1"/>
        <v>1617</v>
      </c>
      <c r="H32" s="188">
        <f t="shared" si="2"/>
        <v>1249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800</v>
      </c>
      <c r="N32" s="188">
        <v>0</v>
      </c>
      <c r="O32" s="188">
        <v>555</v>
      </c>
      <c r="P32" s="188">
        <v>245</v>
      </c>
      <c r="Q32" s="188">
        <f t="shared" si="5"/>
        <v>171</v>
      </c>
      <c r="R32" s="188">
        <v>0</v>
      </c>
      <c r="S32" s="188">
        <v>110</v>
      </c>
      <c r="T32" s="188">
        <v>61</v>
      </c>
      <c r="U32" s="188">
        <f t="shared" si="6"/>
        <v>278</v>
      </c>
      <c r="V32" s="188">
        <v>0</v>
      </c>
      <c r="W32" s="188">
        <v>202</v>
      </c>
      <c r="X32" s="188">
        <v>76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0</v>
      </c>
      <c r="AD32" s="188">
        <v>0</v>
      </c>
      <c r="AE32" s="188">
        <v>0</v>
      </c>
      <c r="AF32" s="188">
        <v>0</v>
      </c>
      <c r="AG32" s="188">
        <v>368</v>
      </c>
      <c r="AH32" s="188">
        <v>0</v>
      </c>
    </row>
    <row r="33" spans="1:34" ht="13.5">
      <c r="A33" s="182" t="s">
        <v>147</v>
      </c>
      <c r="B33" s="182" t="s">
        <v>278</v>
      </c>
      <c r="C33" s="184" t="s">
        <v>279</v>
      </c>
      <c r="D33" s="188">
        <f t="shared" si="0"/>
        <v>4110</v>
      </c>
      <c r="E33" s="188">
        <v>3626</v>
      </c>
      <c r="F33" s="188">
        <v>484</v>
      </c>
      <c r="G33" s="188">
        <f t="shared" si="1"/>
        <v>4110</v>
      </c>
      <c r="H33" s="188">
        <f t="shared" si="2"/>
        <v>3311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2513</v>
      </c>
      <c r="N33" s="188">
        <v>0</v>
      </c>
      <c r="O33" s="188">
        <v>2513</v>
      </c>
      <c r="P33" s="188">
        <v>0</v>
      </c>
      <c r="Q33" s="188">
        <f t="shared" si="5"/>
        <v>106</v>
      </c>
      <c r="R33" s="188">
        <v>0</v>
      </c>
      <c r="S33" s="188">
        <v>106</v>
      </c>
      <c r="T33" s="188">
        <v>0</v>
      </c>
      <c r="U33" s="188">
        <f t="shared" si="6"/>
        <v>692</v>
      </c>
      <c r="V33" s="188">
        <v>0</v>
      </c>
      <c r="W33" s="188">
        <v>692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0</v>
      </c>
      <c r="AD33" s="188">
        <v>0</v>
      </c>
      <c r="AE33" s="188">
        <v>0</v>
      </c>
      <c r="AF33" s="188">
        <v>0</v>
      </c>
      <c r="AG33" s="188">
        <v>799</v>
      </c>
      <c r="AH33" s="188">
        <v>0</v>
      </c>
    </row>
    <row r="34" spans="1:34" ht="13.5">
      <c r="A34" s="182" t="s">
        <v>147</v>
      </c>
      <c r="B34" s="182" t="s">
        <v>280</v>
      </c>
      <c r="C34" s="184" t="s">
        <v>281</v>
      </c>
      <c r="D34" s="188">
        <f t="shared" si="0"/>
        <v>1670</v>
      </c>
      <c r="E34" s="188">
        <v>1427</v>
      </c>
      <c r="F34" s="188">
        <v>243</v>
      </c>
      <c r="G34" s="188">
        <f t="shared" si="1"/>
        <v>1670</v>
      </c>
      <c r="H34" s="188">
        <f t="shared" si="2"/>
        <v>1427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1033</v>
      </c>
      <c r="N34" s="188">
        <v>0</v>
      </c>
      <c r="O34" s="188">
        <v>1033</v>
      </c>
      <c r="P34" s="188">
        <v>0</v>
      </c>
      <c r="Q34" s="188">
        <f t="shared" si="5"/>
        <v>67</v>
      </c>
      <c r="R34" s="188">
        <v>0</v>
      </c>
      <c r="S34" s="188">
        <v>67</v>
      </c>
      <c r="T34" s="188">
        <v>0</v>
      </c>
      <c r="U34" s="188">
        <f t="shared" si="6"/>
        <v>327</v>
      </c>
      <c r="V34" s="188">
        <v>0</v>
      </c>
      <c r="W34" s="188">
        <v>327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0</v>
      </c>
      <c r="AD34" s="188">
        <v>0</v>
      </c>
      <c r="AE34" s="188">
        <v>0</v>
      </c>
      <c r="AF34" s="188">
        <v>0</v>
      </c>
      <c r="AG34" s="188">
        <v>243</v>
      </c>
      <c r="AH34" s="188">
        <v>0</v>
      </c>
    </row>
    <row r="35" spans="1:34" ht="13.5">
      <c r="A35" s="182" t="s">
        <v>147</v>
      </c>
      <c r="B35" s="182" t="s">
        <v>282</v>
      </c>
      <c r="C35" s="184" t="s">
        <v>283</v>
      </c>
      <c r="D35" s="188">
        <f t="shared" si="0"/>
        <v>4672</v>
      </c>
      <c r="E35" s="188">
        <v>3655</v>
      </c>
      <c r="F35" s="188">
        <v>1017</v>
      </c>
      <c r="G35" s="188">
        <f t="shared" si="1"/>
        <v>4672</v>
      </c>
      <c r="H35" s="188">
        <f t="shared" si="2"/>
        <v>3574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2664</v>
      </c>
      <c r="N35" s="188">
        <v>0</v>
      </c>
      <c r="O35" s="188">
        <v>2664</v>
      </c>
      <c r="P35" s="188">
        <v>0</v>
      </c>
      <c r="Q35" s="188">
        <f t="shared" si="5"/>
        <v>158</v>
      </c>
      <c r="R35" s="188">
        <v>0</v>
      </c>
      <c r="S35" s="188">
        <v>158</v>
      </c>
      <c r="T35" s="188">
        <v>0</v>
      </c>
      <c r="U35" s="188">
        <f t="shared" si="6"/>
        <v>752</v>
      </c>
      <c r="V35" s="188">
        <v>0</v>
      </c>
      <c r="W35" s="188">
        <v>752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0</v>
      </c>
      <c r="AD35" s="188">
        <v>0</v>
      </c>
      <c r="AE35" s="188">
        <v>0</v>
      </c>
      <c r="AF35" s="188">
        <v>0</v>
      </c>
      <c r="AG35" s="188">
        <v>1098</v>
      </c>
      <c r="AH35" s="188">
        <v>0</v>
      </c>
    </row>
    <row r="36" spans="1:34" ht="13.5">
      <c r="A36" s="182" t="s">
        <v>147</v>
      </c>
      <c r="B36" s="182" t="s">
        <v>284</v>
      </c>
      <c r="C36" s="184" t="s">
        <v>285</v>
      </c>
      <c r="D36" s="188">
        <f t="shared" si="0"/>
        <v>5576</v>
      </c>
      <c r="E36" s="188">
        <v>3240</v>
      </c>
      <c r="F36" s="188">
        <v>2336</v>
      </c>
      <c r="G36" s="188">
        <f t="shared" si="1"/>
        <v>5576</v>
      </c>
      <c r="H36" s="188">
        <f t="shared" si="2"/>
        <v>4656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4025</v>
      </c>
      <c r="N36" s="188">
        <v>0</v>
      </c>
      <c r="O36" s="188">
        <v>2510</v>
      </c>
      <c r="P36" s="188">
        <v>1515</v>
      </c>
      <c r="Q36" s="188">
        <f t="shared" si="5"/>
        <v>325</v>
      </c>
      <c r="R36" s="188">
        <v>0</v>
      </c>
      <c r="S36" s="188">
        <v>246</v>
      </c>
      <c r="T36" s="188">
        <v>79</v>
      </c>
      <c r="U36" s="188">
        <f t="shared" si="6"/>
        <v>235</v>
      </c>
      <c r="V36" s="188">
        <v>0</v>
      </c>
      <c r="W36" s="188">
        <v>231</v>
      </c>
      <c r="X36" s="188">
        <v>4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71</v>
      </c>
      <c r="AD36" s="188">
        <v>0</v>
      </c>
      <c r="AE36" s="188">
        <v>71</v>
      </c>
      <c r="AF36" s="188">
        <v>0</v>
      </c>
      <c r="AG36" s="188">
        <v>920</v>
      </c>
      <c r="AH36" s="188">
        <v>0</v>
      </c>
    </row>
    <row r="37" spans="1:34" ht="13.5">
      <c r="A37" s="182" t="s">
        <v>147</v>
      </c>
      <c r="B37" s="182" t="s">
        <v>286</v>
      </c>
      <c r="C37" s="184" t="s">
        <v>287</v>
      </c>
      <c r="D37" s="188">
        <f t="shared" si="0"/>
        <v>5239</v>
      </c>
      <c r="E37" s="188">
        <v>3105</v>
      </c>
      <c r="F37" s="188">
        <v>2134</v>
      </c>
      <c r="G37" s="188">
        <f t="shared" si="1"/>
        <v>5239</v>
      </c>
      <c r="H37" s="188">
        <f t="shared" si="2"/>
        <v>5181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4116</v>
      </c>
      <c r="N37" s="188">
        <v>436</v>
      </c>
      <c r="O37" s="188">
        <v>1962</v>
      </c>
      <c r="P37" s="188">
        <v>1718</v>
      </c>
      <c r="Q37" s="188">
        <f t="shared" si="5"/>
        <v>475</v>
      </c>
      <c r="R37" s="188">
        <v>145</v>
      </c>
      <c r="S37" s="188">
        <v>234</v>
      </c>
      <c r="T37" s="188">
        <v>96</v>
      </c>
      <c r="U37" s="188">
        <f t="shared" si="6"/>
        <v>470</v>
      </c>
      <c r="V37" s="188">
        <v>0</v>
      </c>
      <c r="W37" s="188">
        <v>470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120</v>
      </c>
      <c r="AD37" s="188">
        <v>120</v>
      </c>
      <c r="AE37" s="188">
        <v>0</v>
      </c>
      <c r="AF37" s="188">
        <v>0</v>
      </c>
      <c r="AG37" s="188">
        <v>58</v>
      </c>
      <c r="AH37" s="188">
        <v>0</v>
      </c>
    </row>
    <row r="38" spans="1:34" ht="13.5">
      <c r="A38" s="182" t="s">
        <v>147</v>
      </c>
      <c r="B38" s="182" t="s">
        <v>288</v>
      </c>
      <c r="C38" s="184" t="s">
        <v>289</v>
      </c>
      <c r="D38" s="188">
        <f t="shared" si="0"/>
        <v>1186</v>
      </c>
      <c r="E38" s="188">
        <v>1107</v>
      </c>
      <c r="F38" s="188">
        <v>79</v>
      </c>
      <c r="G38" s="188">
        <f t="shared" si="1"/>
        <v>1186</v>
      </c>
      <c r="H38" s="188">
        <f t="shared" si="2"/>
        <v>1101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809</v>
      </c>
      <c r="N38" s="188">
        <v>2</v>
      </c>
      <c r="O38" s="188">
        <v>807</v>
      </c>
      <c r="P38" s="188">
        <v>0</v>
      </c>
      <c r="Q38" s="188">
        <f t="shared" si="5"/>
        <v>119</v>
      </c>
      <c r="R38" s="188">
        <v>0</v>
      </c>
      <c r="S38" s="188">
        <v>119</v>
      </c>
      <c r="T38" s="188">
        <v>0</v>
      </c>
      <c r="U38" s="188">
        <f t="shared" si="6"/>
        <v>63</v>
      </c>
      <c r="V38" s="188">
        <v>0</v>
      </c>
      <c r="W38" s="188">
        <v>63</v>
      </c>
      <c r="X38" s="188">
        <v>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110</v>
      </c>
      <c r="AD38" s="188">
        <v>33</v>
      </c>
      <c r="AE38" s="188">
        <v>77</v>
      </c>
      <c r="AF38" s="188">
        <v>0</v>
      </c>
      <c r="AG38" s="188">
        <v>85</v>
      </c>
      <c r="AH38" s="188">
        <v>0</v>
      </c>
    </row>
    <row r="39" spans="1:34" ht="13.5">
      <c r="A39" s="182" t="s">
        <v>147</v>
      </c>
      <c r="B39" s="182" t="s">
        <v>27</v>
      </c>
      <c r="C39" s="184" t="s">
        <v>28</v>
      </c>
      <c r="D39" s="188">
        <f aca="true" t="shared" si="9" ref="D39:D48">E39+F39</f>
        <v>6809</v>
      </c>
      <c r="E39" s="188">
        <v>5369</v>
      </c>
      <c r="F39" s="188">
        <v>1440</v>
      </c>
      <c r="G39" s="188">
        <f t="shared" si="1"/>
        <v>6809</v>
      </c>
      <c r="H39" s="188">
        <f t="shared" si="2"/>
        <v>6649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5553</v>
      </c>
      <c r="N39" s="188">
        <v>0</v>
      </c>
      <c r="O39" s="188">
        <v>4214</v>
      </c>
      <c r="P39" s="188">
        <v>1339</v>
      </c>
      <c r="Q39" s="188">
        <f t="shared" si="5"/>
        <v>484</v>
      </c>
      <c r="R39" s="188">
        <v>0</v>
      </c>
      <c r="S39" s="188">
        <v>404</v>
      </c>
      <c r="T39" s="188">
        <v>80</v>
      </c>
      <c r="U39" s="188">
        <f t="shared" si="6"/>
        <v>482</v>
      </c>
      <c r="V39" s="188">
        <v>196</v>
      </c>
      <c r="W39" s="188">
        <v>285</v>
      </c>
      <c r="X39" s="188">
        <v>1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130</v>
      </c>
      <c r="AD39" s="188">
        <v>0</v>
      </c>
      <c r="AE39" s="188">
        <v>110</v>
      </c>
      <c r="AF39" s="188">
        <v>20</v>
      </c>
      <c r="AG39" s="188">
        <v>160</v>
      </c>
      <c r="AH39" s="188">
        <v>0</v>
      </c>
    </row>
    <row r="40" spans="1:34" ht="13.5">
      <c r="A40" s="182" t="s">
        <v>147</v>
      </c>
      <c r="B40" s="182" t="s">
        <v>290</v>
      </c>
      <c r="C40" s="184" t="s">
        <v>291</v>
      </c>
      <c r="D40" s="188">
        <f t="shared" si="9"/>
        <v>2097</v>
      </c>
      <c r="E40" s="188">
        <v>1644</v>
      </c>
      <c r="F40" s="188">
        <v>453</v>
      </c>
      <c r="G40" s="188">
        <f t="shared" si="1"/>
        <v>2097</v>
      </c>
      <c r="H40" s="188">
        <f t="shared" si="2"/>
        <v>1990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1568</v>
      </c>
      <c r="N40" s="188">
        <v>0</v>
      </c>
      <c r="O40" s="188">
        <v>1271</v>
      </c>
      <c r="P40" s="188">
        <v>297</v>
      </c>
      <c r="Q40" s="188">
        <f t="shared" si="5"/>
        <v>35</v>
      </c>
      <c r="R40" s="188">
        <v>0</v>
      </c>
      <c r="S40" s="188">
        <v>33</v>
      </c>
      <c r="T40" s="188">
        <v>2</v>
      </c>
      <c r="U40" s="188">
        <f t="shared" si="6"/>
        <v>318</v>
      </c>
      <c r="V40" s="188">
        <v>0</v>
      </c>
      <c r="W40" s="188">
        <v>307</v>
      </c>
      <c r="X40" s="188">
        <v>11</v>
      </c>
      <c r="Y40" s="188">
        <f t="shared" si="7"/>
        <v>21</v>
      </c>
      <c r="Z40" s="188">
        <v>0</v>
      </c>
      <c r="AA40" s="188">
        <v>21</v>
      </c>
      <c r="AB40" s="188">
        <v>0</v>
      </c>
      <c r="AC40" s="188">
        <f t="shared" si="8"/>
        <v>48</v>
      </c>
      <c r="AD40" s="188">
        <v>0</v>
      </c>
      <c r="AE40" s="188">
        <v>12</v>
      </c>
      <c r="AF40" s="188">
        <v>36</v>
      </c>
      <c r="AG40" s="188">
        <v>107</v>
      </c>
      <c r="AH40" s="188">
        <v>32</v>
      </c>
    </row>
    <row r="41" spans="1:34" ht="13.5">
      <c r="A41" s="182" t="s">
        <v>147</v>
      </c>
      <c r="B41" s="182" t="s">
        <v>292</v>
      </c>
      <c r="C41" s="184" t="s">
        <v>293</v>
      </c>
      <c r="D41" s="188">
        <f t="shared" si="9"/>
        <v>2888</v>
      </c>
      <c r="E41" s="188">
        <v>2643</v>
      </c>
      <c r="F41" s="188">
        <v>245</v>
      </c>
      <c r="G41" s="188">
        <f t="shared" si="1"/>
        <v>2888</v>
      </c>
      <c r="H41" s="188">
        <f t="shared" si="2"/>
        <v>2821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2150</v>
      </c>
      <c r="N41" s="188">
        <v>0</v>
      </c>
      <c r="O41" s="188">
        <v>2030</v>
      </c>
      <c r="P41" s="188">
        <v>120</v>
      </c>
      <c r="Q41" s="188">
        <f t="shared" si="5"/>
        <v>56</v>
      </c>
      <c r="R41" s="188">
        <v>0</v>
      </c>
      <c r="S41" s="188">
        <v>48</v>
      </c>
      <c r="T41" s="188">
        <v>8</v>
      </c>
      <c r="U41" s="188">
        <f t="shared" si="6"/>
        <v>550</v>
      </c>
      <c r="V41" s="188">
        <v>0</v>
      </c>
      <c r="W41" s="188">
        <v>545</v>
      </c>
      <c r="X41" s="188">
        <v>5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65</v>
      </c>
      <c r="AD41" s="188">
        <v>0</v>
      </c>
      <c r="AE41" s="188">
        <v>20</v>
      </c>
      <c r="AF41" s="188">
        <v>45</v>
      </c>
      <c r="AG41" s="188">
        <v>67</v>
      </c>
      <c r="AH41" s="188">
        <v>15</v>
      </c>
    </row>
    <row r="42" spans="1:34" ht="13.5">
      <c r="A42" s="182" t="s">
        <v>147</v>
      </c>
      <c r="B42" s="182" t="s">
        <v>294</v>
      </c>
      <c r="C42" s="184" t="s">
        <v>295</v>
      </c>
      <c r="D42" s="188">
        <f t="shared" si="9"/>
        <v>2852</v>
      </c>
      <c r="E42" s="188">
        <v>2567</v>
      </c>
      <c r="F42" s="188">
        <v>285</v>
      </c>
      <c r="G42" s="188">
        <f t="shared" si="1"/>
        <v>2852</v>
      </c>
      <c r="H42" s="188">
        <f t="shared" si="2"/>
        <v>2536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1822</v>
      </c>
      <c r="N42" s="188">
        <v>1822</v>
      </c>
      <c r="O42" s="188">
        <v>0</v>
      </c>
      <c r="P42" s="188">
        <v>0</v>
      </c>
      <c r="Q42" s="188">
        <f t="shared" si="5"/>
        <v>184</v>
      </c>
      <c r="R42" s="188">
        <v>184</v>
      </c>
      <c r="S42" s="188">
        <v>0</v>
      </c>
      <c r="T42" s="188">
        <v>0</v>
      </c>
      <c r="U42" s="188">
        <f t="shared" si="6"/>
        <v>409</v>
      </c>
      <c r="V42" s="188">
        <v>409</v>
      </c>
      <c r="W42" s="188">
        <v>0</v>
      </c>
      <c r="X42" s="188">
        <v>0</v>
      </c>
      <c r="Y42" s="188">
        <f t="shared" si="7"/>
        <v>6</v>
      </c>
      <c r="Z42" s="188">
        <v>6</v>
      </c>
      <c r="AA42" s="188">
        <v>0</v>
      </c>
      <c r="AB42" s="188">
        <v>0</v>
      </c>
      <c r="AC42" s="188">
        <f t="shared" si="8"/>
        <v>115</v>
      </c>
      <c r="AD42" s="188">
        <v>115</v>
      </c>
      <c r="AE42" s="188">
        <v>0</v>
      </c>
      <c r="AF42" s="188">
        <v>0</v>
      </c>
      <c r="AG42" s="188">
        <v>316</v>
      </c>
      <c r="AH42" s="188">
        <v>0</v>
      </c>
    </row>
    <row r="43" spans="1:34" ht="13.5">
      <c r="A43" s="182" t="s">
        <v>147</v>
      </c>
      <c r="B43" s="182" t="s">
        <v>296</v>
      </c>
      <c r="C43" s="184" t="s">
        <v>297</v>
      </c>
      <c r="D43" s="188">
        <f t="shared" si="9"/>
        <v>2253</v>
      </c>
      <c r="E43" s="188">
        <v>1788</v>
      </c>
      <c r="F43" s="188">
        <v>465</v>
      </c>
      <c r="G43" s="188">
        <f t="shared" si="1"/>
        <v>2253</v>
      </c>
      <c r="H43" s="188">
        <f t="shared" si="2"/>
        <v>1745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1221</v>
      </c>
      <c r="N43" s="188">
        <v>1221</v>
      </c>
      <c r="O43" s="188">
        <v>0</v>
      </c>
      <c r="P43" s="188">
        <v>0</v>
      </c>
      <c r="Q43" s="188">
        <f t="shared" si="5"/>
        <v>118</v>
      </c>
      <c r="R43" s="188">
        <v>118</v>
      </c>
      <c r="S43" s="188">
        <v>0</v>
      </c>
      <c r="T43" s="188">
        <v>0</v>
      </c>
      <c r="U43" s="188">
        <f t="shared" si="6"/>
        <v>319</v>
      </c>
      <c r="V43" s="188">
        <v>319</v>
      </c>
      <c r="W43" s="188">
        <v>0</v>
      </c>
      <c r="X43" s="188">
        <v>0</v>
      </c>
      <c r="Y43" s="188">
        <f t="shared" si="7"/>
        <v>20</v>
      </c>
      <c r="Z43" s="188">
        <v>20</v>
      </c>
      <c r="AA43" s="188">
        <v>0</v>
      </c>
      <c r="AB43" s="188">
        <v>0</v>
      </c>
      <c r="AC43" s="188">
        <f t="shared" si="8"/>
        <v>67</v>
      </c>
      <c r="AD43" s="188">
        <v>67</v>
      </c>
      <c r="AE43" s="188">
        <v>0</v>
      </c>
      <c r="AF43" s="188">
        <v>0</v>
      </c>
      <c r="AG43" s="188">
        <v>508</v>
      </c>
      <c r="AH43" s="188">
        <v>0</v>
      </c>
    </row>
    <row r="44" spans="1:34" ht="13.5">
      <c r="A44" s="182" t="s">
        <v>147</v>
      </c>
      <c r="B44" s="182" t="s">
        <v>298</v>
      </c>
      <c r="C44" s="184" t="s">
        <v>299</v>
      </c>
      <c r="D44" s="188">
        <f t="shared" si="9"/>
        <v>3861</v>
      </c>
      <c r="E44" s="188">
        <v>2944</v>
      </c>
      <c r="F44" s="188">
        <v>917</v>
      </c>
      <c r="G44" s="188">
        <f>H44+AG44</f>
        <v>3861</v>
      </c>
      <c r="H44" s="188">
        <f>I44+M44+Q44+U44+Y44+AC44</f>
        <v>2876</v>
      </c>
      <c r="I44" s="188">
        <f>SUM(J44:L44)</f>
        <v>0</v>
      </c>
      <c r="J44" s="188">
        <v>0</v>
      </c>
      <c r="K44" s="188">
        <v>0</v>
      </c>
      <c r="L44" s="188">
        <v>0</v>
      </c>
      <c r="M44" s="188">
        <f>SUM(N44:P44)</f>
        <v>2133</v>
      </c>
      <c r="N44" s="188">
        <v>0</v>
      </c>
      <c r="O44" s="188">
        <v>2133</v>
      </c>
      <c r="P44" s="188">
        <v>0</v>
      </c>
      <c r="Q44" s="188">
        <f>SUM(R44:T44)</f>
        <v>59</v>
      </c>
      <c r="R44" s="188">
        <v>0</v>
      </c>
      <c r="S44" s="188">
        <v>59</v>
      </c>
      <c r="T44" s="188">
        <v>0</v>
      </c>
      <c r="U44" s="188">
        <f>SUM(V44:X44)</f>
        <v>575</v>
      </c>
      <c r="V44" s="188">
        <v>0</v>
      </c>
      <c r="W44" s="188">
        <v>575</v>
      </c>
      <c r="X44" s="188">
        <v>0</v>
      </c>
      <c r="Y44" s="188">
        <f>SUM(Z44:AB44)</f>
        <v>0</v>
      </c>
      <c r="Z44" s="188">
        <v>0</v>
      </c>
      <c r="AA44" s="188">
        <v>0</v>
      </c>
      <c r="AB44" s="188">
        <v>0</v>
      </c>
      <c r="AC44" s="188">
        <f>SUM(AD44:AF44)</f>
        <v>109</v>
      </c>
      <c r="AD44" s="188">
        <v>0</v>
      </c>
      <c r="AE44" s="188">
        <v>109</v>
      </c>
      <c r="AF44" s="188">
        <v>0</v>
      </c>
      <c r="AG44" s="188">
        <v>985</v>
      </c>
      <c r="AH44" s="188">
        <v>53</v>
      </c>
    </row>
    <row r="45" spans="1:34" ht="13.5">
      <c r="A45" s="182" t="s">
        <v>147</v>
      </c>
      <c r="B45" s="182" t="s">
        <v>300</v>
      </c>
      <c r="C45" s="184" t="s">
        <v>301</v>
      </c>
      <c r="D45" s="188">
        <f t="shared" si="9"/>
        <v>1142</v>
      </c>
      <c r="E45" s="188">
        <v>1008</v>
      </c>
      <c r="F45" s="188">
        <v>134</v>
      </c>
      <c r="G45" s="188">
        <f>H45+AG45</f>
        <v>1142</v>
      </c>
      <c r="H45" s="188">
        <f>I45+M45+Q45+U45+Y45+AC45</f>
        <v>1077</v>
      </c>
      <c r="I45" s="188">
        <f>SUM(J45:L45)</f>
        <v>0</v>
      </c>
      <c r="J45" s="188">
        <v>0</v>
      </c>
      <c r="K45" s="188">
        <v>0</v>
      </c>
      <c r="L45" s="188">
        <v>0</v>
      </c>
      <c r="M45" s="188">
        <f>SUM(N45:P45)</f>
        <v>787</v>
      </c>
      <c r="N45" s="188">
        <v>0</v>
      </c>
      <c r="O45" s="188">
        <v>680</v>
      </c>
      <c r="P45" s="188">
        <v>107</v>
      </c>
      <c r="Q45" s="188">
        <f>SUM(R45:T45)</f>
        <v>14</v>
      </c>
      <c r="R45" s="188">
        <v>0</v>
      </c>
      <c r="S45" s="188">
        <v>14</v>
      </c>
      <c r="T45" s="188">
        <v>0</v>
      </c>
      <c r="U45" s="188">
        <f>SUM(V45:X45)</f>
        <v>223</v>
      </c>
      <c r="V45" s="188">
        <v>0</v>
      </c>
      <c r="W45" s="188">
        <v>201</v>
      </c>
      <c r="X45" s="188">
        <v>22</v>
      </c>
      <c r="Y45" s="188">
        <f>SUM(Z45:AB45)</f>
        <v>0</v>
      </c>
      <c r="Z45" s="188">
        <v>0</v>
      </c>
      <c r="AA45" s="188">
        <v>0</v>
      </c>
      <c r="AB45" s="188">
        <v>0</v>
      </c>
      <c r="AC45" s="188">
        <f>SUM(AD45:AF45)</f>
        <v>53</v>
      </c>
      <c r="AD45" s="188">
        <v>0</v>
      </c>
      <c r="AE45" s="188">
        <v>53</v>
      </c>
      <c r="AF45" s="188">
        <v>0</v>
      </c>
      <c r="AG45" s="188">
        <v>65</v>
      </c>
      <c r="AH45" s="188">
        <v>18</v>
      </c>
    </row>
    <row r="46" spans="1:34" ht="13.5">
      <c r="A46" s="182" t="s">
        <v>147</v>
      </c>
      <c r="B46" s="182" t="s">
        <v>302</v>
      </c>
      <c r="C46" s="184" t="s">
        <v>303</v>
      </c>
      <c r="D46" s="188">
        <f t="shared" si="9"/>
        <v>1003</v>
      </c>
      <c r="E46" s="188">
        <v>888</v>
      </c>
      <c r="F46" s="188">
        <v>115</v>
      </c>
      <c r="G46" s="188">
        <f>H46+AG46</f>
        <v>1003</v>
      </c>
      <c r="H46" s="188">
        <f>I46+M46+Q46+U46+Y46+AC46</f>
        <v>878</v>
      </c>
      <c r="I46" s="188">
        <f>SUM(J46:L46)</f>
        <v>0</v>
      </c>
      <c r="J46" s="188">
        <v>0</v>
      </c>
      <c r="K46" s="188">
        <v>0</v>
      </c>
      <c r="L46" s="188">
        <v>0</v>
      </c>
      <c r="M46" s="188">
        <f>SUM(N46:P46)</f>
        <v>607</v>
      </c>
      <c r="N46" s="188">
        <v>607</v>
      </c>
      <c r="O46" s="188">
        <v>0</v>
      </c>
      <c r="P46" s="188">
        <v>0</v>
      </c>
      <c r="Q46" s="188">
        <f>SUM(R46:T46)</f>
        <v>70</v>
      </c>
      <c r="R46" s="188">
        <v>70</v>
      </c>
      <c r="S46" s="188">
        <v>0</v>
      </c>
      <c r="T46" s="188">
        <v>0</v>
      </c>
      <c r="U46" s="188">
        <f>SUM(V46:X46)</f>
        <v>173</v>
      </c>
      <c r="V46" s="188">
        <v>173</v>
      </c>
      <c r="W46" s="188">
        <v>0</v>
      </c>
      <c r="X46" s="188">
        <v>0</v>
      </c>
      <c r="Y46" s="188">
        <f>SUM(Z46:AB46)</f>
        <v>0</v>
      </c>
      <c r="Z46" s="188">
        <v>0</v>
      </c>
      <c r="AA46" s="188">
        <v>0</v>
      </c>
      <c r="AB46" s="188">
        <v>0</v>
      </c>
      <c r="AC46" s="188">
        <f>SUM(AD46:AF46)</f>
        <v>28</v>
      </c>
      <c r="AD46" s="188">
        <v>28</v>
      </c>
      <c r="AE46" s="188">
        <v>0</v>
      </c>
      <c r="AF46" s="188">
        <v>0</v>
      </c>
      <c r="AG46" s="188">
        <v>125</v>
      </c>
      <c r="AH46" s="188">
        <v>0</v>
      </c>
    </row>
    <row r="47" spans="1:34" ht="13.5">
      <c r="A47" s="182" t="s">
        <v>147</v>
      </c>
      <c r="B47" s="182" t="s">
        <v>304</v>
      </c>
      <c r="C47" s="184" t="s">
        <v>305</v>
      </c>
      <c r="D47" s="188">
        <f t="shared" si="9"/>
        <v>5267</v>
      </c>
      <c r="E47" s="188">
        <v>4297</v>
      </c>
      <c r="F47" s="188">
        <v>970</v>
      </c>
      <c r="G47" s="188">
        <f>H47+AG47</f>
        <v>5267</v>
      </c>
      <c r="H47" s="188">
        <f>I47+M47+Q47+U47+Y47+AC47</f>
        <v>4297</v>
      </c>
      <c r="I47" s="188">
        <f>SUM(J47:L47)</f>
        <v>0</v>
      </c>
      <c r="J47" s="188">
        <v>0</v>
      </c>
      <c r="K47" s="188">
        <v>0</v>
      </c>
      <c r="L47" s="188">
        <v>0</v>
      </c>
      <c r="M47" s="188">
        <f>SUM(N47:P47)</f>
        <v>3451</v>
      </c>
      <c r="N47" s="188">
        <v>0</v>
      </c>
      <c r="O47" s="188">
        <v>3451</v>
      </c>
      <c r="P47" s="188">
        <v>0</v>
      </c>
      <c r="Q47" s="188">
        <f>SUM(R47:T47)</f>
        <v>254</v>
      </c>
      <c r="R47" s="188">
        <v>0</v>
      </c>
      <c r="S47" s="188">
        <v>254</v>
      </c>
      <c r="T47" s="188">
        <v>0</v>
      </c>
      <c r="U47" s="188">
        <f>SUM(V47:X47)</f>
        <v>560</v>
      </c>
      <c r="V47" s="188">
        <v>0</v>
      </c>
      <c r="W47" s="188">
        <v>560</v>
      </c>
      <c r="X47" s="188">
        <v>0</v>
      </c>
      <c r="Y47" s="188">
        <f>SUM(Z47:AB47)</f>
        <v>0</v>
      </c>
      <c r="Z47" s="188">
        <v>0</v>
      </c>
      <c r="AA47" s="188">
        <v>0</v>
      </c>
      <c r="AB47" s="188">
        <v>0</v>
      </c>
      <c r="AC47" s="188">
        <f>SUM(AD47:AF47)</f>
        <v>32</v>
      </c>
      <c r="AD47" s="188">
        <v>0</v>
      </c>
      <c r="AE47" s="188">
        <v>32</v>
      </c>
      <c r="AF47" s="188">
        <v>0</v>
      </c>
      <c r="AG47" s="188">
        <v>970</v>
      </c>
      <c r="AH47" s="188">
        <v>0</v>
      </c>
    </row>
    <row r="48" spans="1:34" ht="13.5">
      <c r="A48" s="182" t="s">
        <v>147</v>
      </c>
      <c r="B48" s="182" t="s">
        <v>306</v>
      </c>
      <c r="C48" s="184" t="s">
        <v>307</v>
      </c>
      <c r="D48" s="188">
        <f t="shared" si="9"/>
        <v>794</v>
      </c>
      <c r="E48" s="188">
        <v>794</v>
      </c>
      <c r="F48" s="188">
        <v>0</v>
      </c>
      <c r="G48" s="188">
        <f>H48+AG48</f>
        <v>794</v>
      </c>
      <c r="H48" s="188">
        <f>I48+M48+Q48+U48+Y48+AC48</f>
        <v>730</v>
      </c>
      <c r="I48" s="188">
        <f>SUM(J48:L48)</f>
        <v>0</v>
      </c>
      <c r="J48" s="188">
        <v>0</v>
      </c>
      <c r="K48" s="188">
        <v>0</v>
      </c>
      <c r="L48" s="188">
        <v>0</v>
      </c>
      <c r="M48" s="188">
        <f>SUM(N48:P48)</f>
        <v>576</v>
      </c>
      <c r="N48" s="188">
        <v>0</v>
      </c>
      <c r="O48" s="188">
        <v>576</v>
      </c>
      <c r="P48" s="188">
        <v>0</v>
      </c>
      <c r="Q48" s="188">
        <f>SUM(R48:T48)</f>
        <v>50</v>
      </c>
      <c r="R48" s="188">
        <v>0</v>
      </c>
      <c r="S48" s="188">
        <v>50</v>
      </c>
      <c r="T48" s="188">
        <v>0</v>
      </c>
      <c r="U48" s="188">
        <f>SUM(V48:X48)</f>
        <v>98</v>
      </c>
      <c r="V48" s="188">
        <v>0</v>
      </c>
      <c r="W48" s="188">
        <v>98</v>
      </c>
      <c r="X48" s="188">
        <v>0</v>
      </c>
      <c r="Y48" s="188">
        <f>SUM(Z48:AB48)</f>
        <v>0</v>
      </c>
      <c r="Z48" s="188">
        <v>0</v>
      </c>
      <c r="AA48" s="188">
        <v>0</v>
      </c>
      <c r="AB48" s="188">
        <v>0</v>
      </c>
      <c r="AC48" s="188">
        <f>SUM(AD48:AF48)</f>
        <v>6</v>
      </c>
      <c r="AD48" s="188">
        <v>0</v>
      </c>
      <c r="AE48" s="188">
        <v>6</v>
      </c>
      <c r="AF48" s="188">
        <v>0</v>
      </c>
      <c r="AG48" s="188">
        <v>64</v>
      </c>
      <c r="AH48" s="188">
        <v>0</v>
      </c>
    </row>
    <row r="49" spans="1:34" ht="13.5">
      <c r="A49" s="201" t="s">
        <v>11</v>
      </c>
      <c r="B49" s="202"/>
      <c r="C49" s="202"/>
      <c r="D49" s="188">
        <f aca="true" t="shared" si="10" ref="D49:AH49">SUM(D7:D48)</f>
        <v>464606</v>
      </c>
      <c r="E49" s="188">
        <f t="shared" si="10"/>
        <v>309905</v>
      </c>
      <c r="F49" s="188">
        <f t="shared" si="10"/>
        <v>154701</v>
      </c>
      <c r="G49" s="188">
        <f t="shared" si="10"/>
        <v>464606</v>
      </c>
      <c r="H49" s="188">
        <f t="shared" si="10"/>
        <v>427494</v>
      </c>
      <c r="I49" s="188">
        <f t="shared" si="10"/>
        <v>119368</v>
      </c>
      <c r="J49" s="188">
        <f t="shared" si="10"/>
        <v>35820</v>
      </c>
      <c r="K49" s="188">
        <f t="shared" si="10"/>
        <v>41259</v>
      </c>
      <c r="L49" s="188">
        <f t="shared" si="10"/>
        <v>42289</v>
      </c>
      <c r="M49" s="188">
        <f t="shared" si="10"/>
        <v>209829</v>
      </c>
      <c r="N49" s="188">
        <f t="shared" si="10"/>
        <v>14731</v>
      </c>
      <c r="O49" s="188">
        <f t="shared" si="10"/>
        <v>144021</v>
      </c>
      <c r="P49" s="188">
        <f t="shared" si="10"/>
        <v>51077</v>
      </c>
      <c r="Q49" s="188">
        <f t="shared" si="10"/>
        <v>20414</v>
      </c>
      <c r="R49" s="188">
        <f t="shared" si="10"/>
        <v>2187</v>
      </c>
      <c r="S49" s="188">
        <f t="shared" si="10"/>
        <v>14945</v>
      </c>
      <c r="T49" s="188">
        <f t="shared" si="10"/>
        <v>3282</v>
      </c>
      <c r="U49" s="188">
        <f t="shared" si="10"/>
        <v>68801</v>
      </c>
      <c r="V49" s="188">
        <f t="shared" si="10"/>
        <v>2528</v>
      </c>
      <c r="W49" s="188">
        <f t="shared" si="10"/>
        <v>43810</v>
      </c>
      <c r="X49" s="188">
        <f t="shared" si="10"/>
        <v>22463</v>
      </c>
      <c r="Y49" s="188">
        <f t="shared" si="10"/>
        <v>788</v>
      </c>
      <c r="Z49" s="188">
        <f t="shared" si="10"/>
        <v>135</v>
      </c>
      <c r="AA49" s="188">
        <f t="shared" si="10"/>
        <v>642</v>
      </c>
      <c r="AB49" s="188">
        <f t="shared" si="10"/>
        <v>11</v>
      </c>
      <c r="AC49" s="188">
        <f t="shared" si="10"/>
        <v>8294</v>
      </c>
      <c r="AD49" s="188">
        <f t="shared" si="10"/>
        <v>1548</v>
      </c>
      <c r="AE49" s="188">
        <f t="shared" si="10"/>
        <v>3639</v>
      </c>
      <c r="AF49" s="188">
        <f t="shared" si="10"/>
        <v>3107</v>
      </c>
      <c r="AG49" s="188">
        <f t="shared" si="10"/>
        <v>37112</v>
      </c>
      <c r="AH49" s="188">
        <f t="shared" si="10"/>
        <v>1767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9:C4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115</v>
      </c>
      <c r="B2" s="200" t="s">
        <v>203</v>
      </c>
      <c r="C2" s="203" t="s">
        <v>206</v>
      </c>
      <c r="D2" s="26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199</v>
      </c>
      <c r="V2" s="29"/>
      <c r="W2" s="29"/>
      <c r="X2" s="29"/>
      <c r="Y2" s="29"/>
      <c r="Z2" s="29"/>
      <c r="AA2" s="30"/>
      <c r="AB2" s="26" t="s">
        <v>200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130</v>
      </c>
      <c r="E3" s="31" t="s">
        <v>124</v>
      </c>
      <c r="F3" s="205" t="s">
        <v>207</v>
      </c>
      <c r="G3" s="206"/>
      <c r="H3" s="206"/>
      <c r="I3" s="206"/>
      <c r="J3" s="206"/>
      <c r="K3" s="207"/>
      <c r="L3" s="203" t="s">
        <v>208</v>
      </c>
      <c r="M3" s="14" t="s">
        <v>132</v>
      </c>
      <c r="N3" s="32"/>
      <c r="O3" s="32"/>
      <c r="P3" s="32"/>
      <c r="Q3" s="32"/>
      <c r="R3" s="32"/>
      <c r="S3" s="32"/>
      <c r="T3" s="33"/>
      <c r="U3" s="10" t="s">
        <v>130</v>
      </c>
      <c r="V3" s="203" t="s">
        <v>124</v>
      </c>
      <c r="W3" s="229" t="s">
        <v>125</v>
      </c>
      <c r="X3" s="230"/>
      <c r="Y3" s="230"/>
      <c r="Z3" s="230"/>
      <c r="AA3" s="231"/>
      <c r="AB3" s="10" t="s">
        <v>130</v>
      </c>
      <c r="AC3" s="203" t="s">
        <v>209</v>
      </c>
      <c r="AD3" s="203" t="s">
        <v>210</v>
      </c>
      <c r="AE3" s="14" t="s">
        <v>126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140</v>
      </c>
      <c r="H4" s="203" t="s">
        <v>141</v>
      </c>
      <c r="I4" s="203" t="s">
        <v>142</v>
      </c>
      <c r="J4" s="203" t="s">
        <v>143</v>
      </c>
      <c r="K4" s="203" t="s">
        <v>144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140</v>
      </c>
      <c r="X4" s="203" t="s">
        <v>141</v>
      </c>
      <c r="Y4" s="203" t="s">
        <v>142</v>
      </c>
      <c r="Z4" s="203" t="s">
        <v>143</v>
      </c>
      <c r="AA4" s="203" t="s">
        <v>144</v>
      </c>
      <c r="AB4" s="10"/>
      <c r="AC4" s="193"/>
      <c r="AD4" s="193"/>
      <c r="AE4" s="36"/>
      <c r="AF4" s="226" t="s">
        <v>140</v>
      </c>
      <c r="AG4" s="203" t="s">
        <v>141</v>
      </c>
      <c r="AH4" s="203" t="s">
        <v>142</v>
      </c>
      <c r="AI4" s="203" t="s">
        <v>143</v>
      </c>
      <c r="AJ4" s="203" t="s">
        <v>144</v>
      </c>
    </row>
    <row r="5" spans="1:36" s="27" customFormat="1" ht="22.5" customHeight="1">
      <c r="A5" s="222"/>
      <c r="B5" s="224"/>
      <c r="C5" s="191"/>
      <c r="D5" s="16"/>
      <c r="E5" s="39"/>
      <c r="F5" s="10" t="s">
        <v>130</v>
      </c>
      <c r="G5" s="193"/>
      <c r="H5" s="193"/>
      <c r="I5" s="193"/>
      <c r="J5" s="193"/>
      <c r="K5" s="193"/>
      <c r="L5" s="228"/>
      <c r="M5" s="10" t="s">
        <v>130</v>
      </c>
      <c r="N5" s="6" t="s">
        <v>134</v>
      </c>
      <c r="O5" s="6" t="s">
        <v>204</v>
      </c>
      <c r="P5" s="6" t="s">
        <v>135</v>
      </c>
      <c r="Q5" s="18" t="s">
        <v>211</v>
      </c>
      <c r="R5" s="6" t="s">
        <v>136</v>
      </c>
      <c r="S5" s="18" t="s">
        <v>242</v>
      </c>
      <c r="T5" s="6" t="s">
        <v>205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130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212</v>
      </c>
      <c r="E6" s="21" t="s">
        <v>123</v>
      </c>
      <c r="F6" s="21" t="s">
        <v>123</v>
      </c>
      <c r="G6" s="23" t="s">
        <v>123</v>
      </c>
      <c r="H6" s="23" t="s">
        <v>123</v>
      </c>
      <c r="I6" s="23" t="s">
        <v>123</v>
      </c>
      <c r="J6" s="23" t="s">
        <v>123</v>
      </c>
      <c r="K6" s="23" t="s">
        <v>123</v>
      </c>
      <c r="L6" s="40" t="s">
        <v>123</v>
      </c>
      <c r="M6" s="21" t="s">
        <v>123</v>
      </c>
      <c r="N6" s="23" t="s">
        <v>123</v>
      </c>
      <c r="O6" s="23" t="s">
        <v>123</v>
      </c>
      <c r="P6" s="23" t="s">
        <v>123</v>
      </c>
      <c r="Q6" s="23" t="s">
        <v>123</v>
      </c>
      <c r="R6" s="23" t="s">
        <v>123</v>
      </c>
      <c r="S6" s="23" t="s">
        <v>123</v>
      </c>
      <c r="T6" s="23" t="s">
        <v>123</v>
      </c>
      <c r="U6" s="21" t="s">
        <v>123</v>
      </c>
      <c r="V6" s="40" t="s">
        <v>123</v>
      </c>
      <c r="W6" s="41" t="s">
        <v>123</v>
      </c>
      <c r="X6" s="23" t="s">
        <v>123</v>
      </c>
      <c r="Y6" s="23" t="s">
        <v>123</v>
      </c>
      <c r="Z6" s="23" t="s">
        <v>123</v>
      </c>
      <c r="AA6" s="23" t="s">
        <v>123</v>
      </c>
      <c r="AB6" s="21" t="s">
        <v>123</v>
      </c>
      <c r="AC6" s="40" t="s">
        <v>123</v>
      </c>
      <c r="AD6" s="40" t="s">
        <v>123</v>
      </c>
      <c r="AE6" s="21" t="s">
        <v>123</v>
      </c>
      <c r="AF6" s="22" t="s">
        <v>123</v>
      </c>
      <c r="AG6" s="22" t="s">
        <v>123</v>
      </c>
      <c r="AH6" s="22" t="s">
        <v>123</v>
      </c>
      <c r="AI6" s="22" t="s">
        <v>123</v>
      </c>
      <c r="AJ6" s="22" t="s">
        <v>123</v>
      </c>
    </row>
    <row r="7" spans="1:36" ht="13.5">
      <c r="A7" s="182" t="s">
        <v>147</v>
      </c>
      <c r="B7" s="182" t="s">
        <v>148</v>
      </c>
      <c r="C7" s="184" t="s">
        <v>149</v>
      </c>
      <c r="D7" s="188">
        <f aca="true" t="shared" si="0" ref="D7:D48">E7+F7+L7+M7</f>
        <v>163889</v>
      </c>
      <c r="E7" s="188">
        <v>122197</v>
      </c>
      <c r="F7" s="188">
        <f aca="true" t="shared" si="1" ref="F7:F43">SUM(G7:K7)</f>
        <v>11229</v>
      </c>
      <c r="G7" s="188">
        <v>4195</v>
      </c>
      <c r="H7" s="188">
        <v>7034</v>
      </c>
      <c r="I7" s="188">
        <v>0</v>
      </c>
      <c r="J7" s="188">
        <v>0</v>
      </c>
      <c r="K7" s="188">
        <v>0</v>
      </c>
      <c r="L7" s="188">
        <v>749</v>
      </c>
      <c r="M7" s="188">
        <f aca="true" t="shared" si="2" ref="M7:M43">SUM(N7:T7)</f>
        <v>29714</v>
      </c>
      <c r="N7" s="188">
        <v>28203</v>
      </c>
      <c r="O7" s="188">
        <v>817</v>
      </c>
      <c r="P7" s="188">
        <v>428</v>
      </c>
      <c r="Q7" s="188">
        <v>242</v>
      </c>
      <c r="R7" s="188">
        <v>0</v>
      </c>
      <c r="S7" s="188">
        <v>0</v>
      </c>
      <c r="T7" s="188">
        <v>24</v>
      </c>
      <c r="U7" s="188">
        <f aca="true" t="shared" si="3" ref="U7:U43">SUM(V7:AA7)</f>
        <v>126395</v>
      </c>
      <c r="V7" s="188">
        <v>122197</v>
      </c>
      <c r="W7" s="188">
        <v>3252</v>
      </c>
      <c r="X7" s="188">
        <v>946</v>
      </c>
      <c r="Y7" s="188">
        <v>0</v>
      </c>
      <c r="Z7" s="188">
        <v>0</v>
      </c>
      <c r="AA7" s="188">
        <v>0</v>
      </c>
      <c r="AB7" s="188">
        <f aca="true" t="shared" si="4" ref="AB7:AB43">SUM(AC7:AE7)</f>
        <v>4148</v>
      </c>
      <c r="AC7" s="188">
        <v>749</v>
      </c>
      <c r="AD7" s="188">
        <v>3399</v>
      </c>
      <c r="AE7" s="188">
        <f aca="true" t="shared" si="5" ref="AE7:AE43">SUM(AF7:AJ7)</f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147</v>
      </c>
      <c r="B8" s="182" t="s">
        <v>150</v>
      </c>
      <c r="C8" s="184" t="s">
        <v>151</v>
      </c>
      <c r="D8" s="188">
        <f t="shared" si="0"/>
        <v>22341</v>
      </c>
      <c r="E8" s="188">
        <v>18813</v>
      </c>
      <c r="F8" s="188">
        <f t="shared" si="1"/>
        <v>1630</v>
      </c>
      <c r="G8" s="188">
        <v>1005</v>
      </c>
      <c r="H8" s="188">
        <v>625</v>
      </c>
      <c r="I8" s="188">
        <v>0</v>
      </c>
      <c r="J8" s="188">
        <v>0</v>
      </c>
      <c r="K8" s="188">
        <v>0</v>
      </c>
      <c r="L8" s="188">
        <v>254</v>
      </c>
      <c r="M8" s="188">
        <f t="shared" si="2"/>
        <v>1644</v>
      </c>
      <c r="N8" s="188">
        <v>1325</v>
      </c>
      <c r="O8" s="188">
        <v>304</v>
      </c>
      <c r="P8" s="188">
        <v>0</v>
      </c>
      <c r="Q8" s="188">
        <v>0</v>
      </c>
      <c r="R8" s="188">
        <v>0</v>
      </c>
      <c r="S8" s="188">
        <v>0</v>
      </c>
      <c r="T8" s="188">
        <v>15</v>
      </c>
      <c r="U8" s="188">
        <f t="shared" si="3"/>
        <v>19035</v>
      </c>
      <c r="V8" s="188">
        <v>18813</v>
      </c>
      <c r="W8" s="188">
        <v>222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3488</v>
      </c>
      <c r="AC8" s="188">
        <v>254</v>
      </c>
      <c r="AD8" s="188">
        <v>2697</v>
      </c>
      <c r="AE8" s="188">
        <f t="shared" si="5"/>
        <v>537</v>
      </c>
      <c r="AF8" s="188">
        <v>537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147</v>
      </c>
      <c r="B9" s="182" t="s">
        <v>152</v>
      </c>
      <c r="C9" s="184" t="s">
        <v>153</v>
      </c>
      <c r="D9" s="188">
        <f t="shared" si="0"/>
        <v>18198</v>
      </c>
      <c r="E9" s="188">
        <v>15094</v>
      </c>
      <c r="F9" s="188">
        <f t="shared" si="1"/>
        <v>1707</v>
      </c>
      <c r="G9" s="188">
        <v>0</v>
      </c>
      <c r="H9" s="188">
        <v>1707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1397</v>
      </c>
      <c r="N9" s="188">
        <v>1386</v>
      </c>
      <c r="O9" s="188">
        <v>0</v>
      </c>
      <c r="P9" s="188">
        <v>11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15175</v>
      </c>
      <c r="V9" s="188">
        <v>15094</v>
      </c>
      <c r="W9" s="188">
        <v>0</v>
      </c>
      <c r="X9" s="188">
        <v>81</v>
      </c>
      <c r="Y9" s="188">
        <v>0</v>
      </c>
      <c r="Z9" s="188">
        <v>0</v>
      </c>
      <c r="AA9" s="188">
        <v>0</v>
      </c>
      <c r="AB9" s="188">
        <f t="shared" si="4"/>
        <v>2239</v>
      </c>
      <c r="AC9" s="188">
        <v>0</v>
      </c>
      <c r="AD9" s="188">
        <v>1926</v>
      </c>
      <c r="AE9" s="188">
        <f t="shared" si="5"/>
        <v>313</v>
      </c>
      <c r="AF9" s="188">
        <v>0</v>
      </c>
      <c r="AG9" s="188">
        <v>313</v>
      </c>
      <c r="AH9" s="188">
        <v>0</v>
      </c>
      <c r="AI9" s="188">
        <v>0</v>
      </c>
      <c r="AJ9" s="188">
        <v>0</v>
      </c>
    </row>
    <row r="10" spans="1:36" ht="13.5">
      <c r="A10" s="182" t="s">
        <v>147</v>
      </c>
      <c r="B10" s="182" t="s">
        <v>154</v>
      </c>
      <c r="C10" s="184" t="s">
        <v>155</v>
      </c>
      <c r="D10" s="188">
        <f t="shared" si="0"/>
        <v>27717</v>
      </c>
      <c r="E10" s="188">
        <v>18494</v>
      </c>
      <c r="F10" s="188">
        <f t="shared" si="1"/>
        <v>6757</v>
      </c>
      <c r="G10" s="188">
        <v>6457</v>
      </c>
      <c r="H10" s="188">
        <v>0</v>
      </c>
      <c r="I10" s="188">
        <v>300</v>
      </c>
      <c r="J10" s="188">
        <v>0</v>
      </c>
      <c r="K10" s="188">
        <v>0</v>
      </c>
      <c r="L10" s="188">
        <v>0</v>
      </c>
      <c r="M10" s="188">
        <f t="shared" si="2"/>
        <v>2466</v>
      </c>
      <c r="N10" s="188">
        <v>1938</v>
      </c>
      <c r="O10" s="188">
        <v>480</v>
      </c>
      <c r="P10" s="188">
        <v>48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18494</v>
      </c>
      <c r="V10" s="188">
        <v>18494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7291</v>
      </c>
      <c r="AC10" s="188">
        <v>0</v>
      </c>
      <c r="AD10" s="188">
        <v>1647</v>
      </c>
      <c r="AE10" s="188">
        <f t="shared" si="5"/>
        <v>5644</v>
      </c>
      <c r="AF10" s="188">
        <v>5644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147</v>
      </c>
      <c r="B11" s="182" t="s">
        <v>156</v>
      </c>
      <c r="C11" s="184" t="s">
        <v>157</v>
      </c>
      <c r="D11" s="188">
        <f t="shared" si="0"/>
        <v>14231</v>
      </c>
      <c r="E11" s="188">
        <v>10897</v>
      </c>
      <c r="F11" s="188">
        <f t="shared" si="1"/>
        <v>868</v>
      </c>
      <c r="G11" s="188">
        <v>0</v>
      </c>
      <c r="H11" s="188">
        <v>868</v>
      </c>
      <c r="I11" s="188">
        <v>0</v>
      </c>
      <c r="J11" s="188">
        <v>0</v>
      </c>
      <c r="K11" s="188">
        <v>0</v>
      </c>
      <c r="L11" s="188">
        <v>2466</v>
      </c>
      <c r="M11" s="188">
        <f t="shared" si="2"/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10897</v>
      </c>
      <c r="V11" s="188">
        <v>10897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4249</v>
      </c>
      <c r="AC11" s="188">
        <v>2466</v>
      </c>
      <c r="AD11" s="188">
        <v>1783</v>
      </c>
      <c r="AE11" s="188">
        <f t="shared" si="5"/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147</v>
      </c>
      <c r="B12" s="182" t="s">
        <v>158</v>
      </c>
      <c r="C12" s="184" t="s">
        <v>159</v>
      </c>
      <c r="D12" s="188">
        <f t="shared" si="0"/>
        <v>20472</v>
      </c>
      <c r="E12" s="188">
        <v>17305</v>
      </c>
      <c r="F12" s="188">
        <f t="shared" si="1"/>
        <v>2634</v>
      </c>
      <c r="G12" s="188">
        <v>1182</v>
      </c>
      <c r="H12" s="188">
        <v>1452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533</v>
      </c>
      <c r="N12" s="188">
        <v>533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17776</v>
      </c>
      <c r="V12" s="188">
        <v>17305</v>
      </c>
      <c r="W12" s="188">
        <v>471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2690</v>
      </c>
      <c r="AC12" s="188">
        <v>0</v>
      </c>
      <c r="AD12" s="188">
        <v>2107</v>
      </c>
      <c r="AE12" s="188">
        <f t="shared" si="5"/>
        <v>583</v>
      </c>
      <c r="AF12" s="188">
        <v>361</v>
      </c>
      <c r="AG12" s="188">
        <v>222</v>
      </c>
      <c r="AH12" s="188">
        <v>0</v>
      </c>
      <c r="AI12" s="188">
        <v>0</v>
      </c>
      <c r="AJ12" s="188">
        <v>0</v>
      </c>
    </row>
    <row r="13" spans="1:36" ht="13.5">
      <c r="A13" s="182" t="s">
        <v>147</v>
      </c>
      <c r="B13" s="182" t="s">
        <v>160</v>
      </c>
      <c r="C13" s="184" t="s">
        <v>161</v>
      </c>
      <c r="D13" s="188">
        <f t="shared" si="0"/>
        <v>16051</v>
      </c>
      <c r="E13" s="188">
        <v>12587</v>
      </c>
      <c r="F13" s="188">
        <f t="shared" si="1"/>
        <v>1509</v>
      </c>
      <c r="G13" s="188">
        <v>265</v>
      </c>
      <c r="H13" s="188">
        <v>1244</v>
      </c>
      <c r="I13" s="188">
        <v>0</v>
      </c>
      <c r="J13" s="188">
        <v>0</v>
      </c>
      <c r="K13" s="188">
        <v>0</v>
      </c>
      <c r="L13" s="188">
        <v>454</v>
      </c>
      <c r="M13" s="188">
        <f t="shared" si="2"/>
        <v>1501</v>
      </c>
      <c r="N13" s="188">
        <v>1422</v>
      </c>
      <c r="O13" s="188">
        <v>67</v>
      </c>
      <c r="P13" s="188">
        <v>0</v>
      </c>
      <c r="Q13" s="188">
        <v>0</v>
      </c>
      <c r="R13" s="188">
        <v>0</v>
      </c>
      <c r="S13" s="188">
        <v>0</v>
      </c>
      <c r="T13" s="188">
        <v>12</v>
      </c>
      <c r="U13" s="188">
        <f t="shared" si="3"/>
        <v>12705</v>
      </c>
      <c r="V13" s="188">
        <v>12587</v>
      </c>
      <c r="W13" s="188">
        <v>104</v>
      </c>
      <c r="X13" s="188">
        <v>14</v>
      </c>
      <c r="Y13" s="188">
        <v>0</v>
      </c>
      <c r="Z13" s="188">
        <v>0</v>
      </c>
      <c r="AA13" s="188">
        <v>0</v>
      </c>
      <c r="AB13" s="188">
        <f t="shared" si="4"/>
        <v>1866</v>
      </c>
      <c r="AC13" s="188">
        <v>454</v>
      </c>
      <c r="AD13" s="188">
        <v>1177</v>
      </c>
      <c r="AE13" s="188">
        <f t="shared" si="5"/>
        <v>235</v>
      </c>
      <c r="AF13" s="188">
        <v>11</v>
      </c>
      <c r="AG13" s="188">
        <v>224</v>
      </c>
      <c r="AH13" s="188">
        <v>0</v>
      </c>
      <c r="AI13" s="188">
        <v>0</v>
      </c>
      <c r="AJ13" s="188">
        <v>0</v>
      </c>
    </row>
    <row r="14" spans="1:36" ht="13.5">
      <c r="A14" s="182" t="s">
        <v>147</v>
      </c>
      <c r="B14" s="182" t="s">
        <v>19</v>
      </c>
      <c r="C14" s="184" t="s">
        <v>20</v>
      </c>
      <c r="D14" s="188">
        <f t="shared" si="0"/>
        <v>35770</v>
      </c>
      <c r="E14" s="188">
        <v>27093</v>
      </c>
      <c r="F14" s="188">
        <f t="shared" si="1"/>
        <v>2304</v>
      </c>
      <c r="G14" s="188">
        <v>1399</v>
      </c>
      <c r="H14" s="188">
        <v>904</v>
      </c>
      <c r="I14" s="188">
        <v>0</v>
      </c>
      <c r="J14" s="188">
        <v>0</v>
      </c>
      <c r="K14" s="188">
        <v>1</v>
      </c>
      <c r="L14" s="188">
        <v>3570</v>
      </c>
      <c r="M14" s="188">
        <f t="shared" si="2"/>
        <v>2803</v>
      </c>
      <c r="N14" s="188">
        <v>1797</v>
      </c>
      <c r="O14" s="188">
        <v>296</v>
      </c>
      <c r="P14" s="188">
        <v>507</v>
      </c>
      <c r="Q14" s="188">
        <v>119</v>
      </c>
      <c r="R14" s="188">
        <v>0</v>
      </c>
      <c r="S14" s="188">
        <v>0</v>
      </c>
      <c r="T14" s="188">
        <v>84</v>
      </c>
      <c r="U14" s="188">
        <f t="shared" si="3"/>
        <v>27253</v>
      </c>
      <c r="V14" s="188">
        <v>27093</v>
      </c>
      <c r="W14" s="188">
        <v>154</v>
      </c>
      <c r="X14" s="188">
        <v>6</v>
      </c>
      <c r="Y14" s="188">
        <v>0</v>
      </c>
      <c r="Z14" s="188">
        <v>0</v>
      </c>
      <c r="AA14" s="188">
        <v>0</v>
      </c>
      <c r="AB14" s="188">
        <f t="shared" si="4"/>
        <v>8160</v>
      </c>
      <c r="AC14" s="188">
        <v>3570</v>
      </c>
      <c r="AD14" s="188">
        <v>3825</v>
      </c>
      <c r="AE14" s="188">
        <f t="shared" si="5"/>
        <v>765</v>
      </c>
      <c r="AF14" s="188">
        <v>697</v>
      </c>
      <c r="AG14" s="188">
        <v>67</v>
      </c>
      <c r="AH14" s="188">
        <v>0</v>
      </c>
      <c r="AI14" s="188">
        <v>0</v>
      </c>
      <c r="AJ14" s="188">
        <v>1</v>
      </c>
    </row>
    <row r="15" spans="1:36" ht="13.5">
      <c r="A15" s="182" t="s">
        <v>147</v>
      </c>
      <c r="B15" s="182" t="s">
        <v>21</v>
      </c>
      <c r="C15" s="184" t="s">
        <v>22</v>
      </c>
      <c r="D15" s="188">
        <f t="shared" si="0"/>
        <v>12855</v>
      </c>
      <c r="E15" s="188">
        <v>9725</v>
      </c>
      <c r="F15" s="188">
        <f t="shared" si="1"/>
        <v>1703</v>
      </c>
      <c r="G15" s="188">
        <v>1616</v>
      </c>
      <c r="H15" s="188">
        <v>87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1427</v>
      </c>
      <c r="N15" s="188">
        <v>1427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10334</v>
      </c>
      <c r="V15" s="188">
        <v>9725</v>
      </c>
      <c r="W15" s="188">
        <v>600</v>
      </c>
      <c r="X15" s="188">
        <v>9</v>
      </c>
      <c r="Y15" s="188">
        <v>0</v>
      </c>
      <c r="Z15" s="188">
        <v>0</v>
      </c>
      <c r="AA15" s="188">
        <v>0</v>
      </c>
      <c r="AB15" s="188">
        <f t="shared" si="4"/>
        <v>1935</v>
      </c>
      <c r="AC15" s="188">
        <v>0</v>
      </c>
      <c r="AD15" s="188">
        <v>1500</v>
      </c>
      <c r="AE15" s="188">
        <f t="shared" si="5"/>
        <v>435</v>
      </c>
      <c r="AF15" s="188">
        <v>435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147</v>
      </c>
      <c r="B16" s="182" t="s">
        <v>23</v>
      </c>
      <c r="C16" s="184" t="s">
        <v>24</v>
      </c>
      <c r="D16" s="188">
        <f t="shared" si="0"/>
        <v>35538</v>
      </c>
      <c r="E16" s="188">
        <v>29029</v>
      </c>
      <c r="F16" s="188">
        <f t="shared" si="1"/>
        <v>3540</v>
      </c>
      <c r="G16" s="188">
        <v>0</v>
      </c>
      <c r="H16" s="188">
        <v>3540</v>
      </c>
      <c r="I16" s="188">
        <v>0</v>
      </c>
      <c r="J16" s="188">
        <v>0</v>
      </c>
      <c r="K16" s="188">
        <v>0</v>
      </c>
      <c r="L16" s="188">
        <v>1150</v>
      </c>
      <c r="M16" s="188">
        <f t="shared" si="2"/>
        <v>1819</v>
      </c>
      <c r="N16" s="188">
        <v>1703</v>
      </c>
      <c r="O16" s="188">
        <v>116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30202</v>
      </c>
      <c r="V16" s="188">
        <v>29029</v>
      </c>
      <c r="W16" s="188">
        <v>0</v>
      </c>
      <c r="X16" s="188">
        <v>1173</v>
      </c>
      <c r="Y16" s="188">
        <v>0</v>
      </c>
      <c r="Z16" s="188">
        <v>0</v>
      </c>
      <c r="AA16" s="188">
        <v>0</v>
      </c>
      <c r="AB16" s="188">
        <f t="shared" si="4"/>
        <v>3723</v>
      </c>
      <c r="AC16" s="188">
        <v>1150</v>
      </c>
      <c r="AD16" s="188">
        <v>1609</v>
      </c>
      <c r="AE16" s="188">
        <f t="shared" si="5"/>
        <v>964</v>
      </c>
      <c r="AF16" s="188">
        <v>0</v>
      </c>
      <c r="AG16" s="188">
        <v>964</v>
      </c>
      <c r="AH16" s="188">
        <v>0</v>
      </c>
      <c r="AI16" s="188">
        <v>0</v>
      </c>
      <c r="AJ16" s="188">
        <v>0</v>
      </c>
    </row>
    <row r="17" spans="1:36" ht="13.5">
      <c r="A17" s="182" t="s">
        <v>147</v>
      </c>
      <c r="B17" s="182" t="s">
        <v>25</v>
      </c>
      <c r="C17" s="184" t="s">
        <v>26</v>
      </c>
      <c r="D17" s="188">
        <f t="shared" si="0"/>
        <v>12790</v>
      </c>
      <c r="E17" s="188">
        <v>8254</v>
      </c>
      <c r="F17" s="188">
        <f t="shared" si="1"/>
        <v>3035</v>
      </c>
      <c r="G17" s="188">
        <v>1688</v>
      </c>
      <c r="H17" s="188">
        <v>1347</v>
      </c>
      <c r="I17" s="188">
        <v>0</v>
      </c>
      <c r="J17" s="188">
        <v>0</v>
      </c>
      <c r="K17" s="188">
        <v>0</v>
      </c>
      <c r="L17" s="188">
        <v>738</v>
      </c>
      <c r="M17" s="188">
        <f t="shared" si="2"/>
        <v>763</v>
      </c>
      <c r="N17" s="188">
        <v>613</v>
      </c>
      <c r="O17" s="188">
        <v>150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9453</v>
      </c>
      <c r="V17" s="188">
        <v>8254</v>
      </c>
      <c r="W17" s="188">
        <v>1199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2025</v>
      </c>
      <c r="AC17" s="188">
        <v>738</v>
      </c>
      <c r="AD17" s="188">
        <v>1125</v>
      </c>
      <c r="AE17" s="188">
        <f t="shared" si="5"/>
        <v>162</v>
      </c>
      <c r="AF17" s="188">
        <v>162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147</v>
      </c>
      <c r="B18" s="182" t="s">
        <v>162</v>
      </c>
      <c r="C18" s="184" t="s">
        <v>163</v>
      </c>
      <c r="D18" s="188">
        <f t="shared" si="0"/>
        <v>2828</v>
      </c>
      <c r="E18" s="188">
        <v>2143</v>
      </c>
      <c r="F18" s="188">
        <f t="shared" si="1"/>
        <v>267</v>
      </c>
      <c r="G18" s="188">
        <v>49</v>
      </c>
      <c r="H18" s="188">
        <v>218</v>
      </c>
      <c r="I18" s="188">
        <v>0</v>
      </c>
      <c r="J18" s="188">
        <v>0</v>
      </c>
      <c r="K18" s="188">
        <v>0</v>
      </c>
      <c r="L18" s="188">
        <v>65</v>
      </c>
      <c r="M18" s="188">
        <f t="shared" si="2"/>
        <v>353</v>
      </c>
      <c r="N18" s="188">
        <v>336</v>
      </c>
      <c r="O18" s="188">
        <v>15</v>
      </c>
      <c r="P18" s="188">
        <v>0</v>
      </c>
      <c r="Q18" s="188">
        <v>0</v>
      </c>
      <c r="R18" s="188">
        <v>0</v>
      </c>
      <c r="S18" s="188">
        <v>0</v>
      </c>
      <c r="T18" s="188">
        <v>2</v>
      </c>
      <c r="U18" s="188">
        <f t="shared" si="3"/>
        <v>2165</v>
      </c>
      <c r="V18" s="188">
        <v>2143</v>
      </c>
      <c r="W18" s="188">
        <v>19</v>
      </c>
      <c r="X18" s="188">
        <v>3</v>
      </c>
      <c r="Y18" s="188">
        <v>0</v>
      </c>
      <c r="Z18" s="188">
        <v>0</v>
      </c>
      <c r="AA18" s="188">
        <v>0</v>
      </c>
      <c r="AB18" s="188">
        <f t="shared" si="4"/>
        <v>306</v>
      </c>
      <c r="AC18" s="188">
        <v>65</v>
      </c>
      <c r="AD18" s="188">
        <v>201</v>
      </c>
      <c r="AE18" s="188">
        <f t="shared" si="5"/>
        <v>40</v>
      </c>
      <c r="AF18" s="188">
        <v>2</v>
      </c>
      <c r="AG18" s="188">
        <v>38</v>
      </c>
      <c r="AH18" s="188">
        <v>0</v>
      </c>
      <c r="AI18" s="188">
        <v>0</v>
      </c>
      <c r="AJ18" s="188">
        <v>0</v>
      </c>
    </row>
    <row r="19" spans="1:36" ht="13.5">
      <c r="A19" s="182" t="s">
        <v>147</v>
      </c>
      <c r="B19" s="182" t="s">
        <v>164</v>
      </c>
      <c r="C19" s="184" t="s">
        <v>165</v>
      </c>
      <c r="D19" s="188">
        <f t="shared" si="0"/>
        <v>3393</v>
      </c>
      <c r="E19" s="188">
        <v>2535</v>
      </c>
      <c r="F19" s="188">
        <f t="shared" si="1"/>
        <v>796</v>
      </c>
      <c r="G19" s="188">
        <v>796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62</v>
      </c>
      <c r="N19" s="188">
        <v>0</v>
      </c>
      <c r="O19" s="188">
        <v>62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2535</v>
      </c>
      <c r="V19" s="188">
        <v>2535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897</v>
      </c>
      <c r="AC19" s="188">
        <v>0</v>
      </c>
      <c r="AD19" s="188">
        <v>184</v>
      </c>
      <c r="AE19" s="188">
        <f t="shared" si="5"/>
        <v>713</v>
      </c>
      <c r="AF19" s="188">
        <v>713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147</v>
      </c>
      <c r="B20" s="182" t="s">
        <v>166</v>
      </c>
      <c r="C20" s="184" t="s">
        <v>167</v>
      </c>
      <c r="D20" s="188">
        <f t="shared" si="0"/>
        <v>2540</v>
      </c>
      <c r="E20" s="188">
        <v>1421</v>
      </c>
      <c r="F20" s="188">
        <f t="shared" si="1"/>
        <v>388</v>
      </c>
      <c r="G20" s="188">
        <v>90</v>
      </c>
      <c r="H20" s="188">
        <v>298</v>
      </c>
      <c r="I20" s="188">
        <v>0</v>
      </c>
      <c r="J20" s="188">
        <v>0</v>
      </c>
      <c r="K20" s="188">
        <v>0</v>
      </c>
      <c r="L20" s="188">
        <v>731</v>
      </c>
      <c r="M20" s="188">
        <f t="shared" si="2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1421</v>
      </c>
      <c r="V20" s="188">
        <v>1421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935</v>
      </c>
      <c r="AC20" s="188">
        <v>731</v>
      </c>
      <c r="AD20" s="188">
        <v>114</v>
      </c>
      <c r="AE20" s="188">
        <f t="shared" si="5"/>
        <v>90</v>
      </c>
      <c r="AF20" s="188">
        <v>90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147</v>
      </c>
      <c r="B21" s="182" t="s">
        <v>168</v>
      </c>
      <c r="C21" s="184" t="s">
        <v>169</v>
      </c>
      <c r="D21" s="188">
        <f t="shared" si="0"/>
        <v>922</v>
      </c>
      <c r="E21" s="188">
        <v>600</v>
      </c>
      <c r="F21" s="188">
        <f t="shared" si="1"/>
        <v>253</v>
      </c>
      <c r="G21" s="188">
        <v>192</v>
      </c>
      <c r="H21" s="188">
        <v>61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69</v>
      </c>
      <c r="N21" s="188">
        <v>69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676</v>
      </c>
      <c r="V21" s="188">
        <v>600</v>
      </c>
      <c r="W21" s="188">
        <v>76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165</v>
      </c>
      <c r="AC21" s="188">
        <v>0</v>
      </c>
      <c r="AD21" s="188">
        <v>98</v>
      </c>
      <c r="AE21" s="188">
        <f t="shared" si="5"/>
        <v>67</v>
      </c>
      <c r="AF21" s="188">
        <v>67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147</v>
      </c>
      <c r="B22" s="182" t="s">
        <v>170</v>
      </c>
      <c r="C22" s="184" t="s">
        <v>171</v>
      </c>
      <c r="D22" s="188">
        <f t="shared" si="0"/>
        <v>2343</v>
      </c>
      <c r="E22" s="188">
        <v>1428</v>
      </c>
      <c r="F22" s="188">
        <f t="shared" si="1"/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568</v>
      </c>
      <c r="M22" s="188">
        <f t="shared" si="2"/>
        <v>347</v>
      </c>
      <c r="N22" s="188">
        <v>156</v>
      </c>
      <c r="O22" s="188">
        <v>147</v>
      </c>
      <c r="P22" s="188">
        <v>33</v>
      </c>
      <c r="Q22" s="188">
        <v>11</v>
      </c>
      <c r="R22" s="188">
        <v>0</v>
      </c>
      <c r="S22" s="188">
        <v>0</v>
      </c>
      <c r="T22" s="188">
        <v>0</v>
      </c>
      <c r="U22" s="188">
        <f t="shared" si="3"/>
        <v>1428</v>
      </c>
      <c r="V22" s="188">
        <v>1428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770</v>
      </c>
      <c r="AC22" s="188">
        <v>568</v>
      </c>
      <c r="AD22" s="188">
        <v>202</v>
      </c>
      <c r="AE22" s="188">
        <f t="shared" si="5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147</v>
      </c>
      <c r="B23" s="182" t="s">
        <v>172</v>
      </c>
      <c r="C23" s="184" t="s">
        <v>173</v>
      </c>
      <c r="D23" s="188">
        <f t="shared" si="0"/>
        <v>4055</v>
      </c>
      <c r="E23" s="188">
        <v>2918</v>
      </c>
      <c r="F23" s="188">
        <f t="shared" si="1"/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488</v>
      </c>
      <c r="M23" s="188">
        <f t="shared" si="2"/>
        <v>649</v>
      </c>
      <c r="N23" s="188">
        <v>240</v>
      </c>
      <c r="O23" s="188">
        <v>260</v>
      </c>
      <c r="P23" s="188">
        <v>112</v>
      </c>
      <c r="Q23" s="188">
        <v>26</v>
      </c>
      <c r="R23" s="188">
        <v>0</v>
      </c>
      <c r="S23" s="188">
        <v>0</v>
      </c>
      <c r="T23" s="188">
        <v>11</v>
      </c>
      <c r="U23" s="188">
        <f t="shared" si="3"/>
        <v>2918</v>
      </c>
      <c r="V23" s="188">
        <v>2918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901</v>
      </c>
      <c r="AC23" s="188">
        <v>488</v>
      </c>
      <c r="AD23" s="188">
        <v>413</v>
      </c>
      <c r="AE23" s="188">
        <f t="shared" si="5"/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147</v>
      </c>
      <c r="B24" s="182" t="s">
        <v>174</v>
      </c>
      <c r="C24" s="184" t="s">
        <v>175</v>
      </c>
      <c r="D24" s="188">
        <f t="shared" si="0"/>
        <v>1641</v>
      </c>
      <c r="E24" s="188">
        <v>1447</v>
      </c>
      <c r="F24" s="188">
        <f t="shared" si="1"/>
        <v>82</v>
      </c>
      <c r="G24" s="188">
        <v>82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112</v>
      </c>
      <c r="N24" s="188">
        <v>53</v>
      </c>
      <c r="O24" s="188">
        <v>20</v>
      </c>
      <c r="P24" s="188">
        <v>31</v>
      </c>
      <c r="Q24" s="188">
        <v>8</v>
      </c>
      <c r="R24" s="188">
        <v>0</v>
      </c>
      <c r="S24" s="188">
        <v>0</v>
      </c>
      <c r="T24" s="188">
        <v>0</v>
      </c>
      <c r="U24" s="188">
        <f t="shared" si="3"/>
        <v>1465</v>
      </c>
      <c r="V24" s="188">
        <v>1447</v>
      </c>
      <c r="W24" s="188">
        <v>18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251</v>
      </c>
      <c r="AC24" s="188">
        <v>0</v>
      </c>
      <c r="AD24" s="188">
        <v>207</v>
      </c>
      <c r="AE24" s="188">
        <f t="shared" si="5"/>
        <v>44</v>
      </c>
      <c r="AF24" s="188">
        <v>44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147</v>
      </c>
      <c r="B25" s="182" t="s">
        <v>176</v>
      </c>
      <c r="C25" s="184" t="s">
        <v>177</v>
      </c>
      <c r="D25" s="188">
        <f t="shared" si="0"/>
        <v>2395</v>
      </c>
      <c r="E25" s="188">
        <v>1797</v>
      </c>
      <c r="F25" s="188">
        <f t="shared" si="1"/>
        <v>3</v>
      </c>
      <c r="G25" s="188">
        <v>3</v>
      </c>
      <c r="H25" s="188">
        <v>0</v>
      </c>
      <c r="I25" s="188">
        <v>0</v>
      </c>
      <c r="J25" s="188">
        <v>0</v>
      </c>
      <c r="K25" s="188">
        <v>0</v>
      </c>
      <c r="L25" s="188">
        <v>512</v>
      </c>
      <c r="M25" s="188">
        <f t="shared" si="2"/>
        <v>83</v>
      </c>
      <c r="N25" s="188">
        <v>0</v>
      </c>
      <c r="O25" s="188">
        <v>41</v>
      </c>
      <c r="P25" s="188">
        <v>31</v>
      </c>
      <c r="Q25" s="188">
        <v>11</v>
      </c>
      <c r="R25" s="188">
        <v>0</v>
      </c>
      <c r="S25" s="188">
        <v>0</v>
      </c>
      <c r="T25" s="188">
        <v>0</v>
      </c>
      <c r="U25" s="188">
        <f t="shared" si="3"/>
        <v>1798</v>
      </c>
      <c r="V25" s="188">
        <v>1797</v>
      </c>
      <c r="W25" s="188">
        <v>1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769</v>
      </c>
      <c r="AC25" s="188">
        <v>512</v>
      </c>
      <c r="AD25" s="188">
        <v>255</v>
      </c>
      <c r="AE25" s="188">
        <f t="shared" si="5"/>
        <v>2</v>
      </c>
      <c r="AF25" s="188">
        <v>2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147</v>
      </c>
      <c r="B26" s="182" t="s">
        <v>178</v>
      </c>
      <c r="C26" s="184" t="s">
        <v>179</v>
      </c>
      <c r="D26" s="188">
        <f t="shared" si="0"/>
        <v>2231</v>
      </c>
      <c r="E26" s="188">
        <v>1725</v>
      </c>
      <c r="F26" s="188">
        <f t="shared" si="1"/>
        <v>8</v>
      </c>
      <c r="G26" s="188">
        <v>8</v>
      </c>
      <c r="H26" s="188">
        <v>0</v>
      </c>
      <c r="I26" s="188">
        <v>0</v>
      </c>
      <c r="J26" s="188">
        <v>0</v>
      </c>
      <c r="K26" s="188">
        <v>0</v>
      </c>
      <c r="L26" s="188">
        <v>102</v>
      </c>
      <c r="M26" s="188">
        <f t="shared" si="2"/>
        <v>396</v>
      </c>
      <c r="N26" s="188">
        <v>152</v>
      </c>
      <c r="O26" s="188">
        <v>163</v>
      </c>
      <c r="P26" s="188">
        <v>58</v>
      </c>
      <c r="Q26" s="188">
        <v>23</v>
      </c>
      <c r="R26" s="188">
        <v>0</v>
      </c>
      <c r="S26" s="188">
        <v>0</v>
      </c>
      <c r="T26" s="188">
        <v>0</v>
      </c>
      <c r="U26" s="188">
        <f t="shared" si="3"/>
        <v>1727</v>
      </c>
      <c r="V26" s="188">
        <v>1725</v>
      </c>
      <c r="W26" s="188">
        <v>2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350</v>
      </c>
      <c r="AC26" s="188">
        <v>102</v>
      </c>
      <c r="AD26" s="188">
        <v>244</v>
      </c>
      <c r="AE26" s="188">
        <f t="shared" si="5"/>
        <v>4</v>
      </c>
      <c r="AF26" s="188">
        <v>4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147</v>
      </c>
      <c r="B27" s="182" t="s">
        <v>180</v>
      </c>
      <c r="C27" s="184" t="s">
        <v>181</v>
      </c>
      <c r="D27" s="188">
        <f t="shared" si="0"/>
        <v>1378</v>
      </c>
      <c r="E27" s="188">
        <v>1056</v>
      </c>
      <c r="F27" s="188">
        <f t="shared" si="1"/>
        <v>84</v>
      </c>
      <c r="G27" s="188">
        <v>0</v>
      </c>
      <c r="H27" s="188">
        <v>84</v>
      </c>
      <c r="I27" s="188">
        <v>0</v>
      </c>
      <c r="J27" s="188">
        <v>0</v>
      </c>
      <c r="K27" s="188">
        <v>0</v>
      </c>
      <c r="L27" s="188">
        <v>116</v>
      </c>
      <c r="M27" s="188">
        <f t="shared" si="2"/>
        <v>122</v>
      </c>
      <c r="N27" s="188">
        <v>77</v>
      </c>
      <c r="O27" s="188">
        <v>45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1056</v>
      </c>
      <c r="V27" s="188">
        <v>1056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266</v>
      </c>
      <c r="AC27" s="188">
        <v>116</v>
      </c>
      <c r="AD27" s="188">
        <v>150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147</v>
      </c>
      <c r="B28" s="182" t="s">
        <v>182</v>
      </c>
      <c r="C28" s="184" t="s">
        <v>183</v>
      </c>
      <c r="D28" s="188">
        <f t="shared" si="0"/>
        <v>1334</v>
      </c>
      <c r="E28" s="188">
        <v>1110</v>
      </c>
      <c r="F28" s="188">
        <f t="shared" si="1"/>
        <v>56</v>
      </c>
      <c r="G28" s="188">
        <v>56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168</v>
      </c>
      <c r="N28" s="188">
        <v>94</v>
      </c>
      <c r="O28" s="188">
        <v>24</v>
      </c>
      <c r="P28" s="188">
        <v>38</v>
      </c>
      <c r="Q28" s="188">
        <v>12</v>
      </c>
      <c r="R28" s="188">
        <v>0</v>
      </c>
      <c r="S28" s="188">
        <v>0</v>
      </c>
      <c r="T28" s="188">
        <v>0</v>
      </c>
      <c r="U28" s="188">
        <f t="shared" si="3"/>
        <v>1122</v>
      </c>
      <c r="V28" s="188">
        <v>1110</v>
      </c>
      <c r="W28" s="188">
        <v>12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188</v>
      </c>
      <c r="AC28" s="188">
        <v>0</v>
      </c>
      <c r="AD28" s="188">
        <v>158</v>
      </c>
      <c r="AE28" s="188">
        <f t="shared" si="5"/>
        <v>30</v>
      </c>
      <c r="AF28" s="188">
        <v>30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147</v>
      </c>
      <c r="B29" s="182" t="s">
        <v>184</v>
      </c>
      <c r="C29" s="184" t="s">
        <v>185</v>
      </c>
      <c r="D29" s="188">
        <f t="shared" si="0"/>
        <v>3118</v>
      </c>
      <c r="E29" s="188">
        <v>2694</v>
      </c>
      <c r="F29" s="188">
        <f t="shared" si="1"/>
        <v>388</v>
      </c>
      <c r="G29" s="188">
        <v>0</v>
      </c>
      <c r="H29" s="188">
        <v>324</v>
      </c>
      <c r="I29" s="188">
        <v>0</v>
      </c>
      <c r="J29" s="188">
        <v>0</v>
      </c>
      <c r="K29" s="188">
        <v>64</v>
      </c>
      <c r="L29" s="188">
        <v>36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2720</v>
      </c>
      <c r="V29" s="188">
        <v>2694</v>
      </c>
      <c r="W29" s="188">
        <v>0</v>
      </c>
      <c r="X29" s="188">
        <v>0</v>
      </c>
      <c r="Y29" s="188">
        <v>0</v>
      </c>
      <c r="Z29" s="188">
        <v>0</v>
      </c>
      <c r="AA29" s="188">
        <v>26</v>
      </c>
      <c r="AB29" s="188">
        <f t="shared" si="4"/>
        <v>209</v>
      </c>
      <c r="AC29" s="188">
        <v>36</v>
      </c>
      <c r="AD29" s="188">
        <v>135</v>
      </c>
      <c r="AE29" s="188">
        <f t="shared" si="5"/>
        <v>38</v>
      </c>
      <c r="AF29" s="188">
        <v>0</v>
      </c>
      <c r="AG29" s="188">
        <v>0</v>
      </c>
      <c r="AH29" s="188">
        <v>0</v>
      </c>
      <c r="AI29" s="188">
        <v>0</v>
      </c>
      <c r="AJ29" s="188">
        <v>38</v>
      </c>
    </row>
    <row r="30" spans="1:36" ht="13.5">
      <c r="A30" s="182" t="s">
        <v>147</v>
      </c>
      <c r="B30" s="182" t="s">
        <v>186</v>
      </c>
      <c r="C30" s="184" t="s">
        <v>187</v>
      </c>
      <c r="D30" s="188">
        <f t="shared" si="0"/>
        <v>1888</v>
      </c>
      <c r="E30" s="188">
        <v>1487</v>
      </c>
      <c r="F30" s="188">
        <f t="shared" si="1"/>
        <v>64</v>
      </c>
      <c r="G30" s="188">
        <v>22</v>
      </c>
      <c r="H30" s="188">
        <v>42</v>
      </c>
      <c r="I30" s="188">
        <v>0</v>
      </c>
      <c r="J30" s="188">
        <v>0</v>
      </c>
      <c r="K30" s="188">
        <v>0</v>
      </c>
      <c r="L30" s="188">
        <v>108</v>
      </c>
      <c r="M30" s="188">
        <f t="shared" si="2"/>
        <v>229</v>
      </c>
      <c r="N30" s="188">
        <v>176</v>
      </c>
      <c r="O30" s="188">
        <v>0</v>
      </c>
      <c r="P30" s="188">
        <v>53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1487</v>
      </c>
      <c r="V30" s="188">
        <v>1487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182</v>
      </c>
      <c r="AC30" s="188">
        <v>108</v>
      </c>
      <c r="AD30" s="188">
        <v>74</v>
      </c>
      <c r="AE30" s="188">
        <f t="shared" si="5"/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147</v>
      </c>
      <c r="B31" s="182" t="s">
        <v>188</v>
      </c>
      <c r="C31" s="184" t="s">
        <v>189</v>
      </c>
      <c r="D31" s="188">
        <f t="shared" si="0"/>
        <v>1655</v>
      </c>
      <c r="E31" s="188">
        <v>1432</v>
      </c>
      <c r="F31" s="188">
        <f t="shared" si="1"/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87</v>
      </c>
      <c r="M31" s="188">
        <f t="shared" si="2"/>
        <v>136</v>
      </c>
      <c r="N31" s="188">
        <v>107</v>
      </c>
      <c r="O31" s="188">
        <v>29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1432</v>
      </c>
      <c r="V31" s="188">
        <v>1432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159</v>
      </c>
      <c r="AC31" s="188">
        <v>87</v>
      </c>
      <c r="AD31" s="188">
        <v>72</v>
      </c>
      <c r="AE31" s="188">
        <f t="shared" si="5"/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147</v>
      </c>
      <c r="B32" s="182" t="s">
        <v>190</v>
      </c>
      <c r="C32" s="184" t="s">
        <v>191</v>
      </c>
      <c r="D32" s="188">
        <f t="shared" si="0"/>
        <v>1617</v>
      </c>
      <c r="E32" s="188">
        <v>800</v>
      </c>
      <c r="F32" s="188">
        <f t="shared" si="1"/>
        <v>73</v>
      </c>
      <c r="G32" s="188">
        <v>0</v>
      </c>
      <c r="H32" s="188">
        <v>73</v>
      </c>
      <c r="I32" s="188">
        <v>0</v>
      </c>
      <c r="J32" s="188">
        <v>0</v>
      </c>
      <c r="K32" s="188">
        <v>0</v>
      </c>
      <c r="L32" s="188">
        <v>539</v>
      </c>
      <c r="M32" s="188">
        <f t="shared" si="2"/>
        <v>205</v>
      </c>
      <c r="N32" s="188">
        <v>168</v>
      </c>
      <c r="O32" s="188">
        <v>37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800</v>
      </c>
      <c r="V32" s="188">
        <v>800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549</v>
      </c>
      <c r="AC32" s="188">
        <v>539</v>
      </c>
      <c r="AD32" s="188">
        <v>10</v>
      </c>
      <c r="AE32" s="188">
        <f t="shared" si="5"/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147</v>
      </c>
      <c r="B33" s="182" t="s">
        <v>278</v>
      </c>
      <c r="C33" s="184" t="s">
        <v>279</v>
      </c>
      <c r="D33" s="188">
        <f t="shared" si="0"/>
        <v>4110</v>
      </c>
      <c r="E33" s="188">
        <v>2907</v>
      </c>
      <c r="F33" s="188">
        <f t="shared" si="1"/>
        <v>692</v>
      </c>
      <c r="G33" s="188">
        <v>0</v>
      </c>
      <c r="H33" s="188">
        <v>692</v>
      </c>
      <c r="I33" s="188">
        <v>0</v>
      </c>
      <c r="J33" s="188">
        <v>0</v>
      </c>
      <c r="K33" s="188">
        <v>0</v>
      </c>
      <c r="L33" s="188">
        <v>511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2907</v>
      </c>
      <c r="V33" s="188">
        <v>2907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780</v>
      </c>
      <c r="AC33" s="188">
        <v>511</v>
      </c>
      <c r="AD33" s="188">
        <v>242</v>
      </c>
      <c r="AE33" s="188">
        <f t="shared" si="5"/>
        <v>27</v>
      </c>
      <c r="AF33" s="188">
        <v>0</v>
      </c>
      <c r="AG33" s="188">
        <v>27</v>
      </c>
      <c r="AH33" s="188">
        <v>0</v>
      </c>
      <c r="AI33" s="188">
        <v>0</v>
      </c>
      <c r="AJ33" s="188">
        <v>0</v>
      </c>
    </row>
    <row r="34" spans="1:36" ht="13.5">
      <c r="A34" s="182" t="s">
        <v>147</v>
      </c>
      <c r="B34" s="182" t="s">
        <v>280</v>
      </c>
      <c r="C34" s="184" t="s">
        <v>281</v>
      </c>
      <c r="D34" s="188">
        <f t="shared" si="0"/>
        <v>1670</v>
      </c>
      <c r="E34" s="188">
        <v>1033</v>
      </c>
      <c r="F34" s="188">
        <f t="shared" si="1"/>
        <v>327</v>
      </c>
      <c r="G34" s="188">
        <v>0</v>
      </c>
      <c r="H34" s="188">
        <v>327</v>
      </c>
      <c r="I34" s="188">
        <v>0</v>
      </c>
      <c r="J34" s="188">
        <v>0</v>
      </c>
      <c r="K34" s="188">
        <v>0</v>
      </c>
      <c r="L34" s="188">
        <v>243</v>
      </c>
      <c r="M34" s="188">
        <f t="shared" si="2"/>
        <v>67</v>
      </c>
      <c r="N34" s="188">
        <v>0</v>
      </c>
      <c r="O34" s="188">
        <v>67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3"/>
        <v>1033</v>
      </c>
      <c r="V34" s="188">
        <v>1033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310</v>
      </c>
      <c r="AC34" s="188">
        <v>243</v>
      </c>
      <c r="AD34" s="188">
        <v>67</v>
      </c>
      <c r="AE34" s="188">
        <f t="shared" si="5"/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147</v>
      </c>
      <c r="B35" s="182" t="s">
        <v>282</v>
      </c>
      <c r="C35" s="184" t="s">
        <v>283</v>
      </c>
      <c r="D35" s="188">
        <f t="shared" si="0"/>
        <v>4672</v>
      </c>
      <c r="E35" s="188">
        <v>3439</v>
      </c>
      <c r="F35" s="188">
        <f t="shared" si="1"/>
        <v>752</v>
      </c>
      <c r="G35" s="188">
        <v>0</v>
      </c>
      <c r="H35" s="188">
        <v>752</v>
      </c>
      <c r="I35" s="188">
        <v>0</v>
      </c>
      <c r="J35" s="188">
        <v>0</v>
      </c>
      <c r="K35" s="188">
        <v>0</v>
      </c>
      <c r="L35" s="188">
        <v>481</v>
      </c>
      <c r="M35" s="188">
        <f t="shared" si="2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3439</v>
      </c>
      <c r="V35" s="188">
        <v>3439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768</v>
      </c>
      <c r="AC35" s="188">
        <v>481</v>
      </c>
      <c r="AD35" s="188">
        <v>287</v>
      </c>
      <c r="AE35" s="188">
        <f t="shared" si="5"/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147</v>
      </c>
      <c r="B36" s="182" t="s">
        <v>284</v>
      </c>
      <c r="C36" s="184" t="s">
        <v>285</v>
      </c>
      <c r="D36" s="188">
        <f t="shared" si="0"/>
        <v>5576</v>
      </c>
      <c r="E36" s="188">
        <v>4747</v>
      </c>
      <c r="F36" s="188">
        <f t="shared" si="1"/>
        <v>301</v>
      </c>
      <c r="G36" s="188">
        <v>301</v>
      </c>
      <c r="H36" s="188">
        <v>0</v>
      </c>
      <c r="I36" s="188">
        <v>0</v>
      </c>
      <c r="J36" s="188">
        <v>0</v>
      </c>
      <c r="K36" s="188">
        <v>0</v>
      </c>
      <c r="L36" s="188">
        <v>411</v>
      </c>
      <c r="M36" s="188">
        <f t="shared" si="2"/>
        <v>117</v>
      </c>
      <c r="N36" s="188">
        <v>114</v>
      </c>
      <c r="O36" s="188">
        <v>0</v>
      </c>
      <c r="P36" s="188">
        <v>0</v>
      </c>
      <c r="Q36" s="188">
        <v>0</v>
      </c>
      <c r="R36" s="188">
        <v>1</v>
      </c>
      <c r="S36" s="188">
        <v>0</v>
      </c>
      <c r="T36" s="188">
        <v>2</v>
      </c>
      <c r="U36" s="188">
        <f t="shared" si="3"/>
        <v>4758</v>
      </c>
      <c r="V36" s="188">
        <v>4747</v>
      </c>
      <c r="W36" s="188">
        <v>11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1036</v>
      </c>
      <c r="AC36" s="188">
        <v>411</v>
      </c>
      <c r="AD36" s="188">
        <v>513</v>
      </c>
      <c r="AE36" s="188">
        <f t="shared" si="5"/>
        <v>112</v>
      </c>
      <c r="AF36" s="188">
        <v>112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147</v>
      </c>
      <c r="B37" s="182" t="s">
        <v>286</v>
      </c>
      <c r="C37" s="184" t="s">
        <v>287</v>
      </c>
      <c r="D37" s="188">
        <f t="shared" si="0"/>
        <v>5239</v>
      </c>
      <c r="E37" s="188">
        <v>4133</v>
      </c>
      <c r="F37" s="188">
        <f t="shared" si="1"/>
        <v>253</v>
      </c>
      <c r="G37" s="188">
        <v>120</v>
      </c>
      <c r="H37" s="188">
        <v>133</v>
      </c>
      <c r="I37" s="188">
        <v>0</v>
      </c>
      <c r="J37" s="188">
        <v>0</v>
      </c>
      <c r="K37" s="188">
        <v>0</v>
      </c>
      <c r="L37" s="188">
        <v>516</v>
      </c>
      <c r="M37" s="188">
        <f t="shared" si="2"/>
        <v>337</v>
      </c>
      <c r="N37" s="188">
        <v>337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3"/>
        <v>4160</v>
      </c>
      <c r="V37" s="188">
        <v>4133</v>
      </c>
      <c r="W37" s="188">
        <v>10</v>
      </c>
      <c r="X37" s="188">
        <v>17</v>
      </c>
      <c r="Y37" s="188">
        <v>0</v>
      </c>
      <c r="Z37" s="188">
        <v>0</v>
      </c>
      <c r="AA37" s="188">
        <v>0</v>
      </c>
      <c r="AB37" s="188">
        <f t="shared" si="4"/>
        <v>1010</v>
      </c>
      <c r="AC37" s="188">
        <v>516</v>
      </c>
      <c r="AD37" s="188">
        <v>419</v>
      </c>
      <c r="AE37" s="188">
        <f t="shared" si="5"/>
        <v>75</v>
      </c>
      <c r="AF37" s="188">
        <v>60</v>
      </c>
      <c r="AG37" s="188">
        <v>15</v>
      </c>
      <c r="AH37" s="188">
        <v>0</v>
      </c>
      <c r="AI37" s="188">
        <v>0</v>
      </c>
      <c r="AJ37" s="188">
        <v>0</v>
      </c>
    </row>
    <row r="38" spans="1:36" ht="13.5">
      <c r="A38" s="182" t="s">
        <v>147</v>
      </c>
      <c r="B38" s="182" t="s">
        <v>288</v>
      </c>
      <c r="C38" s="184" t="s">
        <v>289</v>
      </c>
      <c r="D38" s="188">
        <f t="shared" si="0"/>
        <v>1186</v>
      </c>
      <c r="E38" s="188">
        <v>814</v>
      </c>
      <c r="F38" s="188">
        <f t="shared" si="1"/>
        <v>93</v>
      </c>
      <c r="G38" s="188">
        <v>29</v>
      </c>
      <c r="H38" s="188">
        <v>64</v>
      </c>
      <c r="I38" s="188">
        <v>0</v>
      </c>
      <c r="J38" s="188">
        <v>0</v>
      </c>
      <c r="K38" s="188">
        <v>0</v>
      </c>
      <c r="L38" s="188">
        <v>196</v>
      </c>
      <c r="M38" s="188">
        <f t="shared" si="2"/>
        <v>83</v>
      </c>
      <c r="N38" s="188">
        <v>83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3"/>
        <v>832</v>
      </c>
      <c r="V38" s="188">
        <v>814</v>
      </c>
      <c r="W38" s="188">
        <v>11</v>
      </c>
      <c r="X38" s="188">
        <v>7</v>
      </c>
      <c r="Y38" s="188">
        <v>0</v>
      </c>
      <c r="Z38" s="188">
        <v>0</v>
      </c>
      <c r="AA38" s="188">
        <v>0</v>
      </c>
      <c r="AB38" s="188">
        <f t="shared" si="4"/>
        <v>312</v>
      </c>
      <c r="AC38" s="188">
        <v>196</v>
      </c>
      <c r="AD38" s="188">
        <v>96</v>
      </c>
      <c r="AE38" s="188">
        <f t="shared" si="5"/>
        <v>20</v>
      </c>
      <c r="AF38" s="188">
        <v>0</v>
      </c>
      <c r="AG38" s="188">
        <v>20</v>
      </c>
      <c r="AH38" s="188">
        <v>0</v>
      </c>
      <c r="AI38" s="188">
        <v>0</v>
      </c>
      <c r="AJ38" s="188">
        <v>0</v>
      </c>
    </row>
    <row r="39" spans="1:36" ht="13.5">
      <c r="A39" s="182" t="s">
        <v>147</v>
      </c>
      <c r="B39" s="182" t="s">
        <v>27</v>
      </c>
      <c r="C39" s="184" t="s">
        <v>28</v>
      </c>
      <c r="D39" s="188">
        <f t="shared" si="0"/>
        <v>6811</v>
      </c>
      <c r="E39" s="188">
        <v>5668</v>
      </c>
      <c r="F39" s="188">
        <f t="shared" si="1"/>
        <v>874</v>
      </c>
      <c r="G39" s="188">
        <v>0</v>
      </c>
      <c r="H39" s="188">
        <v>874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2"/>
        <v>269</v>
      </c>
      <c r="N39" s="188">
        <v>253</v>
      </c>
      <c r="O39" s="188">
        <v>16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5939</v>
      </c>
      <c r="V39" s="188">
        <v>5668</v>
      </c>
      <c r="W39" s="188">
        <v>0</v>
      </c>
      <c r="X39" s="188">
        <v>271</v>
      </c>
      <c r="Y39" s="188">
        <v>0</v>
      </c>
      <c r="Z39" s="188">
        <v>0</v>
      </c>
      <c r="AA39" s="188">
        <v>0</v>
      </c>
      <c r="AB39" s="188">
        <f t="shared" si="4"/>
        <v>546</v>
      </c>
      <c r="AC39" s="188">
        <v>0</v>
      </c>
      <c r="AD39" s="188">
        <v>290</v>
      </c>
      <c r="AE39" s="188">
        <f t="shared" si="5"/>
        <v>256</v>
      </c>
      <c r="AF39" s="188">
        <v>0</v>
      </c>
      <c r="AG39" s="188">
        <v>256</v>
      </c>
      <c r="AH39" s="188">
        <v>0</v>
      </c>
      <c r="AI39" s="188">
        <v>0</v>
      </c>
      <c r="AJ39" s="188">
        <v>0</v>
      </c>
    </row>
    <row r="40" spans="1:36" ht="13.5">
      <c r="A40" s="182" t="s">
        <v>147</v>
      </c>
      <c r="B40" s="182" t="s">
        <v>290</v>
      </c>
      <c r="C40" s="184" t="s">
        <v>291</v>
      </c>
      <c r="D40" s="188">
        <f t="shared" si="0"/>
        <v>2097</v>
      </c>
      <c r="E40" s="188">
        <v>1643</v>
      </c>
      <c r="F40" s="188">
        <f t="shared" si="1"/>
        <v>271</v>
      </c>
      <c r="G40" s="188">
        <v>92</v>
      </c>
      <c r="H40" s="188">
        <v>158</v>
      </c>
      <c r="I40" s="188">
        <v>0</v>
      </c>
      <c r="J40" s="188">
        <v>0</v>
      </c>
      <c r="K40" s="188">
        <v>21</v>
      </c>
      <c r="L40" s="188">
        <v>0</v>
      </c>
      <c r="M40" s="188">
        <f t="shared" si="2"/>
        <v>183</v>
      </c>
      <c r="N40" s="188">
        <v>183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3"/>
        <v>1693</v>
      </c>
      <c r="V40" s="188">
        <v>1643</v>
      </c>
      <c r="W40" s="188">
        <v>29</v>
      </c>
      <c r="X40" s="188">
        <v>0</v>
      </c>
      <c r="Y40" s="188">
        <v>0</v>
      </c>
      <c r="Z40" s="188">
        <v>0</v>
      </c>
      <c r="AA40" s="188">
        <v>21</v>
      </c>
      <c r="AB40" s="188">
        <f t="shared" si="4"/>
        <v>158</v>
      </c>
      <c r="AC40" s="188">
        <v>0</v>
      </c>
      <c r="AD40" s="188">
        <v>101</v>
      </c>
      <c r="AE40" s="188">
        <f t="shared" si="5"/>
        <v>57</v>
      </c>
      <c r="AF40" s="188">
        <v>37</v>
      </c>
      <c r="AG40" s="188">
        <v>20</v>
      </c>
      <c r="AH40" s="188">
        <v>0</v>
      </c>
      <c r="AI40" s="188">
        <v>0</v>
      </c>
      <c r="AJ40" s="188">
        <v>0</v>
      </c>
    </row>
    <row r="41" spans="1:36" ht="13.5">
      <c r="A41" s="182" t="s">
        <v>147</v>
      </c>
      <c r="B41" s="182" t="s">
        <v>292</v>
      </c>
      <c r="C41" s="184" t="s">
        <v>293</v>
      </c>
      <c r="D41" s="188">
        <f t="shared" si="0"/>
        <v>2889</v>
      </c>
      <c r="E41" s="188">
        <v>2181</v>
      </c>
      <c r="F41" s="188">
        <f t="shared" si="1"/>
        <v>387</v>
      </c>
      <c r="G41" s="188">
        <v>101</v>
      </c>
      <c r="H41" s="188">
        <v>286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321</v>
      </c>
      <c r="N41" s="188">
        <v>321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2235</v>
      </c>
      <c r="V41" s="188">
        <v>2181</v>
      </c>
      <c r="W41" s="188">
        <v>32</v>
      </c>
      <c r="X41" s="188">
        <v>22</v>
      </c>
      <c r="Y41" s="188">
        <v>0</v>
      </c>
      <c r="Z41" s="188">
        <v>0</v>
      </c>
      <c r="AA41" s="188">
        <v>0</v>
      </c>
      <c r="AB41" s="188">
        <f t="shared" si="4"/>
        <v>218</v>
      </c>
      <c r="AC41" s="188">
        <v>0</v>
      </c>
      <c r="AD41" s="188">
        <v>156</v>
      </c>
      <c r="AE41" s="188">
        <f t="shared" si="5"/>
        <v>62</v>
      </c>
      <c r="AF41" s="188">
        <v>20</v>
      </c>
      <c r="AG41" s="188">
        <v>42</v>
      </c>
      <c r="AH41" s="188">
        <v>0</v>
      </c>
      <c r="AI41" s="188">
        <v>0</v>
      </c>
      <c r="AJ41" s="188">
        <v>0</v>
      </c>
    </row>
    <row r="42" spans="1:36" ht="13.5">
      <c r="A42" s="182" t="s">
        <v>147</v>
      </c>
      <c r="B42" s="182" t="s">
        <v>294</v>
      </c>
      <c r="C42" s="184" t="s">
        <v>295</v>
      </c>
      <c r="D42" s="188">
        <f t="shared" si="0"/>
        <v>2852</v>
      </c>
      <c r="E42" s="188">
        <v>2103</v>
      </c>
      <c r="F42" s="188">
        <f t="shared" si="1"/>
        <v>285</v>
      </c>
      <c r="G42" s="188">
        <v>285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2"/>
        <v>464</v>
      </c>
      <c r="N42" s="188">
        <v>242</v>
      </c>
      <c r="O42" s="188">
        <v>80</v>
      </c>
      <c r="P42" s="188">
        <v>103</v>
      </c>
      <c r="Q42" s="188">
        <v>11</v>
      </c>
      <c r="R42" s="188">
        <v>0</v>
      </c>
      <c r="S42" s="188">
        <v>28</v>
      </c>
      <c r="T42" s="188">
        <v>0</v>
      </c>
      <c r="U42" s="188">
        <f t="shared" si="3"/>
        <v>2183</v>
      </c>
      <c r="V42" s="188">
        <v>2103</v>
      </c>
      <c r="W42" s="188">
        <v>80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364</v>
      </c>
      <c r="AC42" s="188">
        <v>0</v>
      </c>
      <c r="AD42" s="188">
        <v>265</v>
      </c>
      <c r="AE42" s="188">
        <f t="shared" si="5"/>
        <v>99</v>
      </c>
      <c r="AF42" s="188">
        <v>99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147</v>
      </c>
      <c r="B43" s="182" t="s">
        <v>296</v>
      </c>
      <c r="C43" s="184" t="s">
        <v>297</v>
      </c>
      <c r="D43" s="188">
        <f t="shared" si="0"/>
        <v>2253</v>
      </c>
      <c r="E43" s="188">
        <v>1658</v>
      </c>
      <c r="F43" s="188">
        <f t="shared" si="1"/>
        <v>232</v>
      </c>
      <c r="G43" s="188">
        <v>232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363</v>
      </c>
      <c r="N43" s="188">
        <v>200</v>
      </c>
      <c r="O43" s="188">
        <v>51</v>
      </c>
      <c r="P43" s="188">
        <v>79</v>
      </c>
      <c r="Q43" s="188">
        <v>9</v>
      </c>
      <c r="R43" s="188">
        <v>0</v>
      </c>
      <c r="S43" s="188">
        <v>23</v>
      </c>
      <c r="T43" s="188">
        <v>1</v>
      </c>
      <c r="U43" s="188">
        <f t="shared" si="3"/>
        <v>1757</v>
      </c>
      <c r="V43" s="188">
        <v>1658</v>
      </c>
      <c r="W43" s="188">
        <v>99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242</v>
      </c>
      <c r="AC43" s="188">
        <v>0</v>
      </c>
      <c r="AD43" s="188">
        <v>177</v>
      </c>
      <c r="AE43" s="188">
        <f t="shared" si="5"/>
        <v>65</v>
      </c>
      <c r="AF43" s="188">
        <v>65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147</v>
      </c>
      <c r="B44" s="182" t="s">
        <v>298</v>
      </c>
      <c r="C44" s="184" t="s">
        <v>299</v>
      </c>
      <c r="D44" s="188">
        <f t="shared" si="0"/>
        <v>3861</v>
      </c>
      <c r="E44" s="188">
        <v>3077</v>
      </c>
      <c r="F44" s="188">
        <f>SUM(G44:K44)</f>
        <v>461</v>
      </c>
      <c r="G44" s="188">
        <v>171</v>
      </c>
      <c r="H44" s="188">
        <v>290</v>
      </c>
      <c r="I44" s="188">
        <v>0</v>
      </c>
      <c r="J44" s="188">
        <v>0</v>
      </c>
      <c r="K44" s="188">
        <v>0</v>
      </c>
      <c r="L44" s="188">
        <v>0</v>
      </c>
      <c r="M44" s="188">
        <f>SUM(N44:T44)</f>
        <v>323</v>
      </c>
      <c r="N44" s="188">
        <v>323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>SUM(V44:AA44)</f>
        <v>3141</v>
      </c>
      <c r="V44" s="188">
        <v>3077</v>
      </c>
      <c r="W44" s="188">
        <v>29</v>
      </c>
      <c r="X44" s="188">
        <v>35</v>
      </c>
      <c r="Y44" s="188">
        <v>0</v>
      </c>
      <c r="Z44" s="188">
        <v>0</v>
      </c>
      <c r="AA44" s="188">
        <v>0</v>
      </c>
      <c r="AB44" s="188">
        <f>SUM(AC44:AE44)</f>
        <v>299</v>
      </c>
      <c r="AC44" s="188">
        <v>0</v>
      </c>
      <c r="AD44" s="188">
        <v>184</v>
      </c>
      <c r="AE44" s="188">
        <f>SUM(AF44:AJ44)</f>
        <v>115</v>
      </c>
      <c r="AF44" s="188">
        <v>81</v>
      </c>
      <c r="AG44" s="188">
        <v>34</v>
      </c>
      <c r="AH44" s="188">
        <v>0</v>
      </c>
      <c r="AI44" s="188">
        <v>0</v>
      </c>
      <c r="AJ44" s="188">
        <v>0</v>
      </c>
    </row>
    <row r="45" spans="1:36" ht="13.5">
      <c r="A45" s="182" t="s">
        <v>147</v>
      </c>
      <c r="B45" s="182" t="s">
        <v>300</v>
      </c>
      <c r="C45" s="184" t="s">
        <v>301</v>
      </c>
      <c r="D45" s="188">
        <f t="shared" si="0"/>
        <v>1142</v>
      </c>
      <c r="E45" s="188">
        <v>839</v>
      </c>
      <c r="F45" s="188">
        <f>SUM(G45:K45)</f>
        <v>303</v>
      </c>
      <c r="G45" s="188">
        <v>53</v>
      </c>
      <c r="H45" s="188">
        <v>250</v>
      </c>
      <c r="I45" s="188">
        <v>0</v>
      </c>
      <c r="J45" s="188">
        <v>0</v>
      </c>
      <c r="K45" s="188">
        <v>0</v>
      </c>
      <c r="L45" s="188">
        <v>0</v>
      </c>
      <c r="M45" s="188">
        <f>SUM(N45:T45)</f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>SUM(V45:AA45)</f>
        <v>846</v>
      </c>
      <c r="V45" s="188">
        <v>839</v>
      </c>
      <c r="W45" s="188">
        <v>0</v>
      </c>
      <c r="X45" s="188">
        <v>7</v>
      </c>
      <c r="Y45" s="188">
        <v>0</v>
      </c>
      <c r="Z45" s="188">
        <v>0</v>
      </c>
      <c r="AA45" s="188">
        <v>0</v>
      </c>
      <c r="AB45" s="188">
        <f>SUM(AC45:AE45)</f>
        <v>140</v>
      </c>
      <c r="AC45" s="188">
        <v>0</v>
      </c>
      <c r="AD45" s="188">
        <v>98</v>
      </c>
      <c r="AE45" s="188">
        <f>SUM(AF45:AJ45)</f>
        <v>42</v>
      </c>
      <c r="AF45" s="188">
        <v>0</v>
      </c>
      <c r="AG45" s="188">
        <v>42</v>
      </c>
      <c r="AH45" s="188">
        <v>0</v>
      </c>
      <c r="AI45" s="188">
        <v>0</v>
      </c>
      <c r="AJ45" s="188">
        <v>0</v>
      </c>
    </row>
    <row r="46" spans="1:36" ht="13.5">
      <c r="A46" s="182" t="s">
        <v>147</v>
      </c>
      <c r="B46" s="182" t="s">
        <v>302</v>
      </c>
      <c r="C46" s="184" t="s">
        <v>303</v>
      </c>
      <c r="D46" s="188">
        <f t="shared" si="0"/>
        <v>1003</v>
      </c>
      <c r="E46" s="188">
        <v>711</v>
      </c>
      <c r="F46" s="188">
        <f>SUM(G46:K46)</f>
        <v>98</v>
      </c>
      <c r="G46" s="188">
        <v>98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f>SUM(N46:T46)</f>
        <v>194</v>
      </c>
      <c r="N46" s="188">
        <v>100</v>
      </c>
      <c r="O46" s="188">
        <v>30</v>
      </c>
      <c r="P46" s="188">
        <v>50</v>
      </c>
      <c r="Q46" s="188">
        <v>4</v>
      </c>
      <c r="R46" s="188">
        <v>0</v>
      </c>
      <c r="S46" s="188">
        <v>10</v>
      </c>
      <c r="T46" s="188">
        <v>0</v>
      </c>
      <c r="U46" s="188">
        <f>SUM(V46:AA46)</f>
        <v>732</v>
      </c>
      <c r="V46" s="188">
        <v>711</v>
      </c>
      <c r="W46" s="188">
        <v>21</v>
      </c>
      <c r="X46" s="188">
        <v>0</v>
      </c>
      <c r="Y46" s="188">
        <v>0</v>
      </c>
      <c r="Z46" s="188">
        <v>0</v>
      </c>
      <c r="AA46" s="188">
        <v>0</v>
      </c>
      <c r="AB46" s="188">
        <f>SUM(AC46:AE46)</f>
        <v>124</v>
      </c>
      <c r="AC46" s="188">
        <v>0</v>
      </c>
      <c r="AD46" s="188">
        <v>87</v>
      </c>
      <c r="AE46" s="188">
        <f>SUM(AF46:AJ46)</f>
        <v>37</v>
      </c>
      <c r="AF46" s="188">
        <v>37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147</v>
      </c>
      <c r="B47" s="182" t="s">
        <v>304</v>
      </c>
      <c r="C47" s="184" t="s">
        <v>305</v>
      </c>
      <c r="D47" s="188">
        <f t="shared" si="0"/>
        <v>5267</v>
      </c>
      <c r="E47" s="188">
        <v>4361</v>
      </c>
      <c r="F47" s="188">
        <f>SUM(G47:K47)</f>
        <v>906</v>
      </c>
      <c r="G47" s="188">
        <v>346</v>
      </c>
      <c r="H47" s="188">
        <v>560</v>
      </c>
      <c r="I47" s="188">
        <v>0</v>
      </c>
      <c r="J47" s="188">
        <v>0</v>
      </c>
      <c r="K47" s="188">
        <v>0</v>
      </c>
      <c r="L47" s="188">
        <v>0</v>
      </c>
      <c r="M47" s="188">
        <f>SUM(N47:T47)</f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>SUM(V47:AA47)</f>
        <v>4434</v>
      </c>
      <c r="V47" s="188">
        <v>4361</v>
      </c>
      <c r="W47" s="188">
        <v>73</v>
      </c>
      <c r="X47" s="188">
        <v>0</v>
      </c>
      <c r="Y47" s="188">
        <v>0</v>
      </c>
      <c r="Z47" s="188">
        <v>0</v>
      </c>
      <c r="AA47" s="188">
        <v>0</v>
      </c>
      <c r="AB47" s="188">
        <f>SUM(AC47:AE47)</f>
        <v>703</v>
      </c>
      <c r="AC47" s="188">
        <v>0</v>
      </c>
      <c r="AD47" s="188">
        <v>532</v>
      </c>
      <c r="AE47" s="188">
        <f>SUM(AF47:AJ47)</f>
        <v>171</v>
      </c>
      <c r="AF47" s="188">
        <v>171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147</v>
      </c>
      <c r="B48" s="182" t="s">
        <v>306</v>
      </c>
      <c r="C48" s="184" t="s">
        <v>307</v>
      </c>
      <c r="D48" s="188">
        <f t="shared" si="0"/>
        <v>794</v>
      </c>
      <c r="E48" s="188">
        <v>638</v>
      </c>
      <c r="F48" s="188">
        <f>SUM(G48:K48)</f>
        <v>156</v>
      </c>
      <c r="G48" s="188">
        <v>58</v>
      </c>
      <c r="H48" s="188">
        <v>98</v>
      </c>
      <c r="I48" s="188">
        <v>0</v>
      </c>
      <c r="J48" s="188">
        <v>0</v>
      </c>
      <c r="K48" s="188">
        <v>0</v>
      </c>
      <c r="L48" s="188">
        <v>0</v>
      </c>
      <c r="M48" s="188">
        <f>SUM(N48:T48)</f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>SUM(V48:AA48)</f>
        <v>650</v>
      </c>
      <c r="V48" s="188">
        <v>638</v>
      </c>
      <c r="W48" s="188">
        <v>12</v>
      </c>
      <c r="X48" s="188">
        <v>0</v>
      </c>
      <c r="Y48" s="188">
        <v>0</v>
      </c>
      <c r="Z48" s="188">
        <v>0</v>
      </c>
      <c r="AA48" s="188">
        <v>0</v>
      </c>
      <c r="AB48" s="188">
        <f>SUM(AC48:AE48)</f>
        <v>107</v>
      </c>
      <c r="AC48" s="188">
        <v>0</v>
      </c>
      <c r="AD48" s="188">
        <v>78</v>
      </c>
      <c r="AE48" s="188">
        <f>SUM(AF48:AJ48)</f>
        <v>29</v>
      </c>
      <c r="AF48" s="188">
        <v>29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201" t="s">
        <v>11</v>
      </c>
      <c r="B49" s="202"/>
      <c r="C49" s="202"/>
      <c r="D49" s="188">
        <f aca="true" t="shared" si="6" ref="D49:AJ49">SUM(D7:D48)</f>
        <v>464612</v>
      </c>
      <c r="E49" s="188">
        <f t="shared" si="6"/>
        <v>354033</v>
      </c>
      <c r="F49" s="188">
        <f t="shared" si="6"/>
        <v>45769</v>
      </c>
      <c r="G49" s="188">
        <f t="shared" si="6"/>
        <v>20991</v>
      </c>
      <c r="H49" s="188">
        <f t="shared" si="6"/>
        <v>24392</v>
      </c>
      <c r="I49" s="188">
        <f t="shared" si="6"/>
        <v>300</v>
      </c>
      <c r="J49" s="188">
        <f t="shared" si="6"/>
        <v>0</v>
      </c>
      <c r="K49" s="188">
        <f t="shared" si="6"/>
        <v>86</v>
      </c>
      <c r="L49" s="188">
        <f t="shared" si="6"/>
        <v>15091</v>
      </c>
      <c r="M49" s="188">
        <f t="shared" si="6"/>
        <v>49719</v>
      </c>
      <c r="N49" s="188">
        <f t="shared" si="6"/>
        <v>44131</v>
      </c>
      <c r="O49" s="188">
        <f t="shared" si="6"/>
        <v>3317</v>
      </c>
      <c r="P49" s="188">
        <f t="shared" si="6"/>
        <v>1582</v>
      </c>
      <c r="Q49" s="188">
        <f t="shared" si="6"/>
        <v>476</v>
      </c>
      <c r="R49" s="188">
        <f t="shared" si="6"/>
        <v>1</v>
      </c>
      <c r="S49" s="188">
        <f t="shared" si="6"/>
        <v>61</v>
      </c>
      <c r="T49" s="188">
        <f t="shared" si="6"/>
        <v>151</v>
      </c>
      <c r="U49" s="188">
        <f t="shared" si="6"/>
        <v>363208</v>
      </c>
      <c r="V49" s="188">
        <f t="shared" si="6"/>
        <v>354033</v>
      </c>
      <c r="W49" s="188">
        <f t="shared" si="6"/>
        <v>6537</v>
      </c>
      <c r="X49" s="188">
        <f t="shared" si="6"/>
        <v>2591</v>
      </c>
      <c r="Y49" s="188">
        <f t="shared" si="6"/>
        <v>0</v>
      </c>
      <c r="Z49" s="188">
        <f t="shared" si="6"/>
        <v>0</v>
      </c>
      <c r="AA49" s="188">
        <f t="shared" si="6"/>
        <v>47</v>
      </c>
      <c r="AB49" s="188">
        <f t="shared" si="6"/>
        <v>55828</v>
      </c>
      <c r="AC49" s="188">
        <f t="shared" si="6"/>
        <v>15091</v>
      </c>
      <c r="AD49" s="188">
        <f t="shared" si="6"/>
        <v>28904</v>
      </c>
      <c r="AE49" s="188">
        <f t="shared" si="6"/>
        <v>11833</v>
      </c>
      <c r="AF49" s="188">
        <f t="shared" si="6"/>
        <v>9510</v>
      </c>
      <c r="AG49" s="188">
        <f t="shared" si="6"/>
        <v>2284</v>
      </c>
      <c r="AH49" s="188">
        <f t="shared" si="6"/>
        <v>0</v>
      </c>
      <c r="AI49" s="188">
        <f t="shared" si="6"/>
        <v>0</v>
      </c>
      <c r="AJ49" s="188">
        <f t="shared" si="6"/>
        <v>39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9:C4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115</v>
      </c>
      <c r="B2" s="200" t="s">
        <v>203</v>
      </c>
      <c r="C2" s="200" t="s">
        <v>127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192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130</v>
      </c>
      <c r="E3" s="203" t="s">
        <v>134</v>
      </c>
      <c r="F3" s="203" t="s">
        <v>204</v>
      </c>
      <c r="G3" s="203" t="s">
        <v>135</v>
      </c>
      <c r="H3" s="203" t="s">
        <v>276</v>
      </c>
      <c r="I3" s="203" t="s">
        <v>277</v>
      </c>
      <c r="J3" s="244" t="s">
        <v>242</v>
      </c>
      <c r="K3" s="203" t="s">
        <v>205</v>
      </c>
      <c r="L3" s="195" t="s">
        <v>130</v>
      </c>
      <c r="M3" s="203" t="s">
        <v>134</v>
      </c>
      <c r="N3" s="203" t="s">
        <v>204</v>
      </c>
      <c r="O3" s="203" t="s">
        <v>135</v>
      </c>
      <c r="P3" s="203" t="s">
        <v>276</v>
      </c>
      <c r="Q3" s="203" t="s">
        <v>277</v>
      </c>
      <c r="R3" s="244" t="s">
        <v>242</v>
      </c>
      <c r="S3" s="203" t="s">
        <v>205</v>
      </c>
      <c r="T3" s="195" t="s">
        <v>130</v>
      </c>
      <c r="U3" s="203" t="s">
        <v>134</v>
      </c>
      <c r="V3" s="203" t="s">
        <v>204</v>
      </c>
      <c r="W3" s="203" t="s">
        <v>135</v>
      </c>
      <c r="X3" s="203" t="s">
        <v>276</v>
      </c>
      <c r="Y3" s="203" t="s">
        <v>277</v>
      </c>
      <c r="Z3" s="244" t="s">
        <v>242</v>
      </c>
      <c r="AA3" s="203" t="s">
        <v>205</v>
      </c>
      <c r="AB3" s="208" t="s">
        <v>193</v>
      </c>
      <c r="AC3" s="234"/>
      <c r="AD3" s="234"/>
      <c r="AE3" s="234"/>
      <c r="AF3" s="234"/>
      <c r="AG3" s="234"/>
      <c r="AH3" s="234"/>
      <c r="AI3" s="235"/>
      <c r="AJ3" s="208" t="s">
        <v>194</v>
      </c>
      <c r="AK3" s="206"/>
      <c r="AL3" s="206"/>
      <c r="AM3" s="206"/>
      <c r="AN3" s="206"/>
      <c r="AO3" s="206"/>
      <c r="AP3" s="206"/>
      <c r="AQ3" s="207"/>
      <c r="AR3" s="208" t="s">
        <v>195</v>
      </c>
      <c r="AS3" s="232"/>
      <c r="AT3" s="232"/>
      <c r="AU3" s="232"/>
      <c r="AV3" s="232"/>
      <c r="AW3" s="232"/>
      <c r="AX3" s="232"/>
      <c r="AY3" s="233"/>
      <c r="AZ3" s="208" t="s">
        <v>196</v>
      </c>
      <c r="BA3" s="234"/>
      <c r="BB3" s="234"/>
      <c r="BC3" s="234"/>
      <c r="BD3" s="234"/>
      <c r="BE3" s="234"/>
      <c r="BF3" s="234"/>
      <c r="BG3" s="235"/>
      <c r="BH3" s="208" t="s">
        <v>197</v>
      </c>
      <c r="BI3" s="234"/>
      <c r="BJ3" s="234"/>
      <c r="BK3" s="234"/>
      <c r="BL3" s="234"/>
      <c r="BM3" s="234"/>
      <c r="BN3" s="234"/>
      <c r="BO3" s="235"/>
      <c r="BP3" s="195" t="s">
        <v>130</v>
      </c>
      <c r="BQ3" s="203" t="s">
        <v>134</v>
      </c>
      <c r="BR3" s="203" t="s">
        <v>204</v>
      </c>
      <c r="BS3" s="203" t="s">
        <v>135</v>
      </c>
      <c r="BT3" s="203" t="s">
        <v>276</v>
      </c>
      <c r="BU3" s="203" t="s">
        <v>277</v>
      </c>
      <c r="BV3" s="244" t="s">
        <v>242</v>
      </c>
      <c r="BW3" s="203" t="s">
        <v>205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130</v>
      </c>
      <c r="AC4" s="203" t="s">
        <v>134</v>
      </c>
      <c r="AD4" s="203" t="s">
        <v>204</v>
      </c>
      <c r="AE4" s="203" t="s">
        <v>135</v>
      </c>
      <c r="AF4" s="203" t="s">
        <v>276</v>
      </c>
      <c r="AG4" s="203" t="s">
        <v>277</v>
      </c>
      <c r="AH4" s="244" t="s">
        <v>242</v>
      </c>
      <c r="AI4" s="203" t="s">
        <v>205</v>
      </c>
      <c r="AJ4" s="195" t="s">
        <v>130</v>
      </c>
      <c r="AK4" s="203" t="s">
        <v>134</v>
      </c>
      <c r="AL4" s="203" t="s">
        <v>204</v>
      </c>
      <c r="AM4" s="203" t="s">
        <v>135</v>
      </c>
      <c r="AN4" s="203" t="s">
        <v>276</v>
      </c>
      <c r="AO4" s="203" t="s">
        <v>277</v>
      </c>
      <c r="AP4" s="244" t="s">
        <v>242</v>
      </c>
      <c r="AQ4" s="203" t="s">
        <v>205</v>
      </c>
      <c r="AR4" s="195" t="s">
        <v>130</v>
      </c>
      <c r="AS4" s="203" t="s">
        <v>134</v>
      </c>
      <c r="AT4" s="203" t="s">
        <v>204</v>
      </c>
      <c r="AU4" s="203" t="s">
        <v>135</v>
      </c>
      <c r="AV4" s="203" t="s">
        <v>276</v>
      </c>
      <c r="AW4" s="203" t="s">
        <v>277</v>
      </c>
      <c r="AX4" s="244" t="s">
        <v>242</v>
      </c>
      <c r="AY4" s="203" t="s">
        <v>205</v>
      </c>
      <c r="AZ4" s="195" t="s">
        <v>130</v>
      </c>
      <c r="BA4" s="203" t="s">
        <v>134</v>
      </c>
      <c r="BB4" s="203" t="s">
        <v>204</v>
      </c>
      <c r="BC4" s="203" t="s">
        <v>135</v>
      </c>
      <c r="BD4" s="203" t="s">
        <v>276</v>
      </c>
      <c r="BE4" s="203" t="s">
        <v>277</v>
      </c>
      <c r="BF4" s="244" t="s">
        <v>242</v>
      </c>
      <c r="BG4" s="203" t="s">
        <v>205</v>
      </c>
      <c r="BH4" s="195" t="s">
        <v>130</v>
      </c>
      <c r="BI4" s="203" t="s">
        <v>134</v>
      </c>
      <c r="BJ4" s="203" t="s">
        <v>204</v>
      </c>
      <c r="BK4" s="203" t="s">
        <v>135</v>
      </c>
      <c r="BL4" s="203" t="s">
        <v>276</v>
      </c>
      <c r="BM4" s="203" t="s">
        <v>277</v>
      </c>
      <c r="BN4" s="244" t="s">
        <v>242</v>
      </c>
      <c r="BO4" s="203" t="s">
        <v>205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123</v>
      </c>
      <c r="E6" s="28" t="s">
        <v>123</v>
      </c>
      <c r="F6" s="28" t="s">
        <v>123</v>
      </c>
      <c r="G6" s="28" t="s">
        <v>123</v>
      </c>
      <c r="H6" s="28" t="s">
        <v>123</v>
      </c>
      <c r="I6" s="28" t="s">
        <v>123</v>
      </c>
      <c r="J6" s="28" t="s">
        <v>123</v>
      </c>
      <c r="K6" s="28" t="s">
        <v>123</v>
      </c>
      <c r="L6" s="21" t="s">
        <v>123</v>
      </c>
      <c r="M6" s="28" t="s">
        <v>123</v>
      </c>
      <c r="N6" s="28" t="s">
        <v>123</v>
      </c>
      <c r="O6" s="28" t="s">
        <v>123</v>
      </c>
      <c r="P6" s="28" t="s">
        <v>123</v>
      </c>
      <c r="Q6" s="28" t="s">
        <v>123</v>
      </c>
      <c r="R6" s="28" t="s">
        <v>123</v>
      </c>
      <c r="S6" s="28" t="s">
        <v>123</v>
      </c>
      <c r="T6" s="21" t="s">
        <v>123</v>
      </c>
      <c r="U6" s="28" t="s">
        <v>123</v>
      </c>
      <c r="V6" s="28" t="s">
        <v>123</v>
      </c>
      <c r="W6" s="28" t="s">
        <v>123</v>
      </c>
      <c r="X6" s="28" t="s">
        <v>123</v>
      </c>
      <c r="Y6" s="28" t="s">
        <v>123</v>
      </c>
      <c r="Z6" s="28" t="s">
        <v>123</v>
      </c>
      <c r="AA6" s="28" t="s">
        <v>123</v>
      </c>
      <c r="AB6" s="21" t="s">
        <v>123</v>
      </c>
      <c r="AC6" s="28" t="s">
        <v>123</v>
      </c>
      <c r="AD6" s="28" t="s">
        <v>123</v>
      </c>
      <c r="AE6" s="28" t="s">
        <v>123</v>
      </c>
      <c r="AF6" s="28" t="s">
        <v>123</v>
      </c>
      <c r="AG6" s="28" t="s">
        <v>123</v>
      </c>
      <c r="AH6" s="28" t="s">
        <v>123</v>
      </c>
      <c r="AI6" s="28" t="s">
        <v>123</v>
      </c>
      <c r="AJ6" s="21" t="s">
        <v>123</v>
      </c>
      <c r="AK6" s="28" t="s">
        <v>123</v>
      </c>
      <c r="AL6" s="28" t="s">
        <v>123</v>
      </c>
      <c r="AM6" s="28" t="s">
        <v>123</v>
      </c>
      <c r="AN6" s="28" t="s">
        <v>123</v>
      </c>
      <c r="AO6" s="28" t="s">
        <v>123</v>
      </c>
      <c r="AP6" s="28" t="s">
        <v>123</v>
      </c>
      <c r="AQ6" s="28" t="s">
        <v>123</v>
      </c>
      <c r="AR6" s="21" t="s">
        <v>123</v>
      </c>
      <c r="AS6" s="28" t="s">
        <v>123</v>
      </c>
      <c r="AT6" s="28" t="s">
        <v>123</v>
      </c>
      <c r="AU6" s="28" t="s">
        <v>123</v>
      </c>
      <c r="AV6" s="28" t="s">
        <v>123</v>
      </c>
      <c r="AW6" s="28" t="s">
        <v>123</v>
      </c>
      <c r="AX6" s="28" t="s">
        <v>123</v>
      </c>
      <c r="AY6" s="28" t="s">
        <v>123</v>
      </c>
      <c r="AZ6" s="21" t="s">
        <v>123</v>
      </c>
      <c r="BA6" s="28" t="s">
        <v>123</v>
      </c>
      <c r="BB6" s="28" t="s">
        <v>123</v>
      </c>
      <c r="BC6" s="28" t="s">
        <v>123</v>
      </c>
      <c r="BD6" s="28" t="s">
        <v>123</v>
      </c>
      <c r="BE6" s="28" t="s">
        <v>123</v>
      </c>
      <c r="BF6" s="28" t="s">
        <v>123</v>
      </c>
      <c r="BG6" s="28" t="s">
        <v>123</v>
      </c>
      <c r="BH6" s="21" t="s">
        <v>123</v>
      </c>
      <c r="BI6" s="28" t="s">
        <v>123</v>
      </c>
      <c r="BJ6" s="28" t="s">
        <v>123</v>
      </c>
      <c r="BK6" s="28" t="s">
        <v>123</v>
      </c>
      <c r="BL6" s="28" t="s">
        <v>123</v>
      </c>
      <c r="BM6" s="28" t="s">
        <v>123</v>
      </c>
      <c r="BN6" s="28" t="s">
        <v>123</v>
      </c>
      <c r="BO6" s="28" t="s">
        <v>123</v>
      </c>
      <c r="BP6" s="21" t="s">
        <v>123</v>
      </c>
      <c r="BQ6" s="28" t="s">
        <v>123</v>
      </c>
      <c r="BR6" s="28" t="s">
        <v>123</v>
      </c>
      <c r="BS6" s="28" t="s">
        <v>123</v>
      </c>
      <c r="BT6" s="28" t="s">
        <v>123</v>
      </c>
      <c r="BU6" s="28" t="s">
        <v>123</v>
      </c>
      <c r="BV6" s="28" t="s">
        <v>123</v>
      </c>
      <c r="BW6" s="28" t="s">
        <v>123</v>
      </c>
    </row>
    <row r="7" spans="1:75" ht="13.5">
      <c r="A7" s="182" t="s">
        <v>147</v>
      </c>
      <c r="B7" s="182" t="s">
        <v>148</v>
      </c>
      <c r="C7" s="184" t="s">
        <v>149</v>
      </c>
      <c r="D7" s="188">
        <f aca="true" t="shared" si="0" ref="D7:D48">SUM(E7:K7)</f>
        <v>58585</v>
      </c>
      <c r="E7" s="188">
        <f aca="true" t="shared" si="1" ref="E7:E43">M7+U7+BQ7</f>
        <v>32294</v>
      </c>
      <c r="F7" s="188">
        <f aca="true" t="shared" si="2" ref="F7:F43">N7+V7+BR7</f>
        <v>3771</v>
      </c>
      <c r="G7" s="188">
        <f aca="true" t="shared" si="3" ref="G7:G43">O7+W7+BS7</f>
        <v>3553</v>
      </c>
      <c r="H7" s="188">
        <f aca="true" t="shared" si="4" ref="H7:H43">P7+X7+BT7</f>
        <v>1309</v>
      </c>
      <c r="I7" s="188">
        <f aca="true" t="shared" si="5" ref="I7:I43">Q7+Y7+BU7</f>
        <v>0</v>
      </c>
      <c r="J7" s="188">
        <f aca="true" t="shared" si="6" ref="J7:J43">R7+Z7+BV7</f>
        <v>0</v>
      </c>
      <c r="K7" s="188">
        <f aca="true" t="shared" si="7" ref="K7:K43">S7+AA7+BW7</f>
        <v>17658</v>
      </c>
      <c r="L7" s="188">
        <f aca="true" t="shared" si="8" ref="L7:L43">SUM(M7:S7)</f>
        <v>29714</v>
      </c>
      <c r="M7" s="188">
        <v>28203</v>
      </c>
      <c r="N7" s="188">
        <v>817</v>
      </c>
      <c r="O7" s="188">
        <v>428</v>
      </c>
      <c r="P7" s="188">
        <v>242</v>
      </c>
      <c r="Q7" s="188">
        <v>0</v>
      </c>
      <c r="R7" s="188">
        <v>0</v>
      </c>
      <c r="S7" s="188">
        <v>24</v>
      </c>
      <c r="T7" s="188">
        <f aca="true" t="shared" si="9" ref="T7:T43">SUM(U7:AA7)</f>
        <v>24663</v>
      </c>
      <c r="U7" s="188">
        <f aca="true" t="shared" si="10" ref="U7:U43">AC7+AK7+AS7+BA7+BI7</f>
        <v>0</v>
      </c>
      <c r="V7" s="188">
        <f aca="true" t="shared" si="11" ref="V7:V43">AD7+AL7+AT7+BB7+BJ7</f>
        <v>2946</v>
      </c>
      <c r="W7" s="188">
        <f aca="true" t="shared" si="12" ref="W7:W43">AE7+AM7+AU7+BC7+BK7</f>
        <v>3018</v>
      </c>
      <c r="X7" s="188">
        <f aca="true" t="shared" si="13" ref="X7:X43">AF7+AN7+AV7+BD7+BL7</f>
        <v>1067</v>
      </c>
      <c r="Y7" s="188">
        <f aca="true" t="shared" si="14" ref="Y7:Y43">AG7+AO7+AW7+BE7+BM7</f>
        <v>0</v>
      </c>
      <c r="Z7" s="188">
        <f aca="true" t="shared" si="15" ref="Z7:Z43">AH7+AP7+AX7+BF7+BN7</f>
        <v>0</v>
      </c>
      <c r="AA7" s="188">
        <f aca="true" t="shared" si="16" ref="AA7:AA43">AI7+AQ7+AY7+BG7+BO7</f>
        <v>17632</v>
      </c>
      <c r="AB7" s="188">
        <f aca="true" t="shared" si="17" ref="AB7:AB43">SUM(AC7:AI7)</f>
        <v>17632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17632</v>
      </c>
      <c r="AJ7" s="188">
        <f aca="true" t="shared" si="18" ref="AJ7:AJ43">SUM(AK7:AQ7)</f>
        <v>943</v>
      </c>
      <c r="AK7" s="188">
        <v>0</v>
      </c>
      <c r="AL7" s="188">
        <v>943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43">SUM(AS7:AY7)</f>
        <v>6088</v>
      </c>
      <c r="AS7" s="188">
        <v>0</v>
      </c>
      <c r="AT7" s="188">
        <v>2003</v>
      </c>
      <c r="AU7" s="188">
        <v>3018</v>
      </c>
      <c r="AV7" s="188">
        <v>1067</v>
      </c>
      <c r="AW7" s="188">
        <v>0</v>
      </c>
      <c r="AX7" s="188">
        <v>0</v>
      </c>
      <c r="AY7" s="188">
        <v>0</v>
      </c>
      <c r="AZ7" s="188">
        <f aca="true" t="shared" si="20" ref="AZ7:AZ4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4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43">SUM(BQ7:BW7)</f>
        <v>4208</v>
      </c>
      <c r="BQ7" s="188">
        <v>4091</v>
      </c>
      <c r="BR7" s="188">
        <v>8</v>
      </c>
      <c r="BS7" s="188">
        <v>107</v>
      </c>
      <c r="BT7" s="188">
        <v>0</v>
      </c>
      <c r="BU7" s="188">
        <v>0</v>
      </c>
      <c r="BV7" s="188">
        <v>0</v>
      </c>
      <c r="BW7" s="188">
        <v>2</v>
      </c>
    </row>
    <row r="8" spans="1:75" ht="13.5">
      <c r="A8" s="182" t="s">
        <v>147</v>
      </c>
      <c r="B8" s="182" t="s">
        <v>150</v>
      </c>
      <c r="C8" s="184" t="s">
        <v>151</v>
      </c>
      <c r="D8" s="188">
        <f t="shared" si="0"/>
        <v>2570</v>
      </c>
      <c r="E8" s="188">
        <f t="shared" si="1"/>
        <v>1372</v>
      </c>
      <c r="F8" s="188">
        <f t="shared" si="2"/>
        <v>552</v>
      </c>
      <c r="G8" s="188">
        <f t="shared" si="3"/>
        <v>473</v>
      </c>
      <c r="H8" s="188">
        <f t="shared" si="4"/>
        <v>158</v>
      </c>
      <c r="I8" s="188">
        <f t="shared" si="5"/>
        <v>0</v>
      </c>
      <c r="J8" s="188">
        <f t="shared" si="6"/>
        <v>0</v>
      </c>
      <c r="K8" s="188">
        <f t="shared" si="7"/>
        <v>15</v>
      </c>
      <c r="L8" s="188">
        <f t="shared" si="8"/>
        <v>1644</v>
      </c>
      <c r="M8" s="188">
        <v>1325</v>
      </c>
      <c r="N8" s="188">
        <v>304</v>
      </c>
      <c r="O8" s="188">
        <v>0</v>
      </c>
      <c r="P8" s="188">
        <v>0</v>
      </c>
      <c r="Q8" s="188">
        <v>0</v>
      </c>
      <c r="R8" s="188">
        <v>0</v>
      </c>
      <c r="S8" s="188">
        <v>15</v>
      </c>
      <c r="T8" s="188">
        <f t="shared" si="9"/>
        <v>871</v>
      </c>
      <c r="U8" s="188">
        <f t="shared" si="10"/>
        <v>0</v>
      </c>
      <c r="V8" s="188">
        <f t="shared" si="11"/>
        <v>246</v>
      </c>
      <c r="W8" s="188">
        <f t="shared" si="12"/>
        <v>467</v>
      </c>
      <c r="X8" s="188">
        <f t="shared" si="13"/>
        <v>158</v>
      </c>
      <c r="Y8" s="188">
        <f t="shared" si="14"/>
        <v>0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246</v>
      </c>
      <c r="AK8" s="188">
        <v>0</v>
      </c>
      <c r="AL8" s="188">
        <v>246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625</v>
      </c>
      <c r="AS8" s="188">
        <v>0</v>
      </c>
      <c r="AT8" s="188">
        <v>0</v>
      </c>
      <c r="AU8" s="188">
        <v>467</v>
      </c>
      <c r="AV8" s="188">
        <v>158</v>
      </c>
      <c r="AW8" s="188">
        <v>0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55</v>
      </c>
      <c r="BQ8" s="188">
        <v>47</v>
      </c>
      <c r="BR8" s="188">
        <v>2</v>
      </c>
      <c r="BS8" s="188">
        <v>6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147</v>
      </c>
      <c r="B9" s="182" t="s">
        <v>152</v>
      </c>
      <c r="C9" s="184" t="s">
        <v>153</v>
      </c>
      <c r="D9" s="188">
        <f t="shared" si="0"/>
        <v>3104</v>
      </c>
      <c r="E9" s="188">
        <f t="shared" si="1"/>
        <v>1700</v>
      </c>
      <c r="F9" s="188">
        <f t="shared" si="2"/>
        <v>538</v>
      </c>
      <c r="G9" s="188">
        <f t="shared" si="3"/>
        <v>506</v>
      </c>
      <c r="H9" s="188">
        <f t="shared" si="4"/>
        <v>104</v>
      </c>
      <c r="I9" s="188">
        <f t="shared" si="5"/>
        <v>137</v>
      </c>
      <c r="J9" s="188">
        <f t="shared" si="6"/>
        <v>0</v>
      </c>
      <c r="K9" s="188">
        <f t="shared" si="7"/>
        <v>119</v>
      </c>
      <c r="L9" s="188">
        <f t="shared" si="8"/>
        <v>1397</v>
      </c>
      <c r="M9" s="188">
        <v>1386</v>
      </c>
      <c r="N9" s="188">
        <v>0</v>
      </c>
      <c r="O9" s="188">
        <v>11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1313</v>
      </c>
      <c r="U9" s="188">
        <f t="shared" si="10"/>
        <v>0</v>
      </c>
      <c r="V9" s="188">
        <f t="shared" si="11"/>
        <v>531</v>
      </c>
      <c r="W9" s="188">
        <f t="shared" si="12"/>
        <v>426</v>
      </c>
      <c r="X9" s="188">
        <f t="shared" si="13"/>
        <v>104</v>
      </c>
      <c r="Y9" s="188">
        <f t="shared" si="14"/>
        <v>137</v>
      </c>
      <c r="Z9" s="188">
        <f t="shared" si="15"/>
        <v>0</v>
      </c>
      <c r="AA9" s="188">
        <f t="shared" si="16"/>
        <v>115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1313</v>
      </c>
      <c r="AS9" s="188">
        <v>0</v>
      </c>
      <c r="AT9" s="188">
        <v>531</v>
      </c>
      <c r="AU9" s="188">
        <v>426</v>
      </c>
      <c r="AV9" s="188">
        <v>104</v>
      </c>
      <c r="AW9" s="188">
        <v>137</v>
      </c>
      <c r="AX9" s="188">
        <v>0</v>
      </c>
      <c r="AY9" s="188">
        <v>115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394</v>
      </c>
      <c r="BQ9" s="188">
        <v>314</v>
      </c>
      <c r="BR9" s="188">
        <v>7</v>
      </c>
      <c r="BS9" s="188">
        <v>69</v>
      </c>
      <c r="BT9" s="188">
        <v>0</v>
      </c>
      <c r="BU9" s="188">
        <v>0</v>
      </c>
      <c r="BV9" s="188">
        <v>0</v>
      </c>
      <c r="BW9" s="188">
        <v>4</v>
      </c>
    </row>
    <row r="10" spans="1:75" ht="13.5">
      <c r="A10" s="182" t="s">
        <v>147</v>
      </c>
      <c r="B10" s="182" t="s">
        <v>154</v>
      </c>
      <c r="C10" s="184" t="s">
        <v>155</v>
      </c>
      <c r="D10" s="188">
        <f t="shared" si="0"/>
        <v>4039</v>
      </c>
      <c r="E10" s="188">
        <f t="shared" si="1"/>
        <v>2304</v>
      </c>
      <c r="F10" s="188">
        <f t="shared" si="2"/>
        <v>1364</v>
      </c>
      <c r="G10" s="188">
        <f t="shared" si="3"/>
        <v>71</v>
      </c>
      <c r="H10" s="188">
        <f t="shared" si="4"/>
        <v>0</v>
      </c>
      <c r="I10" s="188">
        <f t="shared" si="5"/>
        <v>0</v>
      </c>
      <c r="J10" s="188">
        <f t="shared" si="6"/>
        <v>0</v>
      </c>
      <c r="K10" s="188">
        <f t="shared" si="7"/>
        <v>300</v>
      </c>
      <c r="L10" s="188">
        <f t="shared" si="8"/>
        <v>2466</v>
      </c>
      <c r="M10" s="188">
        <v>1938</v>
      </c>
      <c r="N10" s="188">
        <v>480</v>
      </c>
      <c r="O10" s="188">
        <v>48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1133</v>
      </c>
      <c r="U10" s="188">
        <f t="shared" si="10"/>
        <v>0</v>
      </c>
      <c r="V10" s="188">
        <f t="shared" si="11"/>
        <v>833</v>
      </c>
      <c r="W10" s="188">
        <f t="shared" si="12"/>
        <v>0</v>
      </c>
      <c r="X10" s="188">
        <f t="shared" si="13"/>
        <v>0</v>
      </c>
      <c r="Y10" s="188">
        <f t="shared" si="14"/>
        <v>0</v>
      </c>
      <c r="Z10" s="188">
        <f t="shared" si="15"/>
        <v>0</v>
      </c>
      <c r="AA10" s="188">
        <f t="shared" si="16"/>
        <v>300</v>
      </c>
      <c r="AB10" s="188">
        <f t="shared" si="17"/>
        <v>21</v>
      </c>
      <c r="AC10" s="188">
        <v>0</v>
      </c>
      <c r="AD10" s="188">
        <v>21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812</v>
      </c>
      <c r="AK10" s="188">
        <v>0</v>
      </c>
      <c r="AL10" s="188">
        <v>812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0</v>
      </c>
      <c r="AS10" s="188">
        <v>0</v>
      </c>
      <c r="AT10" s="188">
        <v>0</v>
      </c>
      <c r="AU10" s="188">
        <v>0</v>
      </c>
      <c r="AV10" s="188">
        <v>0</v>
      </c>
      <c r="AW10" s="188">
        <v>0</v>
      </c>
      <c r="AX10" s="188">
        <v>0</v>
      </c>
      <c r="AY10" s="188">
        <v>0</v>
      </c>
      <c r="AZ10" s="188">
        <f t="shared" si="20"/>
        <v>300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300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440</v>
      </c>
      <c r="BQ10" s="188">
        <v>366</v>
      </c>
      <c r="BR10" s="188">
        <v>51</v>
      </c>
      <c r="BS10" s="188">
        <v>23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147</v>
      </c>
      <c r="B11" s="182" t="s">
        <v>156</v>
      </c>
      <c r="C11" s="184" t="s">
        <v>157</v>
      </c>
      <c r="D11" s="188">
        <f t="shared" si="0"/>
        <v>960</v>
      </c>
      <c r="E11" s="188">
        <f t="shared" si="1"/>
        <v>619</v>
      </c>
      <c r="F11" s="188">
        <f t="shared" si="2"/>
        <v>277</v>
      </c>
      <c r="G11" s="188">
        <f t="shared" si="3"/>
        <v>55</v>
      </c>
      <c r="H11" s="188">
        <f t="shared" si="4"/>
        <v>9</v>
      </c>
      <c r="I11" s="188">
        <f t="shared" si="5"/>
        <v>0</v>
      </c>
      <c r="J11" s="188">
        <f t="shared" si="6"/>
        <v>0</v>
      </c>
      <c r="K11" s="188">
        <f t="shared" si="7"/>
        <v>0</v>
      </c>
      <c r="L11" s="188">
        <f t="shared" si="8"/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868</v>
      </c>
      <c r="U11" s="188">
        <f t="shared" si="10"/>
        <v>545</v>
      </c>
      <c r="V11" s="188">
        <f t="shared" si="11"/>
        <v>274</v>
      </c>
      <c r="W11" s="188">
        <f t="shared" si="12"/>
        <v>40</v>
      </c>
      <c r="X11" s="188">
        <f t="shared" si="13"/>
        <v>9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868</v>
      </c>
      <c r="AS11" s="188">
        <v>545</v>
      </c>
      <c r="AT11" s="188">
        <v>274</v>
      </c>
      <c r="AU11" s="188">
        <v>40</v>
      </c>
      <c r="AV11" s="188">
        <v>9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92</v>
      </c>
      <c r="BQ11" s="188">
        <v>74</v>
      </c>
      <c r="BR11" s="188">
        <v>3</v>
      </c>
      <c r="BS11" s="188">
        <v>15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147</v>
      </c>
      <c r="B12" s="182" t="s">
        <v>158</v>
      </c>
      <c r="C12" s="184" t="s">
        <v>159</v>
      </c>
      <c r="D12" s="188">
        <f t="shared" si="0"/>
        <v>2752</v>
      </c>
      <c r="E12" s="188">
        <f t="shared" si="1"/>
        <v>1541</v>
      </c>
      <c r="F12" s="188">
        <f t="shared" si="2"/>
        <v>666</v>
      </c>
      <c r="G12" s="188">
        <f t="shared" si="3"/>
        <v>545</v>
      </c>
      <c r="H12" s="188">
        <f t="shared" si="4"/>
        <v>0</v>
      </c>
      <c r="I12" s="188">
        <f t="shared" si="5"/>
        <v>0</v>
      </c>
      <c r="J12" s="188">
        <f t="shared" si="6"/>
        <v>0</v>
      </c>
      <c r="K12" s="188">
        <f t="shared" si="7"/>
        <v>0</v>
      </c>
      <c r="L12" s="188">
        <f t="shared" si="8"/>
        <v>533</v>
      </c>
      <c r="M12" s="188">
        <v>533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1579</v>
      </c>
      <c r="U12" s="188">
        <f t="shared" si="10"/>
        <v>528</v>
      </c>
      <c r="V12" s="188">
        <f t="shared" si="11"/>
        <v>630</v>
      </c>
      <c r="W12" s="188">
        <f t="shared" si="12"/>
        <v>421</v>
      </c>
      <c r="X12" s="188">
        <f t="shared" si="13"/>
        <v>0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349</v>
      </c>
      <c r="AK12" s="188">
        <v>0</v>
      </c>
      <c r="AL12" s="188">
        <v>349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1230</v>
      </c>
      <c r="AS12" s="188">
        <v>528</v>
      </c>
      <c r="AT12" s="188">
        <v>281</v>
      </c>
      <c r="AU12" s="188">
        <v>421</v>
      </c>
      <c r="AV12" s="188">
        <v>0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640</v>
      </c>
      <c r="BQ12" s="188">
        <v>480</v>
      </c>
      <c r="BR12" s="188">
        <v>36</v>
      </c>
      <c r="BS12" s="188">
        <v>124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147</v>
      </c>
      <c r="B13" s="182" t="s">
        <v>160</v>
      </c>
      <c r="C13" s="184" t="s">
        <v>161</v>
      </c>
      <c r="D13" s="188">
        <f t="shared" si="0"/>
        <v>2668</v>
      </c>
      <c r="E13" s="188">
        <f t="shared" si="1"/>
        <v>1586</v>
      </c>
      <c r="F13" s="188">
        <f t="shared" si="2"/>
        <v>586</v>
      </c>
      <c r="G13" s="188">
        <f t="shared" si="3"/>
        <v>418</v>
      </c>
      <c r="H13" s="188">
        <f t="shared" si="4"/>
        <v>66</v>
      </c>
      <c r="I13" s="188">
        <f t="shared" si="5"/>
        <v>0</v>
      </c>
      <c r="J13" s="188">
        <f t="shared" si="6"/>
        <v>0</v>
      </c>
      <c r="K13" s="188">
        <f t="shared" si="7"/>
        <v>12</v>
      </c>
      <c r="L13" s="188">
        <f t="shared" si="8"/>
        <v>1501</v>
      </c>
      <c r="M13" s="188">
        <v>1422</v>
      </c>
      <c r="N13" s="188">
        <v>67</v>
      </c>
      <c r="O13" s="188">
        <v>0</v>
      </c>
      <c r="P13" s="188">
        <v>0</v>
      </c>
      <c r="Q13" s="188">
        <v>0</v>
      </c>
      <c r="R13" s="188">
        <v>0</v>
      </c>
      <c r="S13" s="188">
        <v>12</v>
      </c>
      <c r="T13" s="188">
        <f t="shared" si="9"/>
        <v>1165</v>
      </c>
      <c r="U13" s="188">
        <f t="shared" si="10"/>
        <v>163</v>
      </c>
      <c r="V13" s="188">
        <f t="shared" si="11"/>
        <v>518</v>
      </c>
      <c r="W13" s="188">
        <f t="shared" si="12"/>
        <v>418</v>
      </c>
      <c r="X13" s="188">
        <f t="shared" si="13"/>
        <v>66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9</v>
      </c>
      <c r="AC13" s="188">
        <v>0</v>
      </c>
      <c r="AD13" s="188">
        <v>9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150</v>
      </c>
      <c r="AK13" s="188">
        <v>0</v>
      </c>
      <c r="AL13" s="188">
        <v>150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1006</v>
      </c>
      <c r="AS13" s="188">
        <v>163</v>
      </c>
      <c r="AT13" s="188">
        <v>359</v>
      </c>
      <c r="AU13" s="188">
        <v>418</v>
      </c>
      <c r="AV13" s="188">
        <v>66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2</v>
      </c>
      <c r="BQ13" s="188">
        <v>1</v>
      </c>
      <c r="BR13" s="188">
        <v>1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147</v>
      </c>
      <c r="B14" s="182" t="s">
        <v>19</v>
      </c>
      <c r="C14" s="184" t="s">
        <v>20</v>
      </c>
      <c r="D14" s="188">
        <f t="shared" si="0"/>
        <v>4641</v>
      </c>
      <c r="E14" s="188">
        <f t="shared" si="1"/>
        <v>2513</v>
      </c>
      <c r="F14" s="188">
        <f t="shared" si="2"/>
        <v>1141</v>
      </c>
      <c r="G14" s="188">
        <f t="shared" si="3"/>
        <v>731</v>
      </c>
      <c r="H14" s="188">
        <f t="shared" si="4"/>
        <v>171</v>
      </c>
      <c r="I14" s="188">
        <f t="shared" si="5"/>
        <v>0</v>
      </c>
      <c r="J14" s="188">
        <f t="shared" si="6"/>
        <v>0</v>
      </c>
      <c r="K14" s="188">
        <f t="shared" si="7"/>
        <v>85</v>
      </c>
      <c r="L14" s="188">
        <f t="shared" si="8"/>
        <v>2803</v>
      </c>
      <c r="M14" s="188">
        <v>1797</v>
      </c>
      <c r="N14" s="188">
        <v>296</v>
      </c>
      <c r="O14" s="188">
        <v>507</v>
      </c>
      <c r="P14" s="188">
        <v>119</v>
      </c>
      <c r="Q14" s="188">
        <v>0</v>
      </c>
      <c r="R14" s="188">
        <v>0</v>
      </c>
      <c r="S14" s="188">
        <v>84</v>
      </c>
      <c r="T14" s="188">
        <f t="shared" si="9"/>
        <v>1429</v>
      </c>
      <c r="U14" s="188">
        <f t="shared" si="10"/>
        <v>347</v>
      </c>
      <c r="V14" s="188">
        <f t="shared" si="11"/>
        <v>841</v>
      </c>
      <c r="W14" s="188">
        <f t="shared" si="12"/>
        <v>189</v>
      </c>
      <c r="X14" s="188">
        <f t="shared" si="13"/>
        <v>52</v>
      </c>
      <c r="Y14" s="188">
        <f t="shared" si="14"/>
        <v>0</v>
      </c>
      <c r="Z14" s="188">
        <f t="shared" si="15"/>
        <v>0</v>
      </c>
      <c r="AA14" s="188">
        <f t="shared" si="16"/>
        <v>0</v>
      </c>
      <c r="AB14" s="188">
        <f t="shared" si="17"/>
        <v>50</v>
      </c>
      <c r="AC14" s="188">
        <v>0</v>
      </c>
      <c r="AD14" s="188">
        <v>50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548</v>
      </c>
      <c r="AK14" s="188">
        <v>0</v>
      </c>
      <c r="AL14" s="188">
        <v>548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831</v>
      </c>
      <c r="AS14" s="188">
        <v>347</v>
      </c>
      <c r="AT14" s="188">
        <v>243</v>
      </c>
      <c r="AU14" s="188">
        <v>189</v>
      </c>
      <c r="AV14" s="188">
        <v>52</v>
      </c>
      <c r="AW14" s="188">
        <v>0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409</v>
      </c>
      <c r="BQ14" s="188">
        <v>369</v>
      </c>
      <c r="BR14" s="188">
        <v>4</v>
      </c>
      <c r="BS14" s="188">
        <v>35</v>
      </c>
      <c r="BT14" s="188">
        <v>0</v>
      </c>
      <c r="BU14" s="188">
        <v>0</v>
      </c>
      <c r="BV14" s="188">
        <v>0</v>
      </c>
      <c r="BW14" s="188">
        <v>1</v>
      </c>
    </row>
    <row r="15" spans="1:75" ht="13.5">
      <c r="A15" s="182" t="s">
        <v>147</v>
      </c>
      <c r="B15" s="182" t="s">
        <v>21</v>
      </c>
      <c r="C15" s="184" t="s">
        <v>22</v>
      </c>
      <c r="D15" s="188">
        <f t="shared" si="0"/>
        <v>2086</v>
      </c>
      <c r="E15" s="188">
        <f t="shared" si="1"/>
        <v>1427</v>
      </c>
      <c r="F15" s="188">
        <f t="shared" si="2"/>
        <v>572</v>
      </c>
      <c r="G15" s="188">
        <f t="shared" si="3"/>
        <v>0</v>
      </c>
      <c r="H15" s="188">
        <f t="shared" si="4"/>
        <v>78</v>
      </c>
      <c r="I15" s="188">
        <f t="shared" si="5"/>
        <v>0</v>
      </c>
      <c r="J15" s="188">
        <f t="shared" si="6"/>
        <v>0</v>
      </c>
      <c r="K15" s="188">
        <f t="shared" si="7"/>
        <v>9</v>
      </c>
      <c r="L15" s="188">
        <f t="shared" si="8"/>
        <v>1427</v>
      </c>
      <c r="M15" s="188">
        <v>1427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659</v>
      </c>
      <c r="U15" s="188">
        <f t="shared" si="10"/>
        <v>0</v>
      </c>
      <c r="V15" s="188">
        <f t="shared" si="11"/>
        <v>572</v>
      </c>
      <c r="W15" s="188">
        <f t="shared" si="12"/>
        <v>0</v>
      </c>
      <c r="X15" s="188">
        <f t="shared" si="13"/>
        <v>78</v>
      </c>
      <c r="Y15" s="188">
        <f t="shared" si="14"/>
        <v>0</v>
      </c>
      <c r="Z15" s="188">
        <f t="shared" si="15"/>
        <v>0</v>
      </c>
      <c r="AA15" s="188">
        <f t="shared" si="16"/>
        <v>9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581</v>
      </c>
      <c r="AK15" s="188">
        <v>0</v>
      </c>
      <c r="AL15" s="188">
        <v>572</v>
      </c>
      <c r="AM15" s="188">
        <v>0</v>
      </c>
      <c r="AN15" s="188">
        <v>0</v>
      </c>
      <c r="AO15" s="188">
        <v>0</v>
      </c>
      <c r="AP15" s="188">
        <v>0</v>
      </c>
      <c r="AQ15" s="188">
        <v>9</v>
      </c>
      <c r="AR15" s="188">
        <f t="shared" si="19"/>
        <v>78</v>
      </c>
      <c r="AS15" s="188">
        <v>0</v>
      </c>
      <c r="AT15" s="188">
        <v>0</v>
      </c>
      <c r="AU15" s="188">
        <v>0</v>
      </c>
      <c r="AV15" s="188">
        <v>78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147</v>
      </c>
      <c r="B16" s="182" t="s">
        <v>23</v>
      </c>
      <c r="C16" s="184" t="s">
        <v>24</v>
      </c>
      <c r="D16" s="188">
        <f t="shared" si="0"/>
        <v>5207</v>
      </c>
      <c r="E16" s="188">
        <f t="shared" si="1"/>
        <v>1881</v>
      </c>
      <c r="F16" s="188">
        <f t="shared" si="2"/>
        <v>1324</v>
      </c>
      <c r="G16" s="188">
        <f t="shared" si="3"/>
        <v>44</v>
      </c>
      <c r="H16" s="188">
        <f t="shared" si="4"/>
        <v>151</v>
      </c>
      <c r="I16" s="188">
        <f t="shared" si="5"/>
        <v>0</v>
      </c>
      <c r="J16" s="188">
        <f t="shared" si="6"/>
        <v>0</v>
      </c>
      <c r="K16" s="188">
        <f t="shared" si="7"/>
        <v>1807</v>
      </c>
      <c r="L16" s="188">
        <f t="shared" si="8"/>
        <v>1819</v>
      </c>
      <c r="M16" s="188">
        <v>1703</v>
      </c>
      <c r="N16" s="188">
        <v>116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3210</v>
      </c>
      <c r="U16" s="188">
        <f t="shared" si="10"/>
        <v>0</v>
      </c>
      <c r="V16" s="188">
        <f t="shared" si="11"/>
        <v>1208</v>
      </c>
      <c r="W16" s="188">
        <f t="shared" si="12"/>
        <v>44</v>
      </c>
      <c r="X16" s="188">
        <f t="shared" si="13"/>
        <v>151</v>
      </c>
      <c r="Y16" s="188">
        <f t="shared" si="14"/>
        <v>0</v>
      </c>
      <c r="Z16" s="188">
        <f t="shared" si="15"/>
        <v>0</v>
      </c>
      <c r="AA16" s="188">
        <f t="shared" si="16"/>
        <v>1807</v>
      </c>
      <c r="AB16" s="188">
        <f t="shared" si="17"/>
        <v>1807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1807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1403</v>
      </c>
      <c r="AS16" s="188">
        <v>0</v>
      </c>
      <c r="AT16" s="188">
        <v>1208</v>
      </c>
      <c r="AU16" s="188">
        <v>44</v>
      </c>
      <c r="AV16" s="188">
        <v>151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178</v>
      </c>
      <c r="BQ16" s="188">
        <v>178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147</v>
      </c>
      <c r="B17" s="182" t="s">
        <v>25</v>
      </c>
      <c r="C17" s="184" t="s">
        <v>26</v>
      </c>
      <c r="D17" s="188">
        <f t="shared" si="0"/>
        <v>2437</v>
      </c>
      <c r="E17" s="188">
        <f t="shared" si="1"/>
        <v>1227</v>
      </c>
      <c r="F17" s="188">
        <f t="shared" si="2"/>
        <v>673</v>
      </c>
      <c r="G17" s="188">
        <f t="shared" si="3"/>
        <v>415</v>
      </c>
      <c r="H17" s="188">
        <f t="shared" si="4"/>
        <v>109</v>
      </c>
      <c r="I17" s="188">
        <f t="shared" si="5"/>
        <v>13</v>
      </c>
      <c r="J17" s="188">
        <f t="shared" si="6"/>
        <v>0</v>
      </c>
      <c r="K17" s="188">
        <f t="shared" si="7"/>
        <v>0</v>
      </c>
      <c r="L17" s="188">
        <f t="shared" si="8"/>
        <v>763</v>
      </c>
      <c r="M17" s="188">
        <v>613</v>
      </c>
      <c r="N17" s="188">
        <v>150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1674</v>
      </c>
      <c r="U17" s="188">
        <f t="shared" si="10"/>
        <v>614</v>
      </c>
      <c r="V17" s="188">
        <f t="shared" si="11"/>
        <v>523</v>
      </c>
      <c r="W17" s="188">
        <f t="shared" si="12"/>
        <v>415</v>
      </c>
      <c r="X17" s="188">
        <f t="shared" si="13"/>
        <v>109</v>
      </c>
      <c r="Y17" s="188">
        <f t="shared" si="14"/>
        <v>13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327</v>
      </c>
      <c r="AK17" s="188">
        <v>0</v>
      </c>
      <c r="AL17" s="188">
        <v>327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1347</v>
      </c>
      <c r="AS17" s="188">
        <v>614</v>
      </c>
      <c r="AT17" s="188">
        <v>196</v>
      </c>
      <c r="AU17" s="188">
        <v>415</v>
      </c>
      <c r="AV17" s="188">
        <v>109</v>
      </c>
      <c r="AW17" s="188">
        <v>13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147</v>
      </c>
      <c r="B18" s="182" t="s">
        <v>162</v>
      </c>
      <c r="C18" s="184" t="s">
        <v>163</v>
      </c>
      <c r="D18" s="188">
        <f t="shared" si="0"/>
        <v>559</v>
      </c>
      <c r="E18" s="188">
        <f t="shared" si="1"/>
        <v>365</v>
      </c>
      <c r="F18" s="188">
        <f t="shared" si="2"/>
        <v>107</v>
      </c>
      <c r="G18" s="188">
        <f t="shared" si="3"/>
        <v>74</v>
      </c>
      <c r="H18" s="188">
        <f t="shared" si="4"/>
        <v>11</v>
      </c>
      <c r="I18" s="188">
        <f t="shared" si="5"/>
        <v>0</v>
      </c>
      <c r="J18" s="188">
        <f t="shared" si="6"/>
        <v>0</v>
      </c>
      <c r="K18" s="188">
        <f t="shared" si="7"/>
        <v>2</v>
      </c>
      <c r="L18" s="188">
        <f t="shared" si="8"/>
        <v>353</v>
      </c>
      <c r="M18" s="188">
        <v>336</v>
      </c>
      <c r="N18" s="188">
        <v>15</v>
      </c>
      <c r="O18" s="188">
        <v>0</v>
      </c>
      <c r="P18" s="188">
        <v>0</v>
      </c>
      <c r="Q18" s="188">
        <v>0</v>
      </c>
      <c r="R18" s="188">
        <v>0</v>
      </c>
      <c r="S18" s="188">
        <v>2</v>
      </c>
      <c r="T18" s="188">
        <f t="shared" si="9"/>
        <v>206</v>
      </c>
      <c r="U18" s="188">
        <f t="shared" si="10"/>
        <v>29</v>
      </c>
      <c r="V18" s="188">
        <f t="shared" si="11"/>
        <v>92</v>
      </c>
      <c r="W18" s="188">
        <f t="shared" si="12"/>
        <v>74</v>
      </c>
      <c r="X18" s="188">
        <f t="shared" si="13"/>
        <v>11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1</v>
      </c>
      <c r="AC18" s="188">
        <v>0</v>
      </c>
      <c r="AD18" s="188">
        <v>1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28</v>
      </c>
      <c r="AK18" s="188">
        <v>0</v>
      </c>
      <c r="AL18" s="188">
        <v>28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177</v>
      </c>
      <c r="AS18" s="188">
        <v>29</v>
      </c>
      <c r="AT18" s="188">
        <v>63</v>
      </c>
      <c r="AU18" s="188">
        <v>74</v>
      </c>
      <c r="AV18" s="188">
        <v>11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147</v>
      </c>
      <c r="B19" s="182" t="s">
        <v>164</v>
      </c>
      <c r="C19" s="184" t="s">
        <v>165</v>
      </c>
      <c r="D19" s="188">
        <f t="shared" si="0"/>
        <v>513</v>
      </c>
      <c r="E19" s="188">
        <f t="shared" si="1"/>
        <v>289</v>
      </c>
      <c r="F19" s="188">
        <f t="shared" si="2"/>
        <v>130</v>
      </c>
      <c r="G19" s="188">
        <f t="shared" si="3"/>
        <v>9</v>
      </c>
      <c r="H19" s="188">
        <f t="shared" si="4"/>
        <v>0</v>
      </c>
      <c r="I19" s="188">
        <f t="shared" si="5"/>
        <v>0</v>
      </c>
      <c r="J19" s="188">
        <f t="shared" si="6"/>
        <v>0</v>
      </c>
      <c r="K19" s="188">
        <f t="shared" si="7"/>
        <v>85</v>
      </c>
      <c r="L19" s="188">
        <f t="shared" si="8"/>
        <v>62</v>
      </c>
      <c r="M19" s="188">
        <v>0</v>
      </c>
      <c r="N19" s="188">
        <v>62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85</v>
      </c>
      <c r="U19" s="188">
        <f t="shared" si="10"/>
        <v>0</v>
      </c>
      <c r="V19" s="188">
        <f t="shared" si="11"/>
        <v>0</v>
      </c>
      <c r="W19" s="188">
        <f t="shared" si="12"/>
        <v>0</v>
      </c>
      <c r="X19" s="188">
        <f t="shared" si="13"/>
        <v>0</v>
      </c>
      <c r="Y19" s="188">
        <f t="shared" si="14"/>
        <v>0</v>
      </c>
      <c r="Z19" s="188">
        <f t="shared" si="15"/>
        <v>0</v>
      </c>
      <c r="AA19" s="188">
        <f t="shared" si="16"/>
        <v>85</v>
      </c>
      <c r="AB19" s="188">
        <f t="shared" si="17"/>
        <v>2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2</v>
      </c>
      <c r="AJ19" s="188">
        <f t="shared" si="18"/>
        <v>83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83</v>
      </c>
      <c r="AR19" s="188">
        <f t="shared" si="19"/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366</v>
      </c>
      <c r="BQ19" s="188">
        <v>289</v>
      </c>
      <c r="BR19" s="188">
        <v>68</v>
      </c>
      <c r="BS19" s="188">
        <v>9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147</v>
      </c>
      <c r="B20" s="182" t="s">
        <v>166</v>
      </c>
      <c r="C20" s="184" t="s">
        <v>167</v>
      </c>
      <c r="D20" s="188">
        <f t="shared" si="0"/>
        <v>299</v>
      </c>
      <c r="E20" s="188">
        <f t="shared" si="1"/>
        <v>0</v>
      </c>
      <c r="F20" s="188">
        <f t="shared" si="2"/>
        <v>299</v>
      </c>
      <c r="G20" s="188">
        <f t="shared" si="3"/>
        <v>0</v>
      </c>
      <c r="H20" s="188">
        <f t="shared" si="4"/>
        <v>0</v>
      </c>
      <c r="I20" s="188">
        <f t="shared" si="5"/>
        <v>0</v>
      </c>
      <c r="J20" s="188">
        <f t="shared" si="6"/>
        <v>0</v>
      </c>
      <c r="K20" s="188">
        <f t="shared" si="7"/>
        <v>0</v>
      </c>
      <c r="L20" s="188">
        <f t="shared" si="8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299</v>
      </c>
      <c r="U20" s="188">
        <f t="shared" si="10"/>
        <v>0</v>
      </c>
      <c r="V20" s="188">
        <f t="shared" si="11"/>
        <v>299</v>
      </c>
      <c r="W20" s="188">
        <f t="shared" si="12"/>
        <v>0</v>
      </c>
      <c r="X20" s="188">
        <f t="shared" si="13"/>
        <v>0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1</v>
      </c>
      <c r="AC20" s="188">
        <v>0</v>
      </c>
      <c r="AD20" s="188">
        <v>1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298</v>
      </c>
      <c r="AS20" s="188">
        <v>0</v>
      </c>
      <c r="AT20" s="188">
        <v>298</v>
      </c>
      <c r="AU20" s="188">
        <v>0</v>
      </c>
      <c r="AV20" s="188">
        <v>0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147</v>
      </c>
      <c r="B21" s="182" t="s">
        <v>168</v>
      </c>
      <c r="C21" s="184" t="s">
        <v>169</v>
      </c>
      <c r="D21" s="188">
        <f t="shared" si="0"/>
        <v>179</v>
      </c>
      <c r="E21" s="188">
        <f t="shared" si="1"/>
        <v>70</v>
      </c>
      <c r="F21" s="188">
        <f t="shared" si="2"/>
        <v>65</v>
      </c>
      <c r="G21" s="188">
        <f t="shared" si="3"/>
        <v>33</v>
      </c>
      <c r="H21" s="188">
        <f t="shared" si="4"/>
        <v>8</v>
      </c>
      <c r="I21" s="188">
        <f t="shared" si="5"/>
        <v>1</v>
      </c>
      <c r="J21" s="188">
        <f t="shared" si="6"/>
        <v>0</v>
      </c>
      <c r="K21" s="188">
        <f t="shared" si="7"/>
        <v>2</v>
      </c>
      <c r="L21" s="188">
        <f t="shared" si="8"/>
        <v>69</v>
      </c>
      <c r="M21" s="188">
        <v>69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110</v>
      </c>
      <c r="U21" s="188">
        <f t="shared" si="10"/>
        <v>1</v>
      </c>
      <c r="V21" s="188">
        <f t="shared" si="11"/>
        <v>65</v>
      </c>
      <c r="W21" s="188">
        <f t="shared" si="12"/>
        <v>33</v>
      </c>
      <c r="X21" s="188">
        <f t="shared" si="13"/>
        <v>8</v>
      </c>
      <c r="Y21" s="188">
        <f t="shared" si="14"/>
        <v>1</v>
      </c>
      <c r="Z21" s="188">
        <f t="shared" si="15"/>
        <v>0</v>
      </c>
      <c r="AA21" s="188">
        <f t="shared" si="16"/>
        <v>2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49</v>
      </c>
      <c r="AK21" s="188">
        <v>0</v>
      </c>
      <c r="AL21" s="188">
        <v>49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61</v>
      </c>
      <c r="AS21" s="188">
        <v>1</v>
      </c>
      <c r="AT21" s="188">
        <v>16</v>
      </c>
      <c r="AU21" s="188">
        <v>33</v>
      </c>
      <c r="AV21" s="188">
        <v>8</v>
      </c>
      <c r="AW21" s="188">
        <v>1</v>
      </c>
      <c r="AX21" s="188">
        <v>0</v>
      </c>
      <c r="AY21" s="188">
        <v>2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147</v>
      </c>
      <c r="B22" s="182" t="s">
        <v>170</v>
      </c>
      <c r="C22" s="184" t="s">
        <v>171</v>
      </c>
      <c r="D22" s="188">
        <f t="shared" si="0"/>
        <v>347</v>
      </c>
      <c r="E22" s="188">
        <f t="shared" si="1"/>
        <v>156</v>
      </c>
      <c r="F22" s="188">
        <f t="shared" si="2"/>
        <v>147</v>
      </c>
      <c r="G22" s="188">
        <f t="shared" si="3"/>
        <v>33</v>
      </c>
      <c r="H22" s="188">
        <f t="shared" si="4"/>
        <v>11</v>
      </c>
      <c r="I22" s="188">
        <f t="shared" si="5"/>
        <v>0</v>
      </c>
      <c r="J22" s="188">
        <f t="shared" si="6"/>
        <v>0</v>
      </c>
      <c r="K22" s="188">
        <f t="shared" si="7"/>
        <v>0</v>
      </c>
      <c r="L22" s="188">
        <f t="shared" si="8"/>
        <v>347</v>
      </c>
      <c r="M22" s="188">
        <v>156</v>
      </c>
      <c r="N22" s="188">
        <v>147</v>
      </c>
      <c r="O22" s="188">
        <v>33</v>
      </c>
      <c r="P22" s="188">
        <v>11</v>
      </c>
      <c r="Q22" s="188">
        <v>0</v>
      </c>
      <c r="R22" s="188">
        <v>0</v>
      </c>
      <c r="S22" s="188">
        <v>0</v>
      </c>
      <c r="T22" s="188">
        <f t="shared" si="9"/>
        <v>0</v>
      </c>
      <c r="U22" s="188">
        <f t="shared" si="10"/>
        <v>0</v>
      </c>
      <c r="V22" s="188">
        <f t="shared" si="11"/>
        <v>0</v>
      </c>
      <c r="W22" s="188">
        <f t="shared" si="12"/>
        <v>0</v>
      </c>
      <c r="X22" s="188">
        <f t="shared" si="13"/>
        <v>0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0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147</v>
      </c>
      <c r="B23" s="182" t="s">
        <v>172</v>
      </c>
      <c r="C23" s="184" t="s">
        <v>173</v>
      </c>
      <c r="D23" s="188">
        <f t="shared" si="0"/>
        <v>649</v>
      </c>
      <c r="E23" s="188">
        <f t="shared" si="1"/>
        <v>240</v>
      </c>
      <c r="F23" s="188">
        <f t="shared" si="2"/>
        <v>260</v>
      </c>
      <c r="G23" s="188">
        <f t="shared" si="3"/>
        <v>112</v>
      </c>
      <c r="H23" s="188">
        <f t="shared" si="4"/>
        <v>26</v>
      </c>
      <c r="I23" s="188">
        <f t="shared" si="5"/>
        <v>0</v>
      </c>
      <c r="J23" s="188">
        <f t="shared" si="6"/>
        <v>0</v>
      </c>
      <c r="K23" s="188">
        <f t="shared" si="7"/>
        <v>11</v>
      </c>
      <c r="L23" s="188">
        <f t="shared" si="8"/>
        <v>649</v>
      </c>
      <c r="M23" s="188">
        <v>240</v>
      </c>
      <c r="N23" s="188">
        <v>260</v>
      </c>
      <c r="O23" s="188">
        <v>112</v>
      </c>
      <c r="P23" s="188">
        <v>26</v>
      </c>
      <c r="Q23" s="188">
        <v>0</v>
      </c>
      <c r="R23" s="188">
        <v>0</v>
      </c>
      <c r="S23" s="188">
        <v>11</v>
      </c>
      <c r="T23" s="188">
        <f t="shared" si="9"/>
        <v>0</v>
      </c>
      <c r="U23" s="188">
        <f t="shared" si="10"/>
        <v>0</v>
      </c>
      <c r="V23" s="188">
        <f t="shared" si="11"/>
        <v>0</v>
      </c>
      <c r="W23" s="188">
        <f t="shared" si="12"/>
        <v>0</v>
      </c>
      <c r="X23" s="188">
        <f t="shared" si="13"/>
        <v>0</v>
      </c>
      <c r="Y23" s="188">
        <f t="shared" si="14"/>
        <v>0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147</v>
      </c>
      <c r="B24" s="182" t="s">
        <v>174</v>
      </c>
      <c r="C24" s="184" t="s">
        <v>175</v>
      </c>
      <c r="D24" s="188">
        <f t="shared" si="0"/>
        <v>262</v>
      </c>
      <c r="E24" s="188">
        <f t="shared" si="1"/>
        <v>182</v>
      </c>
      <c r="F24" s="188">
        <f t="shared" si="2"/>
        <v>41</v>
      </c>
      <c r="G24" s="188">
        <f t="shared" si="3"/>
        <v>31</v>
      </c>
      <c r="H24" s="188">
        <f t="shared" si="4"/>
        <v>8</v>
      </c>
      <c r="I24" s="188">
        <f t="shared" si="5"/>
        <v>0</v>
      </c>
      <c r="J24" s="188">
        <f t="shared" si="6"/>
        <v>0</v>
      </c>
      <c r="K24" s="188">
        <f t="shared" si="7"/>
        <v>0</v>
      </c>
      <c r="L24" s="188">
        <f t="shared" si="8"/>
        <v>112</v>
      </c>
      <c r="M24" s="188">
        <v>53</v>
      </c>
      <c r="N24" s="188">
        <v>20</v>
      </c>
      <c r="O24" s="188">
        <v>31</v>
      </c>
      <c r="P24" s="188">
        <v>8</v>
      </c>
      <c r="Q24" s="188">
        <v>0</v>
      </c>
      <c r="R24" s="188">
        <v>0</v>
      </c>
      <c r="S24" s="188">
        <v>0</v>
      </c>
      <c r="T24" s="188">
        <f t="shared" si="9"/>
        <v>20</v>
      </c>
      <c r="U24" s="188">
        <f t="shared" si="10"/>
        <v>0</v>
      </c>
      <c r="V24" s="188">
        <f t="shared" si="11"/>
        <v>20</v>
      </c>
      <c r="W24" s="188">
        <f t="shared" si="12"/>
        <v>0</v>
      </c>
      <c r="X24" s="188">
        <f t="shared" si="13"/>
        <v>0</v>
      </c>
      <c r="Y24" s="188">
        <f t="shared" si="14"/>
        <v>0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20</v>
      </c>
      <c r="AK24" s="188">
        <v>0</v>
      </c>
      <c r="AL24" s="188">
        <v>20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0</v>
      </c>
      <c r="AS24" s="188">
        <v>0</v>
      </c>
      <c r="AT24" s="188">
        <v>0</v>
      </c>
      <c r="AU24" s="188">
        <v>0</v>
      </c>
      <c r="AV24" s="188">
        <v>0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130</v>
      </c>
      <c r="BQ24" s="188">
        <v>129</v>
      </c>
      <c r="BR24" s="188">
        <v>1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147</v>
      </c>
      <c r="B25" s="182" t="s">
        <v>176</v>
      </c>
      <c r="C25" s="184" t="s">
        <v>177</v>
      </c>
      <c r="D25" s="188">
        <f t="shared" si="0"/>
        <v>269</v>
      </c>
      <c r="E25" s="188">
        <f t="shared" si="1"/>
        <v>186</v>
      </c>
      <c r="F25" s="188">
        <f t="shared" si="2"/>
        <v>41</v>
      </c>
      <c r="G25" s="188">
        <f t="shared" si="3"/>
        <v>31</v>
      </c>
      <c r="H25" s="188">
        <f t="shared" si="4"/>
        <v>11</v>
      </c>
      <c r="I25" s="188">
        <f t="shared" si="5"/>
        <v>0</v>
      </c>
      <c r="J25" s="188">
        <f t="shared" si="6"/>
        <v>0</v>
      </c>
      <c r="K25" s="188">
        <f t="shared" si="7"/>
        <v>0</v>
      </c>
      <c r="L25" s="188">
        <f t="shared" si="8"/>
        <v>83</v>
      </c>
      <c r="M25" s="188">
        <v>0</v>
      </c>
      <c r="N25" s="188">
        <v>41</v>
      </c>
      <c r="O25" s="188">
        <v>31</v>
      </c>
      <c r="P25" s="188">
        <v>11</v>
      </c>
      <c r="Q25" s="188">
        <v>0</v>
      </c>
      <c r="R25" s="188">
        <v>0</v>
      </c>
      <c r="S25" s="188">
        <v>0</v>
      </c>
      <c r="T25" s="188">
        <f t="shared" si="9"/>
        <v>0</v>
      </c>
      <c r="U25" s="188">
        <f t="shared" si="10"/>
        <v>0</v>
      </c>
      <c r="V25" s="188">
        <f t="shared" si="11"/>
        <v>0</v>
      </c>
      <c r="W25" s="188">
        <f t="shared" si="12"/>
        <v>0</v>
      </c>
      <c r="X25" s="188">
        <f t="shared" si="13"/>
        <v>0</v>
      </c>
      <c r="Y25" s="188">
        <f t="shared" si="14"/>
        <v>0</v>
      </c>
      <c r="Z25" s="188">
        <f t="shared" si="15"/>
        <v>0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0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186</v>
      </c>
      <c r="BQ25" s="188">
        <v>186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147</v>
      </c>
      <c r="B26" s="182" t="s">
        <v>178</v>
      </c>
      <c r="C26" s="184" t="s">
        <v>179</v>
      </c>
      <c r="D26" s="188">
        <f t="shared" si="0"/>
        <v>398</v>
      </c>
      <c r="E26" s="188">
        <f t="shared" si="1"/>
        <v>152</v>
      </c>
      <c r="F26" s="188">
        <f t="shared" si="2"/>
        <v>165</v>
      </c>
      <c r="G26" s="188">
        <f t="shared" si="3"/>
        <v>58</v>
      </c>
      <c r="H26" s="188">
        <f t="shared" si="4"/>
        <v>23</v>
      </c>
      <c r="I26" s="188">
        <f t="shared" si="5"/>
        <v>0</v>
      </c>
      <c r="J26" s="188">
        <f t="shared" si="6"/>
        <v>0</v>
      </c>
      <c r="K26" s="188">
        <f t="shared" si="7"/>
        <v>0</v>
      </c>
      <c r="L26" s="188">
        <f t="shared" si="8"/>
        <v>396</v>
      </c>
      <c r="M26" s="188">
        <v>152</v>
      </c>
      <c r="N26" s="188">
        <v>163</v>
      </c>
      <c r="O26" s="188">
        <v>58</v>
      </c>
      <c r="P26" s="188">
        <v>23</v>
      </c>
      <c r="Q26" s="188">
        <v>0</v>
      </c>
      <c r="R26" s="188">
        <v>0</v>
      </c>
      <c r="S26" s="188">
        <v>0</v>
      </c>
      <c r="T26" s="188">
        <f t="shared" si="9"/>
        <v>2</v>
      </c>
      <c r="U26" s="188">
        <f t="shared" si="10"/>
        <v>0</v>
      </c>
      <c r="V26" s="188">
        <f t="shared" si="11"/>
        <v>2</v>
      </c>
      <c r="W26" s="188">
        <f t="shared" si="12"/>
        <v>0</v>
      </c>
      <c r="X26" s="188">
        <f t="shared" si="13"/>
        <v>0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2</v>
      </c>
      <c r="AK26" s="188">
        <v>0</v>
      </c>
      <c r="AL26" s="188">
        <v>2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0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147</v>
      </c>
      <c r="B27" s="182" t="s">
        <v>180</v>
      </c>
      <c r="C27" s="184" t="s">
        <v>181</v>
      </c>
      <c r="D27" s="188">
        <f t="shared" si="0"/>
        <v>206</v>
      </c>
      <c r="E27" s="188">
        <f t="shared" si="1"/>
        <v>77</v>
      </c>
      <c r="F27" s="188">
        <f t="shared" si="2"/>
        <v>74</v>
      </c>
      <c r="G27" s="188">
        <f t="shared" si="3"/>
        <v>43</v>
      </c>
      <c r="H27" s="188">
        <f t="shared" si="4"/>
        <v>12</v>
      </c>
      <c r="I27" s="188">
        <f t="shared" si="5"/>
        <v>0</v>
      </c>
      <c r="J27" s="188">
        <f t="shared" si="6"/>
        <v>0</v>
      </c>
      <c r="K27" s="188">
        <f t="shared" si="7"/>
        <v>0</v>
      </c>
      <c r="L27" s="188">
        <f t="shared" si="8"/>
        <v>122</v>
      </c>
      <c r="M27" s="188">
        <v>77</v>
      </c>
      <c r="N27" s="188">
        <v>45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84</v>
      </c>
      <c r="U27" s="188">
        <f t="shared" si="10"/>
        <v>0</v>
      </c>
      <c r="V27" s="188">
        <f t="shared" si="11"/>
        <v>29</v>
      </c>
      <c r="W27" s="188">
        <f t="shared" si="12"/>
        <v>43</v>
      </c>
      <c r="X27" s="188">
        <f t="shared" si="13"/>
        <v>12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84</v>
      </c>
      <c r="AS27" s="188">
        <v>0</v>
      </c>
      <c r="AT27" s="188">
        <v>29</v>
      </c>
      <c r="AU27" s="188">
        <v>43</v>
      </c>
      <c r="AV27" s="188">
        <v>12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147</v>
      </c>
      <c r="B28" s="182" t="s">
        <v>182</v>
      </c>
      <c r="C28" s="184" t="s">
        <v>183</v>
      </c>
      <c r="D28" s="188">
        <f t="shared" si="0"/>
        <v>182</v>
      </c>
      <c r="E28" s="188">
        <f t="shared" si="1"/>
        <v>94</v>
      </c>
      <c r="F28" s="188">
        <f t="shared" si="2"/>
        <v>38</v>
      </c>
      <c r="G28" s="188">
        <f t="shared" si="3"/>
        <v>38</v>
      </c>
      <c r="H28" s="188">
        <f t="shared" si="4"/>
        <v>12</v>
      </c>
      <c r="I28" s="188">
        <f t="shared" si="5"/>
        <v>0</v>
      </c>
      <c r="J28" s="188">
        <f t="shared" si="6"/>
        <v>0</v>
      </c>
      <c r="K28" s="188">
        <f t="shared" si="7"/>
        <v>0</v>
      </c>
      <c r="L28" s="188">
        <f t="shared" si="8"/>
        <v>168</v>
      </c>
      <c r="M28" s="188">
        <v>94</v>
      </c>
      <c r="N28" s="188">
        <v>24</v>
      </c>
      <c r="O28" s="188">
        <v>38</v>
      </c>
      <c r="P28" s="188">
        <v>12</v>
      </c>
      <c r="Q28" s="188">
        <v>0</v>
      </c>
      <c r="R28" s="188">
        <v>0</v>
      </c>
      <c r="S28" s="188">
        <v>0</v>
      </c>
      <c r="T28" s="188">
        <f t="shared" si="9"/>
        <v>14</v>
      </c>
      <c r="U28" s="188">
        <f t="shared" si="10"/>
        <v>0</v>
      </c>
      <c r="V28" s="188">
        <f t="shared" si="11"/>
        <v>14</v>
      </c>
      <c r="W28" s="188">
        <f t="shared" si="12"/>
        <v>0</v>
      </c>
      <c r="X28" s="188">
        <f t="shared" si="13"/>
        <v>0</v>
      </c>
      <c r="Y28" s="188">
        <f t="shared" si="14"/>
        <v>0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14</v>
      </c>
      <c r="AK28" s="188">
        <v>0</v>
      </c>
      <c r="AL28" s="188">
        <v>14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0</v>
      </c>
      <c r="AS28" s="188">
        <v>0</v>
      </c>
      <c r="AT28" s="188">
        <v>0</v>
      </c>
      <c r="AU28" s="188">
        <v>0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147</v>
      </c>
      <c r="B29" s="182" t="s">
        <v>184</v>
      </c>
      <c r="C29" s="184" t="s">
        <v>185</v>
      </c>
      <c r="D29" s="188">
        <f t="shared" si="0"/>
        <v>324</v>
      </c>
      <c r="E29" s="188">
        <f t="shared" si="1"/>
        <v>109</v>
      </c>
      <c r="F29" s="188">
        <f t="shared" si="2"/>
        <v>65</v>
      </c>
      <c r="G29" s="188">
        <f t="shared" si="3"/>
        <v>132</v>
      </c>
      <c r="H29" s="188">
        <f t="shared" si="4"/>
        <v>18</v>
      </c>
      <c r="I29" s="188">
        <f t="shared" si="5"/>
        <v>0</v>
      </c>
      <c r="J29" s="188">
        <f t="shared" si="6"/>
        <v>0</v>
      </c>
      <c r="K29" s="188">
        <f t="shared" si="7"/>
        <v>0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324</v>
      </c>
      <c r="U29" s="188">
        <f t="shared" si="10"/>
        <v>109</v>
      </c>
      <c r="V29" s="188">
        <f t="shared" si="11"/>
        <v>65</v>
      </c>
      <c r="W29" s="188">
        <f t="shared" si="12"/>
        <v>132</v>
      </c>
      <c r="X29" s="188">
        <f t="shared" si="13"/>
        <v>18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324</v>
      </c>
      <c r="AS29" s="188">
        <v>109</v>
      </c>
      <c r="AT29" s="188">
        <v>65</v>
      </c>
      <c r="AU29" s="188">
        <v>132</v>
      </c>
      <c r="AV29" s="188">
        <v>18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147</v>
      </c>
      <c r="B30" s="182" t="s">
        <v>186</v>
      </c>
      <c r="C30" s="184" t="s">
        <v>187</v>
      </c>
      <c r="D30" s="188">
        <f t="shared" si="0"/>
        <v>293</v>
      </c>
      <c r="E30" s="188">
        <f t="shared" si="1"/>
        <v>176</v>
      </c>
      <c r="F30" s="188">
        <f t="shared" si="2"/>
        <v>51</v>
      </c>
      <c r="G30" s="188">
        <f t="shared" si="3"/>
        <v>53</v>
      </c>
      <c r="H30" s="188">
        <f t="shared" si="4"/>
        <v>13</v>
      </c>
      <c r="I30" s="188">
        <f t="shared" si="5"/>
        <v>0</v>
      </c>
      <c r="J30" s="188">
        <f t="shared" si="6"/>
        <v>0</v>
      </c>
      <c r="K30" s="188">
        <f t="shared" si="7"/>
        <v>0</v>
      </c>
      <c r="L30" s="188">
        <f t="shared" si="8"/>
        <v>229</v>
      </c>
      <c r="M30" s="188">
        <v>176</v>
      </c>
      <c r="N30" s="188">
        <v>0</v>
      </c>
      <c r="O30" s="188">
        <v>53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64</v>
      </c>
      <c r="U30" s="188">
        <f t="shared" si="10"/>
        <v>0</v>
      </c>
      <c r="V30" s="188">
        <f t="shared" si="11"/>
        <v>51</v>
      </c>
      <c r="W30" s="188">
        <f t="shared" si="12"/>
        <v>0</v>
      </c>
      <c r="X30" s="188">
        <f t="shared" si="13"/>
        <v>13</v>
      </c>
      <c r="Y30" s="188">
        <f t="shared" si="14"/>
        <v>0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22</v>
      </c>
      <c r="AK30" s="188">
        <v>0</v>
      </c>
      <c r="AL30" s="188">
        <v>22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42</v>
      </c>
      <c r="AS30" s="188">
        <v>0</v>
      </c>
      <c r="AT30" s="188">
        <v>29</v>
      </c>
      <c r="AU30" s="188">
        <v>0</v>
      </c>
      <c r="AV30" s="188">
        <v>13</v>
      </c>
      <c r="AW30" s="188">
        <v>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147</v>
      </c>
      <c r="B31" s="182" t="s">
        <v>188</v>
      </c>
      <c r="C31" s="184" t="s">
        <v>189</v>
      </c>
      <c r="D31" s="188">
        <f t="shared" si="0"/>
        <v>136</v>
      </c>
      <c r="E31" s="188">
        <f t="shared" si="1"/>
        <v>107</v>
      </c>
      <c r="F31" s="188">
        <f t="shared" si="2"/>
        <v>29</v>
      </c>
      <c r="G31" s="188">
        <f t="shared" si="3"/>
        <v>0</v>
      </c>
      <c r="H31" s="188">
        <f t="shared" si="4"/>
        <v>0</v>
      </c>
      <c r="I31" s="188">
        <f t="shared" si="5"/>
        <v>0</v>
      </c>
      <c r="J31" s="188">
        <f t="shared" si="6"/>
        <v>0</v>
      </c>
      <c r="K31" s="188">
        <f t="shared" si="7"/>
        <v>0</v>
      </c>
      <c r="L31" s="188">
        <f t="shared" si="8"/>
        <v>136</v>
      </c>
      <c r="M31" s="188">
        <v>107</v>
      </c>
      <c r="N31" s="188">
        <v>29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0</v>
      </c>
      <c r="U31" s="188">
        <f t="shared" si="10"/>
        <v>0</v>
      </c>
      <c r="V31" s="188">
        <f t="shared" si="11"/>
        <v>0</v>
      </c>
      <c r="W31" s="188">
        <f t="shared" si="12"/>
        <v>0</v>
      </c>
      <c r="X31" s="188">
        <f t="shared" si="13"/>
        <v>0</v>
      </c>
      <c r="Y31" s="188">
        <f t="shared" si="14"/>
        <v>0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0</v>
      </c>
      <c r="AS31" s="188">
        <v>0</v>
      </c>
      <c r="AT31" s="188">
        <v>0</v>
      </c>
      <c r="AU31" s="188">
        <v>0</v>
      </c>
      <c r="AV31" s="188">
        <v>0</v>
      </c>
      <c r="AW31" s="188">
        <v>0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147</v>
      </c>
      <c r="B32" s="182" t="s">
        <v>190</v>
      </c>
      <c r="C32" s="184" t="s">
        <v>191</v>
      </c>
      <c r="D32" s="188">
        <f t="shared" si="0"/>
        <v>278</v>
      </c>
      <c r="E32" s="188">
        <f t="shared" si="1"/>
        <v>168</v>
      </c>
      <c r="F32" s="188">
        <f t="shared" si="2"/>
        <v>37</v>
      </c>
      <c r="G32" s="188">
        <f t="shared" si="3"/>
        <v>48</v>
      </c>
      <c r="H32" s="188">
        <f t="shared" si="4"/>
        <v>25</v>
      </c>
      <c r="I32" s="188">
        <f t="shared" si="5"/>
        <v>0</v>
      </c>
      <c r="J32" s="188">
        <f t="shared" si="6"/>
        <v>0</v>
      </c>
      <c r="K32" s="188">
        <f t="shared" si="7"/>
        <v>0</v>
      </c>
      <c r="L32" s="188">
        <f t="shared" si="8"/>
        <v>205</v>
      </c>
      <c r="M32" s="188">
        <v>168</v>
      </c>
      <c r="N32" s="188">
        <v>37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73</v>
      </c>
      <c r="U32" s="188">
        <f t="shared" si="10"/>
        <v>0</v>
      </c>
      <c r="V32" s="188">
        <f t="shared" si="11"/>
        <v>0</v>
      </c>
      <c r="W32" s="188">
        <f t="shared" si="12"/>
        <v>48</v>
      </c>
      <c r="X32" s="188">
        <f t="shared" si="13"/>
        <v>25</v>
      </c>
      <c r="Y32" s="188">
        <f t="shared" si="14"/>
        <v>0</v>
      </c>
      <c r="Z32" s="188">
        <f t="shared" si="15"/>
        <v>0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73</v>
      </c>
      <c r="AS32" s="188">
        <v>0</v>
      </c>
      <c r="AT32" s="188">
        <v>0</v>
      </c>
      <c r="AU32" s="188">
        <v>48</v>
      </c>
      <c r="AV32" s="188">
        <v>25</v>
      </c>
      <c r="AW32" s="188">
        <v>0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147</v>
      </c>
      <c r="B33" s="182" t="s">
        <v>278</v>
      </c>
      <c r="C33" s="184" t="s">
        <v>279</v>
      </c>
      <c r="D33" s="188">
        <f t="shared" si="0"/>
        <v>665</v>
      </c>
      <c r="E33" s="188">
        <f t="shared" si="1"/>
        <v>476</v>
      </c>
      <c r="F33" s="188">
        <f t="shared" si="2"/>
        <v>58</v>
      </c>
      <c r="G33" s="188">
        <f t="shared" si="3"/>
        <v>102</v>
      </c>
      <c r="H33" s="188">
        <f t="shared" si="4"/>
        <v>29</v>
      </c>
      <c r="I33" s="188">
        <f t="shared" si="5"/>
        <v>0</v>
      </c>
      <c r="J33" s="188">
        <f t="shared" si="6"/>
        <v>0</v>
      </c>
      <c r="K33" s="188">
        <f t="shared" si="7"/>
        <v>0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665</v>
      </c>
      <c r="U33" s="188">
        <f t="shared" si="10"/>
        <v>476</v>
      </c>
      <c r="V33" s="188">
        <f t="shared" si="11"/>
        <v>58</v>
      </c>
      <c r="W33" s="188">
        <f t="shared" si="12"/>
        <v>102</v>
      </c>
      <c r="X33" s="188">
        <f t="shared" si="13"/>
        <v>29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665</v>
      </c>
      <c r="AS33" s="188">
        <v>476</v>
      </c>
      <c r="AT33" s="188">
        <v>58</v>
      </c>
      <c r="AU33" s="188">
        <v>102</v>
      </c>
      <c r="AV33" s="188">
        <v>29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147</v>
      </c>
      <c r="B34" s="182" t="s">
        <v>280</v>
      </c>
      <c r="C34" s="184" t="s">
        <v>281</v>
      </c>
      <c r="D34" s="188">
        <f t="shared" si="0"/>
        <v>394</v>
      </c>
      <c r="E34" s="188">
        <f t="shared" si="1"/>
        <v>237</v>
      </c>
      <c r="F34" s="188">
        <f t="shared" si="2"/>
        <v>89</v>
      </c>
      <c r="G34" s="188">
        <f t="shared" si="3"/>
        <v>52</v>
      </c>
      <c r="H34" s="188">
        <f t="shared" si="4"/>
        <v>16</v>
      </c>
      <c r="I34" s="188">
        <f t="shared" si="5"/>
        <v>0</v>
      </c>
      <c r="J34" s="188">
        <f t="shared" si="6"/>
        <v>0</v>
      </c>
      <c r="K34" s="188">
        <f t="shared" si="7"/>
        <v>0</v>
      </c>
      <c r="L34" s="188">
        <f t="shared" si="8"/>
        <v>67</v>
      </c>
      <c r="M34" s="188">
        <v>0</v>
      </c>
      <c r="N34" s="188">
        <v>67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9"/>
        <v>327</v>
      </c>
      <c r="U34" s="188">
        <f t="shared" si="10"/>
        <v>237</v>
      </c>
      <c r="V34" s="188">
        <f t="shared" si="11"/>
        <v>22</v>
      </c>
      <c r="W34" s="188">
        <f t="shared" si="12"/>
        <v>52</v>
      </c>
      <c r="X34" s="188">
        <f t="shared" si="13"/>
        <v>16</v>
      </c>
      <c r="Y34" s="188">
        <f t="shared" si="14"/>
        <v>0</v>
      </c>
      <c r="Z34" s="188">
        <f t="shared" si="15"/>
        <v>0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327</v>
      </c>
      <c r="AS34" s="188">
        <v>237</v>
      </c>
      <c r="AT34" s="188">
        <v>22</v>
      </c>
      <c r="AU34" s="188">
        <v>52</v>
      </c>
      <c r="AV34" s="188">
        <v>16</v>
      </c>
      <c r="AW34" s="188">
        <v>0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147</v>
      </c>
      <c r="B35" s="182" t="s">
        <v>282</v>
      </c>
      <c r="C35" s="184" t="s">
        <v>283</v>
      </c>
      <c r="D35" s="188">
        <f t="shared" si="0"/>
        <v>752</v>
      </c>
      <c r="E35" s="188">
        <f t="shared" si="1"/>
        <v>529</v>
      </c>
      <c r="F35" s="188">
        <f t="shared" si="2"/>
        <v>53</v>
      </c>
      <c r="G35" s="188">
        <f t="shared" si="3"/>
        <v>133</v>
      </c>
      <c r="H35" s="188">
        <f t="shared" si="4"/>
        <v>37</v>
      </c>
      <c r="I35" s="188">
        <f t="shared" si="5"/>
        <v>0</v>
      </c>
      <c r="J35" s="188">
        <f t="shared" si="6"/>
        <v>0</v>
      </c>
      <c r="K35" s="188">
        <f t="shared" si="7"/>
        <v>0</v>
      </c>
      <c r="L35" s="188">
        <f t="shared" si="8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752</v>
      </c>
      <c r="U35" s="188">
        <f t="shared" si="10"/>
        <v>529</v>
      </c>
      <c r="V35" s="188">
        <f t="shared" si="11"/>
        <v>53</v>
      </c>
      <c r="W35" s="188">
        <f t="shared" si="12"/>
        <v>133</v>
      </c>
      <c r="X35" s="188">
        <f t="shared" si="13"/>
        <v>37</v>
      </c>
      <c r="Y35" s="188">
        <f t="shared" si="14"/>
        <v>0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752</v>
      </c>
      <c r="AS35" s="188">
        <v>529</v>
      </c>
      <c r="AT35" s="188">
        <v>53</v>
      </c>
      <c r="AU35" s="188">
        <v>133</v>
      </c>
      <c r="AV35" s="188">
        <v>37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147</v>
      </c>
      <c r="B36" s="182" t="s">
        <v>284</v>
      </c>
      <c r="C36" s="184" t="s">
        <v>285</v>
      </c>
      <c r="D36" s="188">
        <f t="shared" si="0"/>
        <v>309</v>
      </c>
      <c r="E36" s="188">
        <f t="shared" si="1"/>
        <v>114</v>
      </c>
      <c r="F36" s="188">
        <f t="shared" si="2"/>
        <v>148</v>
      </c>
      <c r="G36" s="188">
        <f t="shared" si="3"/>
        <v>14</v>
      </c>
      <c r="H36" s="188">
        <f t="shared" si="4"/>
        <v>30</v>
      </c>
      <c r="I36" s="188">
        <f t="shared" si="5"/>
        <v>1</v>
      </c>
      <c r="J36" s="188">
        <f t="shared" si="6"/>
        <v>0</v>
      </c>
      <c r="K36" s="188">
        <f t="shared" si="7"/>
        <v>2</v>
      </c>
      <c r="L36" s="188">
        <f t="shared" si="8"/>
        <v>117</v>
      </c>
      <c r="M36" s="188">
        <v>114</v>
      </c>
      <c r="N36" s="188">
        <v>0</v>
      </c>
      <c r="O36" s="188">
        <v>0</v>
      </c>
      <c r="P36" s="188">
        <v>0</v>
      </c>
      <c r="Q36" s="188">
        <v>1</v>
      </c>
      <c r="R36" s="188">
        <v>0</v>
      </c>
      <c r="S36" s="188">
        <v>2</v>
      </c>
      <c r="T36" s="188">
        <f t="shared" si="9"/>
        <v>178</v>
      </c>
      <c r="U36" s="188">
        <f t="shared" si="10"/>
        <v>0</v>
      </c>
      <c r="V36" s="188">
        <f t="shared" si="11"/>
        <v>148</v>
      </c>
      <c r="W36" s="188">
        <f t="shared" si="12"/>
        <v>0</v>
      </c>
      <c r="X36" s="188">
        <f t="shared" si="13"/>
        <v>30</v>
      </c>
      <c r="Y36" s="188">
        <f t="shared" si="14"/>
        <v>0</v>
      </c>
      <c r="Z36" s="188">
        <f t="shared" si="15"/>
        <v>0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178</v>
      </c>
      <c r="AK36" s="188">
        <v>0</v>
      </c>
      <c r="AL36" s="188">
        <v>148</v>
      </c>
      <c r="AM36" s="188">
        <v>0</v>
      </c>
      <c r="AN36" s="188">
        <v>30</v>
      </c>
      <c r="AO36" s="188">
        <v>0</v>
      </c>
      <c r="AP36" s="188">
        <v>0</v>
      </c>
      <c r="AQ36" s="188">
        <v>0</v>
      </c>
      <c r="AR36" s="188">
        <f t="shared" si="19"/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14</v>
      </c>
      <c r="BQ36" s="188">
        <v>0</v>
      </c>
      <c r="BR36" s="188">
        <v>0</v>
      </c>
      <c r="BS36" s="188">
        <v>14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147</v>
      </c>
      <c r="B37" s="182" t="s">
        <v>286</v>
      </c>
      <c r="C37" s="184" t="s">
        <v>287</v>
      </c>
      <c r="D37" s="188">
        <f t="shared" si="0"/>
        <v>488</v>
      </c>
      <c r="E37" s="188">
        <f t="shared" si="1"/>
        <v>337</v>
      </c>
      <c r="F37" s="188">
        <f t="shared" si="2"/>
        <v>126</v>
      </c>
      <c r="G37" s="188">
        <f t="shared" si="3"/>
        <v>0</v>
      </c>
      <c r="H37" s="188">
        <f t="shared" si="4"/>
        <v>25</v>
      </c>
      <c r="I37" s="188">
        <f t="shared" si="5"/>
        <v>0</v>
      </c>
      <c r="J37" s="188">
        <f t="shared" si="6"/>
        <v>0</v>
      </c>
      <c r="K37" s="188">
        <f t="shared" si="7"/>
        <v>0</v>
      </c>
      <c r="L37" s="188">
        <f t="shared" si="8"/>
        <v>337</v>
      </c>
      <c r="M37" s="188">
        <v>337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9"/>
        <v>151</v>
      </c>
      <c r="U37" s="188">
        <f t="shared" si="10"/>
        <v>0</v>
      </c>
      <c r="V37" s="188">
        <f t="shared" si="11"/>
        <v>126</v>
      </c>
      <c r="W37" s="188">
        <f t="shared" si="12"/>
        <v>0</v>
      </c>
      <c r="X37" s="188">
        <f t="shared" si="13"/>
        <v>25</v>
      </c>
      <c r="Y37" s="188">
        <f t="shared" si="14"/>
        <v>0</v>
      </c>
      <c r="Z37" s="188">
        <f t="shared" si="15"/>
        <v>0</v>
      </c>
      <c r="AA37" s="188">
        <f t="shared" si="16"/>
        <v>0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50</v>
      </c>
      <c r="AK37" s="188">
        <v>0</v>
      </c>
      <c r="AL37" s="188">
        <v>50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101</v>
      </c>
      <c r="AS37" s="188">
        <v>0</v>
      </c>
      <c r="AT37" s="188">
        <v>76</v>
      </c>
      <c r="AU37" s="188">
        <v>0</v>
      </c>
      <c r="AV37" s="188">
        <v>25</v>
      </c>
      <c r="AW37" s="188">
        <v>0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147</v>
      </c>
      <c r="B38" s="182" t="s">
        <v>288</v>
      </c>
      <c r="C38" s="184" t="s">
        <v>289</v>
      </c>
      <c r="D38" s="188">
        <f t="shared" si="0"/>
        <v>154</v>
      </c>
      <c r="E38" s="188">
        <f t="shared" si="1"/>
        <v>85</v>
      </c>
      <c r="F38" s="188">
        <f t="shared" si="2"/>
        <v>46</v>
      </c>
      <c r="G38" s="188">
        <f t="shared" si="3"/>
        <v>14</v>
      </c>
      <c r="H38" s="188">
        <f t="shared" si="4"/>
        <v>9</v>
      </c>
      <c r="I38" s="188">
        <f t="shared" si="5"/>
        <v>0</v>
      </c>
      <c r="J38" s="188">
        <f t="shared" si="6"/>
        <v>0</v>
      </c>
      <c r="K38" s="188">
        <f t="shared" si="7"/>
        <v>0</v>
      </c>
      <c r="L38" s="188">
        <f t="shared" si="8"/>
        <v>83</v>
      </c>
      <c r="M38" s="188">
        <v>83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9"/>
        <v>55</v>
      </c>
      <c r="U38" s="188">
        <f t="shared" si="10"/>
        <v>0</v>
      </c>
      <c r="V38" s="188">
        <f t="shared" si="11"/>
        <v>46</v>
      </c>
      <c r="W38" s="188">
        <f t="shared" si="12"/>
        <v>0</v>
      </c>
      <c r="X38" s="188">
        <f t="shared" si="13"/>
        <v>9</v>
      </c>
      <c r="Y38" s="188">
        <f t="shared" si="14"/>
        <v>0</v>
      </c>
      <c r="Z38" s="188">
        <f t="shared" si="15"/>
        <v>0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18</v>
      </c>
      <c r="AK38" s="188">
        <v>0</v>
      </c>
      <c r="AL38" s="188">
        <v>18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37</v>
      </c>
      <c r="AS38" s="188">
        <v>0</v>
      </c>
      <c r="AT38" s="188">
        <v>28</v>
      </c>
      <c r="AU38" s="188">
        <v>0</v>
      </c>
      <c r="AV38" s="188">
        <v>9</v>
      </c>
      <c r="AW38" s="188">
        <v>0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16</v>
      </c>
      <c r="BQ38" s="188">
        <v>2</v>
      </c>
      <c r="BR38" s="188">
        <v>0</v>
      </c>
      <c r="BS38" s="188">
        <v>14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147</v>
      </c>
      <c r="B39" s="182" t="s">
        <v>27</v>
      </c>
      <c r="C39" s="184" t="s">
        <v>28</v>
      </c>
      <c r="D39" s="188">
        <f t="shared" si="0"/>
        <v>1017</v>
      </c>
      <c r="E39" s="188">
        <f t="shared" si="1"/>
        <v>253</v>
      </c>
      <c r="F39" s="188">
        <f t="shared" si="2"/>
        <v>316</v>
      </c>
      <c r="G39" s="188">
        <f t="shared" si="3"/>
        <v>44</v>
      </c>
      <c r="H39" s="188">
        <f t="shared" si="4"/>
        <v>19</v>
      </c>
      <c r="I39" s="188">
        <f t="shared" si="5"/>
        <v>0</v>
      </c>
      <c r="J39" s="188">
        <f t="shared" si="6"/>
        <v>0</v>
      </c>
      <c r="K39" s="188">
        <f t="shared" si="7"/>
        <v>385</v>
      </c>
      <c r="L39" s="188">
        <f t="shared" si="8"/>
        <v>269</v>
      </c>
      <c r="M39" s="188">
        <v>253</v>
      </c>
      <c r="N39" s="188">
        <v>16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732</v>
      </c>
      <c r="U39" s="188">
        <f t="shared" si="10"/>
        <v>0</v>
      </c>
      <c r="V39" s="188">
        <f t="shared" si="11"/>
        <v>300</v>
      </c>
      <c r="W39" s="188">
        <f t="shared" si="12"/>
        <v>28</v>
      </c>
      <c r="X39" s="188">
        <f t="shared" si="13"/>
        <v>19</v>
      </c>
      <c r="Y39" s="188">
        <f t="shared" si="14"/>
        <v>0</v>
      </c>
      <c r="Z39" s="188">
        <f t="shared" si="15"/>
        <v>0</v>
      </c>
      <c r="AA39" s="188">
        <f t="shared" si="16"/>
        <v>385</v>
      </c>
      <c r="AB39" s="188">
        <f t="shared" si="17"/>
        <v>385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385</v>
      </c>
      <c r="AJ39" s="188">
        <f t="shared" si="18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347</v>
      </c>
      <c r="AS39" s="188">
        <v>0</v>
      </c>
      <c r="AT39" s="188">
        <v>300</v>
      </c>
      <c r="AU39" s="188">
        <v>28</v>
      </c>
      <c r="AV39" s="188">
        <v>19</v>
      </c>
      <c r="AW39" s="188">
        <v>0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16</v>
      </c>
      <c r="BQ39" s="188">
        <v>0</v>
      </c>
      <c r="BR39" s="188">
        <v>0</v>
      </c>
      <c r="BS39" s="188">
        <v>16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147</v>
      </c>
      <c r="B40" s="182" t="s">
        <v>290</v>
      </c>
      <c r="C40" s="184" t="s">
        <v>291</v>
      </c>
      <c r="D40" s="188">
        <f t="shared" si="0"/>
        <v>380</v>
      </c>
      <c r="E40" s="188">
        <f t="shared" si="1"/>
        <v>205</v>
      </c>
      <c r="F40" s="188">
        <f t="shared" si="2"/>
        <v>78</v>
      </c>
      <c r="G40" s="188">
        <f t="shared" si="3"/>
        <v>84</v>
      </c>
      <c r="H40" s="188">
        <f t="shared" si="4"/>
        <v>13</v>
      </c>
      <c r="I40" s="188">
        <f t="shared" si="5"/>
        <v>0</v>
      </c>
      <c r="J40" s="188">
        <f t="shared" si="6"/>
        <v>0</v>
      </c>
      <c r="K40" s="188">
        <f t="shared" si="7"/>
        <v>0</v>
      </c>
      <c r="L40" s="188">
        <f t="shared" si="8"/>
        <v>183</v>
      </c>
      <c r="M40" s="188">
        <v>183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9"/>
        <v>164</v>
      </c>
      <c r="U40" s="188">
        <f t="shared" si="10"/>
        <v>0</v>
      </c>
      <c r="V40" s="188">
        <f t="shared" si="11"/>
        <v>78</v>
      </c>
      <c r="W40" s="188">
        <f t="shared" si="12"/>
        <v>73</v>
      </c>
      <c r="X40" s="188">
        <f t="shared" si="13"/>
        <v>13</v>
      </c>
      <c r="Y40" s="188">
        <f t="shared" si="14"/>
        <v>0</v>
      </c>
      <c r="Z40" s="188">
        <f t="shared" si="15"/>
        <v>0</v>
      </c>
      <c r="AA40" s="188">
        <f t="shared" si="16"/>
        <v>0</v>
      </c>
      <c r="AB40" s="188">
        <f t="shared" si="17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26</v>
      </c>
      <c r="AK40" s="188">
        <v>0</v>
      </c>
      <c r="AL40" s="188">
        <v>26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138</v>
      </c>
      <c r="AS40" s="188">
        <v>0</v>
      </c>
      <c r="AT40" s="188">
        <v>52</v>
      </c>
      <c r="AU40" s="188">
        <v>73</v>
      </c>
      <c r="AV40" s="188">
        <v>13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33</v>
      </c>
      <c r="BQ40" s="188">
        <v>22</v>
      </c>
      <c r="BR40" s="188">
        <v>0</v>
      </c>
      <c r="BS40" s="188">
        <v>11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147</v>
      </c>
      <c r="B41" s="182" t="s">
        <v>292</v>
      </c>
      <c r="C41" s="184" t="s">
        <v>293</v>
      </c>
      <c r="D41" s="188">
        <f t="shared" si="0"/>
        <v>658</v>
      </c>
      <c r="E41" s="188">
        <f t="shared" si="1"/>
        <v>359</v>
      </c>
      <c r="F41" s="188">
        <f t="shared" si="2"/>
        <v>125</v>
      </c>
      <c r="G41" s="188">
        <f t="shared" si="3"/>
        <v>145</v>
      </c>
      <c r="H41" s="188">
        <f t="shared" si="4"/>
        <v>15</v>
      </c>
      <c r="I41" s="188">
        <f t="shared" si="5"/>
        <v>14</v>
      </c>
      <c r="J41" s="188">
        <f t="shared" si="6"/>
        <v>0</v>
      </c>
      <c r="K41" s="188">
        <f t="shared" si="7"/>
        <v>0</v>
      </c>
      <c r="L41" s="188">
        <f t="shared" si="8"/>
        <v>321</v>
      </c>
      <c r="M41" s="188">
        <v>321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271</v>
      </c>
      <c r="U41" s="188">
        <f t="shared" si="10"/>
        <v>0</v>
      </c>
      <c r="V41" s="188">
        <f t="shared" si="11"/>
        <v>124</v>
      </c>
      <c r="W41" s="188">
        <f t="shared" si="12"/>
        <v>118</v>
      </c>
      <c r="X41" s="188">
        <f t="shared" si="13"/>
        <v>15</v>
      </c>
      <c r="Y41" s="188">
        <f t="shared" si="14"/>
        <v>14</v>
      </c>
      <c r="Z41" s="188">
        <f t="shared" si="15"/>
        <v>0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49</v>
      </c>
      <c r="AK41" s="188">
        <v>0</v>
      </c>
      <c r="AL41" s="188">
        <v>49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222</v>
      </c>
      <c r="AS41" s="188">
        <v>0</v>
      </c>
      <c r="AT41" s="188">
        <v>75</v>
      </c>
      <c r="AU41" s="188">
        <v>118</v>
      </c>
      <c r="AV41" s="188">
        <v>15</v>
      </c>
      <c r="AW41" s="188">
        <v>14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66</v>
      </c>
      <c r="BQ41" s="188">
        <v>38</v>
      </c>
      <c r="BR41" s="188">
        <v>1</v>
      </c>
      <c r="BS41" s="188">
        <v>27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147</v>
      </c>
      <c r="B42" s="182" t="s">
        <v>294</v>
      </c>
      <c r="C42" s="184" t="s">
        <v>295</v>
      </c>
      <c r="D42" s="188">
        <f t="shared" si="0"/>
        <v>570</v>
      </c>
      <c r="E42" s="188">
        <f t="shared" si="1"/>
        <v>242</v>
      </c>
      <c r="F42" s="188">
        <f t="shared" si="2"/>
        <v>186</v>
      </c>
      <c r="G42" s="188">
        <f t="shared" si="3"/>
        <v>103</v>
      </c>
      <c r="H42" s="188">
        <f t="shared" si="4"/>
        <v>11</v>
      </c>
      <c r="I42" s="188">
        <f t="shared" si="5"/>
        <v>0</v>
      </c>
      <c r="J42" s="188">
        <f t="shared" si="6"/>
        <v>28</v>
      </c>
      <c r="K42" s="188">
        <f t="shared" si="7"/>
        <v>0</v>
      </c>
      <c r="L42" s="188">
        <f t="shared" si="8"/>
        <v>464</v>
      </c>
      <c r="M42" s="188">
        <v>242</v>
      </c>
      <c r="N42" s="188">
        <v>80</v>
      </c>
      <c r="O42" s="188">
        <v>103</v>
      </c>
      <c r="P42" s="188">
        <v>11</v>
      </c>
      <c r="Q42" s="188">
        <v>0</v>
      </c>
      <c r="R42" s="188">
        <v>28</v>
      </c>
      <c r="S42" s="188">
        <v>0</v>
      </c>
      <c r="T42" s="188">
        <f t="shared" si="9"/>
        <v>106</v>
      </c>
      <c r="U42" s="188">
        <f t="shared" si="10"/>
        <v>0</v>
      </c>
      <c r="V42" s="188">
        <f t="shared" si="11"/>
        <v>106</v>
      </c>
      <c r="W42" s="188">
        <f t="shared" si="12"/>
        <v>0</v>
      </c>
      <c r="X42" s="188">
        <f t="shared" si="13"/>
        <v>0</v>
      </c>
      <c r="Y42" s="188">
        <f t="shared" si="14"/>
        <v>0</v>
      </c>
      <c r="Z42" s="188">
        <f t="shared" si="15"/>
        <v>0</v>
      </c>
      <c r="AA42" s="188">
        <f t="shared" si="16"/>
        <v>0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106</v>
      </c>
      <c r="AK42" s="188">
        <v>0</v>
      </c>
      <c r="AL42" s="188">
        <v>106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0</v>
      </c>
      <c r="BQ42" s="188">
        <v>0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147</v>
      </c>
      <c r="B43" s="182" t="s">
        <v>296</v>
      </c>
      <c r="C43" s="184" t="s">
        <v>297</v>
      </c>
      <c r="D43" s="188">
        <f t="shared" si="0"/>
        <v>431</v>
      </c>
      <c r="E43" s="188">
        <f t="shared" si="1"/>
        <v>200</v>
      </c>
      <c r="F43" s="188">
        <f t="shared" si="2"/>
        <v>119</v>
      </c>
      <c r="G43" s="188">
        <f t="shared" si="3"/>
        <v>79</v>
      </c>
      <c r="H43" s="188">
        <f t="shared" si="4"/>
        <v>9</v>
      </c>
      <c r="I43" s="188">
        <f t="shared" si="5"/>
        <v>0</v>
      </c>
      <c r="J43" s="188">
        <f t="shared" si="6"/>
        <v>23</v>
      </c>
      <c r="K43" s="188">
        <f t="shared" si="7"/>
        <v>1</v>
      </c>
      <c r="L43" s="188">
        <f t="shared" si="8"/>
        <v>363</v>
      </c>
      <c r="M43" s="188">
        <v>200</v>
      </c>
      <c r="N43" s="188">
        <v>51</v>
      </c>
      <c r="O43" s="188">
        <v>79</v>
      </c>
      <c r="P43" s="188">
        <v>9</v>
      </c>
      <c r="Q43" s="188">
        <v>0</v>
      </c>
      <c r="R43" s="188">
        <v>23</v>
      </c>
      <c r="S43" s="188">
        <v>1</v>
      </c>
      <c r="T43" s="188">
        <f t="shared" si="9"/>
        <v>68</v>
      </c>
      <c r="U43" s="188">
        <f t="shared" si="10"/>
        <v>0</v>
      </c>
      <c r="V43" s="188">
        <f t="shared" si="11"/>
        <v>68</v>
      </c>
      <c r="W43" s="188">
        <f t="shared" si="12"/>
        <v>0</v>
      </c>
      <c r="X43" s="188">
        <f t="shared" si="13"/>
        <v>0</v>
      </c>
      <c r="Y43" s="188">
        <f t="shared" si="14"/>
        <v>0</v>
      </c>
      <c r="Z43" s="188">
        <f t="shared" si="15"/>
        <v>0</v>
      </c>
      <c r="AA43" s="188">
        <f t="shared" si="16"/>
        <v>0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68</v>
      </c>
      <c r="AK43" s="188">
        <v>0</v>
      </c>
      <c r="AL43" s="188">
        <v>68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0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0</v>
      </c>
      <c r="AY43" s="188">
        <v>0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147</v>
      </c>
      <c r="B44" s="182" t="s">
        <v>298</v>
      </c>
      <c r="C44" s="184" t="s">
        <v>299</v>
      </c>
      <c r="D44" s="188">
        <f t="shared" si="0"/>
        <v>605</v>
      </c>
      <c r="E44" s="188">
        <f>M44+U44+BQ44</f>
        <v>323</v>
      </c>
      <c r="F44" s="188">
        <f>N44+V44+BR44</f>
        <v>141</v>
      </c>
      <c r="G44" s="188">
        <f>O44+W44+BS44</f>
        <v>120</v>
      </c>
      <c r="H44" s="188">
        <f>P44+X44+BT44</f>
        <v>21</v>
      </c>
      <c r="I44" s="188">
        <f>Q44+Y44+BU44</f>
        <v>0</v>
      </c>
      <c r="J44" s="188">
        <f>R44+Z44+BV44</f>
        <v>0</v>
      </c>
      <c r="K44" s="188">
        <f>S44+AA44+BW44</f>
        <v>0</v>
      </c>
      <c r="L44" s="188">
        <f>SUM(M44:S44)</f>
        <v>323</v>
      </c>
      <c r="M44" s="188">
        <v>323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>SUM(U44:AA44)</f>
        <v>282</v>
      </c>
      <c r="U44" s="188">
        <f>AC44+AK44+AS44+BA44+BI44</f>
        <v>0</v>
      </c>
      <c r="V44" s="188">
        <f>AD44+AL44+AT44+BB44+BJ44</f>
        <v>141</v>
      </c>
      <c r="W44" s="188">
        <f>AE44+AM44+AU44+BC44+BK44</f>
        <v>120</v>
      </c>
      <c r="X44" s="188">
        <f>AF44+AN44+AV44+BD44+BL44</f>
        <v>21</v>
      </c>
      <c r="Y44" s="188">
        <f>AG44+AO44+AW44+BE44+BM44</f>
        <v>0</v>
      </c>
      <c r="Z44" s="188">
        <f>AH44+AP44+AX44+BF44+BN44</f>
        <v>0</v>
      </c>
      <c r="AA44" s="188">
        <f>AI44+AQ44+AY44+BG44+BO44</f>
        <v>0</v>
      </c>
      <c r="AB44" s="188">
        <f>SUM(AC44:AI44)</f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>SUM(AK44:AQ44)</f>
        <v>61</v>
      </c>
      <c r="AK44" s="188">
        <v>0</v>
      </c>
      <c r="AL44" s="188">
        <v>61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>SUM(AS44:AY44)</f>
        <v>221</v>
      </c>
      <c r="AS44" s="188">
        <v>0</v>
      </c>
      <c r="AT44" s="188">
        <v>80</v>
      </c>
      <c r="AU44" s="188">
        <v>120</v>
      </c>
      <c r="AV44" s="188">
        <v>21</v>
      </c>
      <c r="AW44" s="188">
        <v>0</v>
      </c>
      <c r="AX44" s="188">
        <v>0</v>
      </c>
      <c r="AY44" s="188">
        <v>0</v>
      </c>
      <c r="AZ44" s="188">
        <f>SUM(BA44:BG44)</f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>SUM(BI44:BO44)</f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>SUM(BQ44:BW44)</f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147</v>
      </c>
      <c r="B45" s="182" t="s">
        <v>300</v>
      </c>
      <c r="C45" s="184" t="s">
        <v>301</v>
      </c>
      <c r="D45" s="188">
        <f t="shared" si="0"/>
        <v>254</v>
      </c>
      <c r="E45" s="188">
        <f>M45+U45+BQ45</f>
        <v>108</v>
      </c>
      <c r="F45" s="188">
        <f>N45+V45+BR45</f>
        <v>103</v>
      </c>
      <c r="G45" s="188">
        <f>O45+W45+BS45</f>
        <v>30</v>
      </c>
      <c r="H45" s="188">
        <f>P45+X45+BT45</f>
        <v>4</v>
      </c>
      <c r="I45" s="188">
        <f>Q45+Y45+BU45</f>
        <v>9</v>
      </c>
      <c r="J45" s="188">
        <f>R45+Z45+BV45</f>
        <v>0</v>
      </c>
      <c r="K45" s="188">
        <f>S45+AA45+BW45</f>
        <v>0</v>
      </c>
      <c r="L45" s="188">
        <f>SUM(M45:S45)</f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>SUM(U45:AA45)</f>
        <v>254</v>
      </c>
      <c r="U45" s="188">
        <f>AC45+AK45+AS45+BA45+BI45</f>
        <v>108</v>
      </c>
      <c r="V45" s="188">
        <f>AD45+AL45+AT45+BB45+BJ45</f>
        <v>103</v>
      </c>
      <c r="W45" s="188">
        <f>AE45+AM45+AU45+BC45+BK45</f>
        <v>30</v>
      </c>
      <c r="X45" s="188">
        <f>AF45+AN45+AV45+BD45+BL45</f>
        <v>4</v>
      </c>
      <c r="Y45" s="188">
        <f>AG45+AO45+AW45+BE45+BM45</f>
        <v>9</v>
      </c>
      <c r="Z45" s="188">
        <f>AH45+AP45+AX45+BF45+BN45</f>
        <v>0</v>
      </c>
      <c r="AA45" s="188">
        <f>AI45+AQ45+AY45+BG45+BO45</f>
        <v>0</v>
      </c>
      <c r="AB45" s="188">
        <f>SUM(AC45:AI45)</f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>SUM(AK45:AQ45)</f>
        <v>53</v>
      </c>
      <c r="AK45" s="188">
        <v>0</v>
      </c>
      <c r="AL45" s="188">
        <v>53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>SUM(AS45:AY45)</f>
        <v>201</v>
      </c>
      <c r="AS45" s="188">
        <v>108</v>
      </c>
      <c r="AT45" s="188">
        <v>50</v>
      </c>
      <c r="AU45" s="188">
        <v>30</v>
      </c>
      <c r="AV45" s="188">
        <v>4</v>
      </c>
      <c r="AW45" s="188">
        <v>9</v>
      </c>
      <c r="AX45" s="188">
        <v>0</v>
      </c>
      <c r="AY45" s="188">
        <v>0</v>
      </c>
      <c r="AZ45" s="188">
        <f>SUM(BA45:BG45)</f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>SUM(BI45:BO45)</f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>SUM(BQ45:BW45)</f>
        <v>0</v>
      </c>
      <c r="BQ45" s="188">
        <v>0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147</v>
      </c>
      <c r="B46" s="182" t="s">
        <v>302</v>
      </c>
      <c r="C46" s="184" t="s">
        <v>303</v>
      </c>
      <c r="D46" s="188">
        <f t="shared" si="0"/>
        <v>234</v>
      </c>
      <c r="E46" s="188">
        <f>M46+U46+BQ46</f>
        <v>100</v>
      </c>
      <c r="F46" s="188">
        <f>N46+V46+BR46</f>
        <v>70</v>
      </c>
      <c r="G46" s="188">
        <f>O46+W46+BS46</f>
        <v>50</v>
      </c>
      <c r="H46" s="188">
        <f>P46+X46+BT46</f>
        <v>4</v>
      </c>
      <c r="I46" s="188">
        <f>Q46+Y46+BU46</f>
        <v>0</v>
      </c>
      <c r="J46" s="188">
        <f>R46+Z46+BV46</f>
        <v>10</v>
      </c>
      <c r="K46" s="188">
        <f>S46+AA46+BW46</f>
        <v>0</v>
      </c>
      <c r="L46" s="188">
        <f>SUM(M46:S46)</f>
        <v>194</v>
      </c>
      <c r="M46" s="188">
        <v>100</v>
      </c>
      <c r="N46" s="188">
        <v>30</v>
      </c>
      <c r="O46" s="188">
        <v>50</v>
      </c>
      <c r="P46" s="188">
        <v>4</v>
      </c>
      <c r="Q46" s="188">
        <v>0</v>
      </c>
      <c r="R46" s="188">
        <v>10</v>
      </c>
      <c r="S46" s="188">
        <v>0</v>
      </c>
      <c r="T46" s="188">
        <f>SUM(U46:AA46)</f>
        <v>40</v>
      </c>
      <c r="U46" s="188">
        <f>AC46+AK46+AS46+BA46+BI46</f>
        <v>0</v>
      </c>
      <c r="V46" s="188">
        <f>AD46+AL46+AT46+BB46+BJ46</f>
        <v>40</v>
      </c>
      <c r="W46" s="188">
        <f>AE46+AM46+AU46+BC46+BK46</f>
        <v>0</v>
      </c>
      <c r="X46" s="188">
        <f>AF46+AN46+AV46+BD46+BL46</f>
        <v>0</v>
      </c>
      <c r="Y46" s="188">
        <f>AG46+AO46+AW46+BE46+BM46</f>
        <v>0</v>
      </c>
      <c r="Z46" s="188">
        <f>AH46+AP46+AX46+BF46+BN46</f>
        <v>0</v>
      </c>
      <c r="AA46" s="188">
        <f>AI46+AQ46+AY46+BG46+BO46</f>
        <v>0</v>
      </c>
      <c r="AB46" s="188">
        <f>SUM(AC46:AI46)</f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>SUM(AK46:AQ46)</f>
        <v>40</v>
      </c>
      <c r="AK46" s="188">
        <v>0</v>
      </c>
      <c r="AL46" s="188">
        <v>40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>SUM(AS46:AY46)</f>
        <v>0</v>
      </c>
      <c r="AS46" s="188">
        <v>0</v>
      </c>
      <c r="AT46" s="188">
        <v>0</v>
      </c>
      <c r="AU46" s="188">
        <v>0</v>
      </c>
      <c r="AV46" s="188">
        <v>0</v>
      </c>
      <c r="AW46" s="188">
        <v>0</v>
      </c>
      <c r="AX46" s="188">
        <v>0</v>
      </c>
      <c r="AY46" s="188">
        <v>0</v>
      </c>
      <c r="AZ46" s="188">
        <f>SUM(BA46:BG46)</f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>SUM(BI46:BO46)</f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>SUM(BQ46:BW46)</f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147</v>
      </c>
      <c r="B47" s="182" t="s">
        <v>304</v>
      </c>
      <c r="C47" s="184" t="s">
        <v>305</v>
      </c>
      <c r="D47" s="188">
        <f t="shared" si="0"/>
        <v>823</v>
      </c>
      <c r="E47" s="188">
        <f>M47+U47+BQ47</f>
        <v>445</v>
      </c>
      <c r="F47" s="188">
        <f>N47+V47+BR47</f>
        <v>204</v>
      </c>
      <c r="G47" s="188">
        <f>O47+W47+BS47</f>
        <v>169</v>
      </c>
      <c r="H47" s="188">
        <f>P47+X47+BT47</f>
        <v>0</v>
      </c>
      <c r="I47" s="188">
        <f>Q47+Y47+BU47</f>
        <v>5</v>
      </c>
      <c r="J47" s="188">
        <f>R47+Z47+BV47</f>
        <v>0</v>
      </c>
      <c r="K47" s="188">
        <f>S47+AA47+BW47</f>
        <v>0</v>
      </c>
      <c r="L47" s="188">
        <f>SUM(M47:S47)</f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>SUM(U47:AA47)</f>
        <v>662</v>
      </c>
      <c r="U47" s="188">
        <f>AC47+AK47+AS47+BA47+BI47</f>
        <v>366</v>
      </c>
      <c r="V47" s="188">
        <f>AD47+AL47+AT47+BB47+BJ47</f>
        <v>202</v>
      </c>
      <c r="W47" s="188">
        <f>AE47+AM47+AU47+BC47+BK47</f>
        <v>94</v>
      </c>
      <c r="X47" s="188">
        <f>AF47+AN47+AV47+BD47+BL47</f>
        <v>0</v>
      </c>
      <c r="Y47" s="188">
        <f>AG47+AO47+AW47+BE47+BM47</f>
        <v>0</v>
      </c>
      <c r="Z47" s="188">
        <f>AH47+AP47+AX47+BF47+BN47</f>
        <v>0</v>
      </c>
      <c r="AA47" s="188">
        <f>AI47+AQ47+AY47+BG47+BO47</f>
        <v>0</v>
      </c>
      <c r="AB47" s="188">
        <f>SUM(AC47:AI47)</f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>SUM(AK47:AQ47)</f>
        <v>102</v>
      </c>
      <c r="AK47" s="188">
        <v>0</v>
      </c>
      <c r="AL47" s="188">
        <v>102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>SUM(AS47:AY47)</f>
        <v>560</v>
      </c>
      <c r="AS47" s="188">
        <v>366</v>
      </c>
      <c r="AT47" s="188">
        <v>100</v>
      </c>
      <c r="AU47" s="188">
        <v>94</v>
      </c>
      <c r="AV47" s="188">
        <v>0</v>
      </c>
      <c r="AW47" s="188">
        <v>0</v>
      </c>
      <c r="AX47" s="188">
        <v>0</v>
      </c>
      <c r="AY47" s="188">
        <v>0</v>
      </c>
      <c r="AZ47" s="188">
        <f>SUM(BA47:BG47)</f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>SUM(BI47:BO47)</f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>SUM(BQ47:BW47)</f>
        <v>161</v>
      </c>
      <c r="BQ47" s="188">
        <v>79</v>
      </c>
      <c r="BR47" s="188">
        <v>2</v>
      </c>
      <c r="BS47" s="188">
        <v>75</v>
      </c>
      <c r="BT47" s="188">
        <v>0</v>
      </c>
      <c r="BU47" s="188">
        <v>5</v>
      </c>
      <c r="BV47" s="188">
        <v>0</v>
      </c>
      <c r="BW47" s="188">
        <v>0</v>
      </c>
    </row>
    <row r="48" spans="1:75" ht="13.5">
      <c r="A48" s="182" t="s">
        <v>147</v>
      </c>
      <c r="B48" s="182" t="s">
        <v>306</v>
      </c>
      <c r="C48" s="184" t="s">
        <v>307</v>
      </c>
      <c r="D48" s="188">
        <f t="shared" si="0"/>
        <v>115</v>
      </c>
      <c r="E48" s="188">
        <f>M48+U48+BQ48</f>
        <v>52</v>
      </c>
      <c r="F48" s="188">
        <f>N48+V48+BR48</f>
        <v>35</v>
      </c>
      <c r="G48" s="188">
        <f>O48+W48+BS48</f>
        <v>28</v>
      </c>
      <c r="H48" s="188">
        <f>P48+X48+BT48</f>
        <v>0</v>
      </c>
      <c r="I48" s="188">
        <f>Q48+Y48+BU48</f>
        <v>0</v>
      </c>
      <c r="J48" s="188">
        <f>R48+Z48+BV48</f>
        <v>0</v>
      </c>
      <c r="K48" s="188">
        <f>S48+AA48+BW48</f>
        <v>0</v>
      </c>
      <c r="L48" s="188">
        <f>SUM(M48:S48)</f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>SUM(U48:AA48)</f>
        <v>115</v>
      </c>
      <c r="U48" s="188">
        <f>AC48+AK48+AS48+BA48+BI48</f>
        <v>52</v>
      </c>
      <c r="V48" s="188">
        <f>AD48+AL48+AT48+BB48+BJ48</f>
        <v>35</v>
      </c>
      <c r="W48" s="188">
        <f>AE48+AM48+AU48+BC48+BK48</f>
        <v>28</v>
      </c>
      <c r="X48" s="188">
        <f>AF48+AN48+AV48+BD48+BL48</f>
        <v>0</v>
      </c>
      <c r="Y48" s="188">
        <f>AG48+AO48+AW48+BE48+BM48</f>
        <v>0</v>
      </c>
      <c r="Z48" s="188">
        <f>AH48+AP48+AX48+BF48+BN48</f>
        <v>0</v>
      </c>
      <c r="AA48" s="188">
        <f>AI48+AQ48+AY48+BG48+BO48</f>
        <v>0</v>
      </c>
      <c r="AB48" s="188">
        <f>SUM(AC48:AI48)</f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>SUM(AK48:AQ48)</f>
        <v>17</v>
      </c>
      <c r="AK48" s="188">
        <v>0</v>
      </c>
      <c r="AL48" s="188">
        <v>17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>SUM(AS48:AY48)</f>
        <v>98</v>
      </c>
      <c r="AS48" s="188">
        <v>52</v>
      </c>
      <c r="AT48" s="188">
        <v>18</v>
      </c>
      <c r="AU48" s="188">
        <v>28</v>
      </c>
      <c r="AV48" s="188">
        <v>0</v>
      </c>
      <c r="AW48" s="188">
        <v>0</v>
      </c>
      <c r="AX48" s="188">
        <v>0</v>
      </c>
      <c r="AY48" s="188">
        <v>0</v>
      </c>
      <c r="AZ48" s="188">
        <f>SUM(BA48:BG48)</f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>SUM(BI48:BO48)</f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>SUM(BQ48:BW48)</f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201" t="s">
        <v>11</v>
      </c>
      <c r="B49" s="202"/>
      <c r="C49" s="202"/>
      <c r="D49" s="188">
        <f aca="true" t="shared" si="23" ref="D49:AI49">SUM(D7:D48)</f>
        <v>101792</v>
      </c>
      <c r="E49" s="188">
        <f t="shared" si="23"/>
        <v>54900</v>
      </c>
      <c r="F49" s="188">
        <f t="shared" si="23"/>
        <v>14910</v>
      </c>
      <c r="G49" s="188">
        <f t="shared" si="23"/>
        <v>8673</v>
      </c>
      <c r="H49" s="188">
        <f t="shared" si="23"/>
        <v>2575</v>
      </c>
      <c r="I49" s="188">
        <f t="shared" si="23"/>
        <v>180</v>
      </c>
      <c r="J49" s="188">
        <f t="shared" si="23"/>
        <v>61</v>
      </c>
      <c r="K49" s="188">
        <f t="shared" si="23"/>
        <v>20493</v>
      </c>
      <c r="L49" s="188">
        <f t="shared" si="23"/>
        <v>49719</v>
      </c>
      <c r="M49" s="188">
        <f t="shared" si="23"/>
        <v>44131</v>
      </c>
      <c r="N49" s="188">
        <f t="shared" si="23"/>
        <v>3317</v>
      </c>
      <c r="O49" s="188">
        <f t="shared" si="23"/>
        <v>1582</v>
      </c>
      <c r="P49" s="188">
        <f t="shared" si="23"/>
        <v>476</v>
      </c>
      <c r="Q49" s="188">
        <f t="shared" si="23"/>
        <v>1</v>
      </c>
      <c r="R49" s="188">
        <f t="shared" si="23"/>
        <v>61</v>
      </c>
      <c r="S49" s="188">
        <f t="shared" si="23"/>
        <v>151</v>
      </c>
      <c r="T49" s="188">
        <f t="shared" si="23"/>
        <v>44667</v>
      </c>
      <c r="U49" s="188">
        <f t="shared" si="23"/>
        <v>4104</v>
      </c>
      <c r="V49" s="188">
        <f t="shared" si="23"/>
        <v>11409</v>
      </c>
      <c r="W49" s="188">
        <f t="shared" si="23"/>
        <v>6546</v>
      </c>
      <c r="X49" s="188">
        <f t="shared" si="23"/>
        <v>2099</v>
      </c>
      <c r="Y49" s="188">
        <f t="shared" si="23"/>
        <v>174</v>
      </c>
      <c r="Z49" s="188">
        <f t="shared" si="23"/>
        <v>0</v>
      </c>
      <c r="AA49" s="188">
        <f t="shared" si="23"/>
        <v>20335</v>
      </c>
      <c r="AB49" s="188">
        <f t="shared" si="23"/>
        <v>19908</v>
      </c>
      <c r="AC49" s="188">
        <f t="shared" si="23"/>
        <v>0</v>
      </c>
      <c r="AD49" s="188">
        <f t="shared" si="23"/>
        <v>82</v>
      </c>
      <c r="AE49" s="188">
        <f t="shared" si="23"/>
        <v>0</v>
      </c>
      <c r="AF49" s="188">
        <f t="shared" si="23"/>
        <v>0</v>
      </c>
      <c r="AG49" s="188">
        <f t="shared" si="23"/>
        <v>0</v>
      </c>
      <c r="AH49" s="188">
        <f t="shared" si="23"/>
        <v>0</v>
      </c>
      <c r="AI49" s="188">
        <f t="shared" si="23"/>
        <v>19826</v>
      </c>
      <c r="AJ49" s="188">
        <f aca="true" t="shared" si="24" ref="AJ49:BO49">SUM(AJ7:AJ48)</f>
        <v>4942</v>
      </c>
      <c r="AK49" s="188">
        <f t="shared" si="24"/>
        <v>0</v>
      </c>
      <c r="AL49" s="188">
        <f t="shared" si="24"/>
        <v>4820</v>
      </c>
      <c r="AM49" s="188">
        <f t="shared" si="24"/>
        <v>0</v>
      </c>
      <c r="AN49" s="188">
        <f t="shared" si="24"/>
        <v>30</v>
      </c>
      <c r="AO49" s="188">
        <f t="shared" si="24"/>
        <v>0</v>
      </c>
      <c r="AP49" s="188">
        <f t="shared" si="24"/>
        <v>0</v>
      </c>
      <c r="AQ49" s="188">
        <f t="shared" si="24"/>
        <v>92</v>
      </c>
      <c r="AR49" s="188">
        <f t="shared" si="24"/>
        <v>19517</v>
      </c>
      <c r="AS49" s="188">
        <f t="shared" si="24"/>
        <v>4104</v>
      </c>
      <c r="AT49" s="188">
        <f t="shared" si="24"/>
        <v>6507</v>
      </c>
      <c r="AU49" s="188">
        <f t="shared" si="24"/>
        <v>6546</v>
      </c>
      <c r="AV49" s="188">
        <f t="shared" si="24"/>
        <v>2069</v>
      </c>
      <c r="AW49" s="188">
        <f t="shared" si="24"/>
        <v>174</v>
      </c>
      <c r="AX49" s="188">
        <f t="shared" si="24"/>
        <v>0</v>
      </c>
      <c r="AY49" s="188">
        <f t="shared" si="24"/>
        <v>117</v>
      </c>
      <c r="AZ49" s="188">
        <f t="shared" si="24"/>
        <v>300</v>
      </c>
      <c r="BA49" s="188">
        <f t="shared" si="24"/>
        <v>0</v>
      </c>
      <c r="BB49" s="188">
        <f t="shared" si="24"/>
        <v>0</v>
      </c>
      <c r="BC49" s="188">
        <f t="shared" si="24"/>
        <v>0</v>
      </c>
      <c r="BD49" s="188">
        <f t="shared" si="24"/>
        <v>0</v>
      </c>
      <c r="BE49" s="188">
        <f t="shared" si="24"/>
        <v>0</v>
      </c>
      <c r="BF49" s="188">
        <f t="shared" si="24"/>
        <v>0</v>
      </c>
      <c r="BG49" s="188">
        <f t="shared" si="24"/>
        <v>300</v>
      </c>
      <c r="BH49" s="188">
        <f t="shared" si="24"/>
        <v>0</v>
      </c>
      <c r="BI49" s="188">
        <f t="shared" si="24"/>
        <v>0</v>
      </c>
      <c r="BJ49" s="188">
        <f t="shared" si="24"/>
        <v>0</v>
      </c>
      <c r="BK49" s="188">
        <f t="shared" si="24"/>
        <v>0</v>
      </c>
      <c r="BL49" s="188">
        <f t="shared" si="24"/>
        <v>0</v>
      </c>
      <c r="BM49" s="188">
        <f t="shared" si="24"/>
        <v>0</v>
      </c>
      <c r="BN49" s="188">
        <f t="shared" si="24"/>
        <v>0</v>
      </c>
      <c r="BO49" s="188">
        <f t="shared" si="24"/>
        <v>0</v>
      </c>
      <c r="BP49" s="188">
        <f aca="true" t="shared" si="25" ref="BP49:BW49">SUM(BP7:BP48)</f>
        <v>7406</v>
      </c>
      <c r="BQ49" s="188">
        <f t="shared" si="25"/>
        <v>6665</v>
      </c>
      <c r="BR49" s="188">
        <f t="shared" si="25"/>
        <v>184</v>
      </c>
      <c r="BS49" s="188">
        <f t="shared" si="25"/>
        <v>545</v>
      </c>
      <c r="BT49" s="188">
        <f t="shared" si="25"/>
        <v>0</v>
      </c>
      <c r="BU49" s="188">
        <f t="shared" si="25"/>
        <v>5</v>
      </c>
      <c r="BV49" s="188">
        <f t="shared" si="25"/>
        <v>0</v>
      </c>
      <c r="BW49" s="188">
        <f t="shared" si="25"/>
        <v>7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9:C4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145</v>
      </c>
      <c r="B1" s="254"/>
      <c r="C1" s="183" t="s">
        <v>75</v>
      </c>
    </row>
    <row r="2" spans="6:13" s="47" customFormat="1" ht="15" customHeight="1">
      <c r="F2" s="279" t="s">
        <v>76</v>
      </c>
      <c r="G2" s="280"/>
      <c r="H2" s="280"/>
      <c r="I2" s="280"/>
      <c r="J2" s="277" t="s">
        <v>77</v>
      </c>
      <c r="K2" s="274" t="s">
        <v>78</v>
      </c>
      <c r="L2" s="275"/>
      <c r="M2" s="276"/>
    </row>
    <row r="3" spans="1:13" s="47" customFormat="1" ht="15" customHeight="1" thickBot="1">
      <c r="A3" s="260" t="s">
        <v>79</v>
      </c>
      <c r="B3" s="261"/>
      <c r="C3" s="258"/>
      <c r="D3" s="49">
        <f>SUMIF('ごみ処理概要'!$A$7:$C$49,'ごみ集計結果'!$A$1,'ごみ処理概要'!$E$7:$E$49)</f>
        <v>1171413</v>
      </c>
      <c r="F3" s="281"/>
      <c r="G3" s="282"/>
      <c r="H3" s="282"/>
      <c r="I3" s="282"/>
      <c r="J3" s="278"/>
      <c r="K3" s="50" t="s">
        <v>80</v>
      </c>
      <c r="L3" s="51" t="s">
        <v>81</v>
      </c>
      <c r="M3" s="52" t="s">
        <v>82</v>
      </c>
    </row>
    <row r="4" spans="1:13" s="47" customFormat="1" ht="15" customHeight="1" thickBot="1">
      <c r="A4" s="260" t="s">
        <v>83</v>
      </c>
      <c r="B4" s="261"/>
      <c r="C4" s="258"/>
      <c r="D4" s="49">
        <f>D5-D3</f>
        <v>0</v>
      </c>
      <c r="F4" s="271" t="s">
        <v>84</v>
      </c>
      <c r="G4" s="268" t="s">
        <v>87</v>
      </c>
      <c r="H4" s="53" t="s">
        <v>85</v>
      </c>
      <c r="J4" s="162">
        <f>SUMIF('ごみ処理量内訳'!$A$7:$C$49,'ごみ集計結果'!$A$1,'ごみ処理量内訳'!$E$7:$E$49)</f>
        <v>354033</v>
      </c>
      <c r="K4" s="54" t="s">
        <v>234</v>
      </c>
      <c r="L4" s="55" t="s">
        <v>234</v>
      </c>
      <c r="M4" s="56" t="s">
        <v>234</v>
      </c>
    </row>
    <row r="5" spans="1:13" s="47" customFormat="1" ht="15" customHeight="1">
      <c r="A5" s="262" t="s">
        <v>86</v>
      </c>
      <c r="B5" s="263"/>
      <c r="C5" s="264"/>
      <c r="D5" s="49">
        <f>SUMIF('ごみ処理概要'!$A$7:$C$49,'ごみ集計結果'!$A$1,'ごみ処理概要'!$D$7:$D$49)</f>
        <v>1171413</v>
      </c>
      <c r="F5" s="272"/>
      <c r="G5" s="269"/>
      <c r="H5" s="283" t="s">
        <v>88</v>
      </c>
      <c r="I5" s="57" t="s">
        <v>89</v>
      </c>
      <c r="J5" s="58">
        <f>SUMIF('ごみ処理量内訳'!$A$7:$C$49,'ごみ集計結果'!$A$1,'ごみ処理量内訳'!$W$7:$W$49)</f>
        <v>6537</v>
      </c>
      <c r="K5" s="59" t="s">
        <v>235</v>
      </c>
      <c r="L5" s="60" t="s">
        <v>235</v>
      </c>
      <c r="M5" s="61" t="s">
        <v>235</v>
      </c>
    </row>
    <row r="6" spans="4:13" s="47" customFormat="1" ht="15" customHeight="1">
      <c r="D6" s="62"/>
      <c r="F6" s="272"/>
      <c r="G6" s="269"/>
      <c r="H6" s="284"/>
      <c r="I6" s="63" t="s">
        <v>90</v>
      </c>
      <c r="J6" s="64">
        <f>SUMIF('ごみ処理量内訳'!$A$7:$C$49,'ごみ集計結果'!$A$1,'ごみ処理量内訳'!$X$7:$X$49)</f>
        <v>2591</v>
      </c>
      <c r="K6" s="48" t="s">
        <v>243</v>
      </c>
      <c r="L6" s="65" t="s">
        <v>243</v>
      </c>
      <c r="M6" s="66" t="s">
        <v>243</v>
      </c>
    </row>
    <row r="7" spans="1:13" s="47" customFormat="1" ht="15" customHeight="1">
      <c r="A7" s="255" t="s">
        <v>91</v>
      </c>
      <c r="B7" s="265" t="s">
        <v>274</v>
      </c>
      <c r="C7" s="67" t="s">
        <v>92</v>
      </c>
      <c r="D7" s="49">
        <f>SUMIF('ごみ搬入量内訳'!$A$7:$C$49,'ごみ集計結果'!$A$1,'ごみ搬入量内訳'!$I$7:$I$49)</f>
        <v>119368</v>
      </c>
      <c r="F7" s="272"/>
      <c r="G7" s="269"/>
      <c r="H7" s="284"/>
      <c r="I7" s="63" t="s">
        <v>93</v>
      </c>
      <c r="J7" s="64">
        <f>SUMIF('ごみ処理量内訳'!$A$7:$C$49,'ごみ集計結果'!$A$1,'ごみ処理量内訳'!$Y$7:$Y$49)</f>
        <v>0</v>
      </c>
      <c r="K7" s="48" t="s">
        <v>236</v>
      </c>
      <c r="L7" s="65" t="s">
        <v>236</v>
      </c>
      <c r="M7" s="66" t="s">
        <v>236</v>
      </c>
    </row>
    <row r="8" spans="1:13" s="47" customFormat="1" ht="15" customHeight="1">
      <c r="A8" s="256"/>
      <c r="B8" s="266"/>
      <c r="C8" s="67" t="s">
        <v>94</v>
      </c>
      <c r="D8" s="49">
        <f>SUMIF('ごみ搬入量内訳'!$A$7:$C$49,'ごみ集計結果'!$A$1,'ごみ搬入量内訳'!$M$7:$M$49)</f>
        <v>209829</v>
      </c>
      <c r="F8" s="272"/>
      <c r="G8" s="269"/>
      <c r="H8" s="284"/>
      <c r="I8" s="63" t="s">
        <v>95</v>
      </c>
      <c r="J8" s="64">
        <f>SUMIF('ごみ処理量内訳'!$A$7:$C$49,'ごみ集計結果'!$A$1,'ごみ処理量内訳'!$Z$7:$Z$49)</f>
        <v>0</v>
      </c>
      <c r="K8" s="48" t="s">
        <v>237</v>
      </c>
      <c r="L8" s="65" t="s">
        <v>237</v>
      </c>
      <c r="M8" s="66" t="s">
        <v>237</v>
      </c>
    </row>
    <row r="9" spans="1:13" s="47" customFormat="1" ht="15" customHeight="1" thickBot="1">
      <c r="A9" s="256"/>
      <c r="B9" s="266"/>
      <c r="C9" s="67" t="s">
        <v>96</v>
      </c>
      <c r="D9" s="49">
        <f>SUMIF('ごみ搬入量内訳'!$A$7:$C$49,'ごみ集計結果'!$A$1,'ごみ搬入量内訳'!$Q$7:$Q$49)</f>
        <v>20414</v>
      </c>
      <c r="F9" s="272"/>
      <c r="G9" s="269"/>
      <c r="H9" s="285"/>
      <c r="I9" s="68" t="s">
        <v>97</v>
      </c>
      <c r="J9" s="69">
        <f>SUMIF('ごみ処理量内訳'!$A$7:$C$49,'ごみ集計結果'!$A$1,'ごみ処理量内訳'!$AA$7:$AA$49)</f>
        <v>47</v>
      </c>
      <c r="K9" s="70" t="s">
        <v>238</v>
      </c>
      <c r="L9" s="51" t="s">
        <v>238</v>
      </c>
      <c r="M9" s="52" t="s">
        <v>238</v>
      </c>
    </row>
    <row r="10" spans="1:13" s="47" customFormat="1" ht="15" customHeight="1" thickBot="1">
      <c r="A10" s="256"/>
      <c r="B10" s="266"/>
      <c r="C10" s="67" t="s">
        <v>98</v>
      </c>
      <c r="D10" s="49">
        <f>SUMIF('ごみ搬入量内訳'!$A$7:$C$49,'ごみ集計結果'!$A$1,'ごみ搬入量内訳'!$U$7:$U$49)</f>
        <v>68801</v>
      </c>
      <c r="F10" s="272"/>
      <c r="G10" s="270"/>
      <c r="H10" s="71" t="s">
        <v>99</v>
      </c>
      <c r="I10" s="72"/>
      <c r="J10" s="163">
        <f>SUM(J4:J9)</f>
        <v>363208</v>
      </c>
      <c r="K10" s="73" t="s">
        <v>243</v>
      </c>
      <c r="L10" s="164">
        <f>SUMIF('ごみ処理量内訳'!$A$7:$C$49,'ごみ集計結果'!$A$1,'ごみ処理量内訳'!$AD$7:$AD$49)</f>
        <v>28904</v>
      </c>
      <c r="M10" s="165">
        <f>SUMIF('資源化量内訳'!$A$7:$C$49,'ごみ集計結果'!$A$1,'資源化量内訳'!$AB$7:$AB$49)</f>
        <v>19908</v>
      </c>
    </row>
    <row r="11" spans="1:13" s="47" customFormat="1" ht="15" customHeight="1">
      <c r="A11" s="256"/>
      <c r="B11" s="266"/>
      <c r="C11" s="67" t="s">
        <v>100</v>
      </c>
      <c r="D11" s="49">
        <f>SUMIF('ごみ搬入量内訳'!$A$7:$C$49,'ごみ集計結果'!$A$1,'ごみ搬入量内訳'!$Y$7:$Y$49)</f>
        <v>788</v>
      </c>
      <c r="F11" s="272"/>
      <c r="G11" s="286" t="s">
        <v>101</v>
      </c>
      <c r="H11" s="151" t="s">
        <v>89</v>
      </c>
      <c r="I11" s="148"/>
      <c r="J11" s="74">
        <f>SUMIF('ごみ処理量内訳'!$A$7:$C$49,'ごみ集計結果'!$A$1,'ごみ処理量内訳'!$G$7:$G$49)</f>
        <v>20991</v>
      </c>
      <c r="K11" s="58">
        <f>SUMIF('ごみ処理量内訳'!$A$7:$C$49,'ごみ集計結果'!$A$1,'ごみ処理量内訳'!$W$7:$W$49)</f>
        <v>6537</v>
      </c>
      <c r="L11" s="75">
        <f>SUMIF('ごみ処理量内訳'!$A$7:$C$49,'ごみ集計結果'!$A$1,'ごみ処理量内訳'!$AF$7:$AF$49)</f>
        <v>9510</v>
      </c>
      <c r="M11" s="76">
        <f>SUMIF('資源化量内訳'!$A$7:$C$49,'ごみ集計結果'!$A$1,'資源化量内訳'!$AJ$7:$AJ$49)</f>
        <v>4942</v>
      </c>
    </row>
    <row r="12" spans="1:13" s="47" customFormat="1" ht="15" customHeight="1">
      <c r="A12" s="256"/>
      <c r="B12" s="266"/>
      <c r="C12" s="67" t="s">
        <v>102</v>
      </c>
      <c r="D12" s="49">
        <f>SUMIF('ごみ搬入量内訳'!$A$7:$C$49,'ごみ集計結果'!$A$1,'ごみ搬入量内訳'!$AC$7:$AC$49)</f>
        <v>8294</v>
      </c>
      <c r="F12" s="272"/>
      <c r="G12" s="287"/>
      <c r="H12" s="149" t="s">
        <v>90</v>
      </c>
      <c r="I12" s="149"/>
      <c r="J12" s="64">
        <f>SUMIF('ごみ処理量内訳'!$A$7:$C$49,'ごみ集計結果'!$A$1,'ごみ処理量内訳'!$H$7:$H$49)</f>
        <v>24392</v>
      </c>
      <c r="K12" s="64">
        <f>SUMIF('ごみ処理量内訳'!$A$7:$C$49,'ごみ集計結果'!$A$1,'ごみ処理量内訳'!$X$7:$X$49)</f>
        <v>2591</v>
      </c>
      <c r="L12" s="49">
        <f>SUMIF('ごみ処理量内訳'!$A$7:$C$49,'ごみ集計結果'!$A$1,'ごみ処理量内訳'!$AG$7:$AG$49)</f>
        <v>2284</v>
      </c>
      <c r="M12" s="77">
        <f>SUMIF('資源化量内訳'!$A$7:$C$49,'ごみ集計結果'!$A$1,'資源化量内訳'!$AR$7:$AR$49)</f>
        <v>19517</v>
      </c>
    </row>
    <row r="13" spans="1:13" s="47" customFormat="1" ht="15" customHeight="1">
      <c r="A13" s="256"/>
      <c r="B13" s="267"/>
      <c r="C13" s="78" t="s">
        <v>99</v>
      </c>
      <c r="D13" s="49">
        <f>SUM(D7:D12)</f>
        <v>427494</v>
      </c>
      <c r="F13" s="272"/>
      <c r="G13" s="287"/>
      <c r="H13" s="149" t="s">
        <v>93</v>
      </c>
      <c r="I13" s="149"/>
      <c r="J13" s="64">
        <f>SUMIF('ごみ処理量内訳'!$A$7:$C$49,'ごみ集計結果'!$A$1,'ごみ処理量内訳'!$I$7:$I$49)</f>
        <v>300</v>
      </c>
      <c r="K13" s="64">
        <f>SUMIF('ごみ処理量内訳'!$A$7:$C$49,'ごみ集計結果'!$A$1,'ごみ処理量内訳'!$Y$7:$Y$49)</f>
        <v>0</v>
      </c>
      <c r="L13" s="49">
        <f>SUMIF('ごみ処理量内訳'!$A$7:$C$49,'ごみ集計結果'!$A$1,'ごみ処理量内訳'!$AH$7:$AH$49)</f>
        <v>0</v>
      </c>
      <c r="M13" s="77">
        <f>SUMIF('資源化量内訳'!$A$7:$C$49,'ごみ集計結果'!$A$1,'資源化量内訳'!$AZ$7:$AZ$49)</f>
        <v>300</v>
      </c>
    </row>
    <row r="14" spans="1:13" s="47" customFormat="1" ht="15" customHeight="1">
      <c r="A14" s="256"/>
      <c r="B14" s="259" t="s">
        <v>103</v>
      </c>
      <c r="C14" s="259"/>
      <c r="D14" s="49">
        <f>SUMIF('ごみ搬入量内訳'!$A$7:$C$49,'ごみ集計結果'!$A$1,'ごみ搬入量内訳'!$AG$7:$AG$49)</f>
        <v>37112</v>
      </c>
      <c r="F14" s="272"/>
      <c r="G14" s="287"/>
      <c r="H14" s="149" t="s">
        <v>95</v>
      </c>
      <c r="I14" s="149"/>
      <c r="J14" s="64">
        <f>SUMIF('ごみ処理量内訳'!$A$7:$C$49,'ごみ集計結果'!$A$1,'ごみ処理量内訳'!$J$7:$J$49)</f>
        <v>0</v>
      </c>
      <c r="K14" s="64">
        <f>SUMIF('ごみ処理量内訳'!$A$7:$C$49,'ごみ集計結果'!$A$1,'ごみ処理量内訳'!$Z$7:$Z$49)</f>
        <v>0</v>
      </c>
      <c r="L14" s="49">
        <f>SUMIF('ごみ処理量内訳'!$A$7:$C$49,'ごみ集計結果'!$A$1,'ごみ処理量内訳'!$AI$7:$AI$49)</f>
        <v>0</v>
      </c>
      <c r="M14" s="77">
        <f>SUMIF('資源化量内訳'!$A$7:$C$49,'ごみ集計結果'!$A$1,'資源化量内訳'!$BH$7:$BH$49)</f>
        <v>0</v>
      </c>
    </row>
    <row r="15" spans="1:13" s="47" customFormat="1" ht="15" customHeight="1" thickBot="1">
      <c r="A15" s="256"/>
      <c r="B15" s="259" t="s">
        <v>104</v>
      </c>
      <c r="C15" s="259"/>
      <c r="D15" s="49">
        <f>SUMIF('ごみ搬入量内訳'!$A$7:$C$49,'ごみ集計結果'!$A$1,'ごみ搬入量内訳'!$AH$7:$AH$49)</f>
        <v>1767</v>
      </c>
      <c r="F15" s="272"/>
      <c r="G15" s="287"/>
      <c r="H15" s="150" t="s">
        <v>97</v>
      </c>
      <c r="I15" s="150"/>
      <c r="J15" s="69">
        <f>SUMIF('ごみ処理量内訳'!$A$7:$C$49,'ごみ集計結果'!$A$1,'ごみ処理量内訳'!$K$7:$K$49)</f>
        <v>86</v>
      </c>
      <c r="K15" s="69">
        <f>SUMIF('ごみ処理量内訳'!$A$7:$C$49,'ごみ集計結果'!$A$1,'ごみ処理量内訳'!$AA$7:$AA$49)</f>
        <v>47</v>
      </c>
      <c r="L15" s="79">
        <f>SUMIF('ごみ処理量内訳'!$A$7:$C$49,'ごみ集計結果'!$A$1,'ごみ処理量内訳'!$AJ$7:$AJ$49)</f>
        <v>39</v>
      </c>
      <c r="M15" s="52" t="s">
        <v>238</v>
      </c>
    </row>
    <row r="16" spans="1:13" s="47" customFormat="1" ht="15" customHeight="1" thickBot="1">
      <c r="A16" s="257"/>
      <c r="B16" s="258" t="s">
        <v>130</v>
      </c>
      <c r="C16" s="259"/>
      <c r="D16" s="49">
        <f>SUM(D13:D15)</f>
        <v>466373</v>
      </c>
      <c r="F16" s="272"/>
      <c r="G16" s="270"/>
      <c r="H16" s="81" t="s">
        <v>99</v>
      </c>
      <c r="I16" s="80"/>
      <c r="J16" s="166">
        <f>SUM(J11:J15)</f>
        <v>45769</v>
      </c>
      <c r="K16" s="167">
        <f>SUM(K11:K15)</f>
        <v>9175</v>
      </c>
      <c r="L16" s="168">
        <f>SUM(L11:L15)</f>
        <v>11833</v>
      </c>
      <c r="M16" s="169">
        <f>SUM(M11:M15)</f>
        <v>24759</v>
      </c>
    </row>
    <row r="17" spans="4:13" s="47" customFormat="1" ht="15" customHeight="1" thickBot="1">
      <c r="D17" s="62"/>
      <c r="F17" s="273"/>
      <c r="G17" s="288" t="s">
        <v>309</v>
      </c>
      <c r="H17" s="289"/>
      <c r="I17" s="289"/>
      <c r="J17" s="162">
        <f>J4+J16</f>
        <v>399802</v>
      </c>
      <c r="K17" s="170">
        <f>K16</f>
        <v>9175</v>
      </c>
      <c r="L17" s="171">
        <f>L10+L16</f>
        <v>40737</v>
      </c>
      <c r="M17" s="172">
        <f>M10+M16</f>
        <v>44667</v>
      </c>
    </row>
    <row r="18" spans="1:13" s="47" customFormat="1" ht="15" customHeight="1">
      <c r="A18" s="259" t="s">
        <v>105</v>
      </c>
      <c r="B18" s="259"/>
      <c r="C18" s="259"/>
      <c r="D18" s="49">
        <f>SUMIF('ごみ搬入量内訳'!$A$7:$C$49,'ごみ集計結果'!$A$1,'ごみ搬入量内訳'!$E$7:$E$49)</f>
        <v>309905</v>
      </c>
      <c r="F18" s="251" t="s">
        <v>106</v>
      </c>
      <c r="G18" s="252"/>
      <c r="H18" s="252"/>
      <c r="I18" s="253"/>
      <c r="J18" s="74">
        <f>SUMIF('資源化量内訳'!$A$7:$C$49,'ごみ集計結果'!$A$1,'資源化量内訳'!$L$7:$L$49)</f>
        <v>49719</v>
      </c>
      <c r="K18" s="82" t="s">
        <v>234</v>
      </c>
      <c r="L18" s="83" t="s">
        <v>234</v>
      </c>
      <c r="M18" s="76">
        <f>J18</f>
        <v>49719</v>
      </c>
    </row>
    <row r="19" spans="1:13" s="47" customFormat="1" ht="15" customHeight="1" thickBot="1">
      <c r="A19" s="290" t="s">
        <v>107</v>
      </c>
      <c r="B19" s="259"/>
      <c r="C19" s="259"/>
      <c r="D19" s="49">
        <f>SUMIF('ごみ搬入量内訳'!$A$7:$C$49,'ごみ集計結果'!$A$1,'ごみ搬入量内訳'!$F$7:$F$49)</f>
        <v>154701</v>
      </c>
      <c r="F19" s="248" t="s">
        <v>108</v>
      </c>
      <c r="G19" s="249"/>
      <c r="H19" s="249"/>
      <c r="I19" s="250"/>
      <c r="J19" s="173">
        <f>SUMIF('ごみ処理量内訳'!$A$7:$C$49,'ごみ集計結果'!$A$1,'ごみ処理量内訳'!$AC$7:$AC$49)</f>
        <v>15091</v>
      </c>
      <c r="K19" s="84" t="s">
        <v>234</v>
      </c>
      <c r="L19" s="85">
        <f>J19</f>
        <v>15091</v>
      </c>
      <c r="M19" s="86" t="s">
        <v>234</v>
      </c>
    </row>
    <row r="20" spans="1:13" s="47" customFormat="1" ht="15" customHeight="1" thickBot="1">
      <c r="A20" s="290" t="s">
        <v>109</v>
      </c>
      <c r="B20" s="259"/>
      <c r="C20" s="259"/>
      <c r="D20" s="49">
        <f>D15</f>
        <v>1767</v>
      </c>
      <c r="F20" s="245" t="s">
        <v>130</v>
      </c>
      <c r="G20" s="246"/>
      <c r="H20" s="246"/>
      <c r="I20" s="247"/>
      <c r="J20" s="174">
        <f>J4+J11+J12+J13+J14+J15+J18+J19</f>
        <v>464612</v>
      </c>
      <c r="K20" s="175">
        <f>SUM(K17:K19)</f>
        <v>9175</v>
      </c>
      <c r="L20" s="176">
        <f>SUM(L17:L19)</f>
        <v>55828</v>
      </c>
      <c r="M20" s="177">
        <f>SUM(M17:M19)</f>
        <v>94386</v>
      </c>
    </row>
    <row r="21" spans="1:9" s="47" customFormat="1" ht="15" customHeight="1">
      <c r="A21" s="290" t="s">
        <v>114</v>
      </c>
      <c r="B21" s="259"/>
      <c r="C21" s="259"/>
      <c r="D21" s="49">
        <f>SUM(D18:D20)</f>
        <v>466373</v>
      </c>
      <c r="F21" s="181" t="s">
        <v>275</v>
      </c>
      <c r="G21" s="180"/>
      <c r="H21" s="180"/>
      <c r="I21" s="180"/>
    </row>
    <row r="22" spans="11:13" s="47" customFormat="1" ht="15" customHeight="1">
      <c r="K22" s="87"/>
      <c r="L22" s="88" t="s">
        <v>110</v>
      </c>
      <c r="M22" s="89" t="s">
        <v>111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収集ごみ（混合ごみ＋可燃ごみ＋不燃ごみ＋資源ごみ＋粗大ごみ＋その他）＝427,494t/年</v>
      </c>
      <c r="K23" s="89" t="s">
        <v>112</v>
      </c>
      <c r="L23" s="92">
        <f>SUMIF('資源化量内訳'!$A$7:$C$49,'ごみ集計結果'!$A$1,'資源化量内訳'!$M$7:M$49)+SUMIF('資源化量内訳'!$A$7:$C$49,'ごみ集計結果'!$A$1,'資源化量内訳'!$U$7:U$49)</f>
        <v>48235</v>
      </c>
      <c r="M23" s="49">
        <f>SUMIF('資源化量内訳'!$A$7:$C$49,'ごみ集計結果'!$A$1,'資源化量内訳'!BQ$7:BQ$49)</f>
        <v>6665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計画収集量（収集ごみ＋直接搬入ごみ）＝464,606t/年</v>
      </c>
      <c r="K24" s="89" t="s">
        <v>113</v>
      </c>
      <c r="L24" s="92">
        <f>SUMIF('資源化量内訳'!$A$7:$C$49,'ごみ集計結果'!$A$1,'資源化量内訳'!$N$7:N$49)+SUMIF('資源化量内訳'!$A$7:$C$49,'ごみ集計結果'!$A$1,'資源化量内訳'!V$7:V$49)</f>
        <v>14726</v>
      </c>
      <c r="M24" s="49">
        <f>SUMIF('資源化量内訳'!$A$7:$C$49,'ごみ集計結果'!$A$1,'資源化量内訳'!BR$7:BR$49)</f>
        <v>184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ごみ総排出量（計画収集量＋自家処理量）＝466,373t/年</v>
      </c>
      <c r="K25" s="89" t="s">
        <v>239</v>
      </c>
      <c r="L25" s="92">
        <f>SUMIF('資源化量内訳'!$A$7:$C$49,'ごみ集計結果'!$A$1,'資源化量内訳'!O$7:O$49)+SUMIF('資源化量内訳'!$A$7:$C$49,'ごみ集計結果'!$A$1,'資源化量内訳'!W$7:W$49)</f>
        <v>8128</v>
      </c>
      <c r="M25" s="49">
        <f>SUMIF('資源化量内訳'!$A$7:$C$49,'ごみ集計結果'!$A$1,'資源化量内訳'!BS$7:BS$49)</f>
        <v>545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ごみ処理量（直接最終処分量＋直接焼却量＋焼却以外の中間処理量＋直接資源化量）＝464,612t/年</v>
      </c>
      <c r="K26" s="89" t="s">
        <v>240</v>
      </c>
      <c r="L26" s="92">
        <f>SUMIF('資源化量内訳'!$A$7:$C$49,'ごみ集計結果'!$A$1,'資源化量内訳'!P$7:P$49)+SUMIF('資源化量内訳'!$A$7:$C$49,'ごみ集計結果'!$A$1,'資源化量内訳'!X$7:X$49)</f>
        <v>2575</v>
      </c>
      <c r="M26" s="49">
        <f>SUMIF('資源化量内訳'!$A$7:$C$49,'ごみ集計結果'!$A$1,'資源化量内訳'!BT$7:BT$49)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１人１日あたりごみ排出量（ごみ総排出量/総人口）＝1,091g/人日</v>
      </c>
      <c r="K27" s="89" t="s">
        <v>241</v>
      </c>
      <c r="L27" s="92">
        <f>SUMIF('資源化量内訳'!$A$7:$C$49,'ごみ集計結果'!$A$1,'資源化量内訳'!Q$7:Q$49)+SUMIF('資源化量内訳'!$A$7:$C$49,'ごみ集計結果'!$A$1,'資源化量内訳'!Y$7:Y$49)</f>
        <v>175</v>
      </c>
      <c r="M27" s="49">
        <f>SUMIF('資源化量内訳'!$A$7:$C$49,'ごみ集計結果'!$A$1,'資源化量内訳'!BU$7:BU$49)</f>
        <v>5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リサイクル率（[資源化量合計＋集団回収量]/[ごみ処理量＋集団回収量]）＝21.57％</v>
      </c>
      <c r="K28" s="89" t="s">
        <v>40</v>
      </c>
      <c r="L28" s="92">
        <f>SUMIF('資源化量内訳'!$A$7:$C$49,'ごみ集計結果'!$A$1,'資源化量内訳'!R$7:R$49)+SUMIF('資源化量内訳'!$A$7:$C$49,'ごみ集計結果'!$A$1,'資源化量内訳'!Z$7:Z$49)</f>
        <v>61</v>
      </c>
      <c r="M28" s="49">
        <f>SUMIF('資源化量内訳'!$A$7:$C$49,'ごみ集計結果'!$A$1,'資源化量内訳'!BV$7:BV$49)</f>
        <v>0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中間処理による減量化量（施設処理量-施設処理後資源化量-施設処理後残渣処分量）＝314,398t/年</v>
      </c>
      <c r="K29" s="89" t="s">
        <v>100</v>
      </c>
      <c r="L29" s="92">
        <f>SUMIF('資源化量内訳'!$A$7:$C$49,'ごみ集計結果'!$A$1,'資源化量内訳'!S$7:S$49)+SUMIF('資源化量内訳'!$A$7:$C$49,'ごみ集計結果'!$A$1,'資源化量内訳'!AA$7:AA$49)</f>
        <v>20486</v>
      </c>
      <c r="M29" s="49">
        <f>SUMIF('資源化量内訳'!$A$7:$C$49,'ごみ集計結果'!$A$1,'資源化量内訳'!BW$7:BW$49)</f>
        <v>7</v>
      </c>
    </row>
    <row r="30" spans="11:13" ht="15" customHeight="1">
      <c r="K30" s="89" t="s">
        <v>130</v>
      </c>
      <c r="L30" s="178">
        <f>SUM(L23:L29)</f>
        <v>94386</v>
      </c>
      <c r="M30" s="179">
        <f>SUM(M23:M29)</f>
        <v>7406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秋田県のごみ処理フローシート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146</v>
      </c>
      <c r="B2" s="295"/>
      <c r="C2" s="295"/>
      <c r="D2" s="295"/>
      <c r="E2" s="101"/>
      <c r="F2" s="102" t="s">
        <v>244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245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50</v>
      </c>
      <c r="G3" s="112">
        <f>'ごみ集計結果'!J19</f>
        <v>15091</v>
      </c>
      <c r="H3" s="101"/>
      <c r="I3" s="104"/>
      <c r="J3" s="105"/>
      <c r="K3" s="101"/>
      <c r="L3" s="101"/>
      <c r="M3" s="105"/>
      <c r="N3" s="105"/>
      <c r="O3" s="101"/>
      <c r="P3" s="111" t="s">
        <v>60</v>
      </c>
      <c r="Q3" s="112">
        <f>G3+N5+Q9</f>
        <v>55828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246</v>
      </c>
      <c r="G5" s="107"/>
      <c r="H5" s="101"/>
      <c r="I5" s="115" t="s">
        <v>247</v>
      </c>
      <c r="J5" s="107"/>
      <c r="K5" s="101"/>
      <c r="L5" s="116" t="s">
        <v>248</v>
      </c>
      <c r="M5" s="153" t="s">
        <v>62</v>
      </c>
      <c r="N5" s="117">
        <f>'ごみ集計結果'!L10</f>
        <v>28904</v>
      </c>
      <c r="O5" s="101"/>
      <c r="P5" s="101"/>
      <c r="Q5" s="101"/>
    </row>
    <row r="6" spans="1:17" s="108" customFormat="1" ht="21.75" customHeight="1" thickBot="1">
      <c r="A6" s="114"/>
      <c r="B6" s="292" t="s">
        <v>249</v>
      </c>
      <c r="C6" s="292"/>
      <c r="D6" s="292"/>
      <c r="E6" s="101"/>
      <c r="F6" s="111" t="s">
        <v>51</v>
      </c>
      <c r="G6" s="112">
        <f>'ごみ集計結果'!J4</f>
        <v>354033</v>
      </c>
      <c r="H6" s="101"/>
      <c r="I6" s="111" t="s">
        <v>54</v>
      </c>
      <c r="J6" s="112">
        <f>G6+N8</f>
        <v>363208</v>
      </c>
      <c r="K6" s="101"/>
      <c r="L6" s="118" t="s">
        <v>250</v>
      </c>
      <c r="M6" s="155" t="s">
        <v>63</v>
      </c>
      <c r="N6" s="119">
        <f>'ごみ集計結果'!M10</f>
        <v>19908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251</v>
      </c>
      <c r="C8" s="121" t="s">
        <v>46</v>
      </c>
      <c r="D8" s="122">
        <f>'ごみ集計結果'!D7</f>
        <v>119368</v>
      </c>
      <c r="E8" s="101"/>
      <c r="F8" s="101"/>
      <c r="G8" s="114"/>
      <c r="H8" s="101"/>
      <c r="I8" s="123"/>
      <c r="L8" s="124" t="s">
        <v>252</v>
      </c>
      <c r="M8" s="127" t="s">
        <v>53</v>
      </c>
      <c r="N8" s="122">
        <f>N10+N14+N18+N22+N26</f>
        <v>9175</v>
      </c>
      <c r="O8" s="101"/>
      <c r="P8" s="106" t="s">
        <v>253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61</v>
      </c>
      <c r="Q9" s="112">
        <f>N11+N15+N19+N23+N27</f>
        <v>11833</v>
      </c>
    </row>
    <row r="10" spans="1:17" s="108" customFormat="1" ht="21.75" customHeight="1" thickBot="1">
      <c r="A10" s="114"/>
      <c r="B10" s="120" t="s">
        <v>254</v>
      </c>
      <c r="C10" s="152" t="s">
        <v>41</v>
      </c>
      <c r="D10" s="122">
        <f>'ごみ集計結果'!D8</f>
        <v>209829</v>
      </c>
      <c r="E10" s="101"/>
      <c r="F10" s="101"/>
      <c r="G10" s="114"/>
      <c r="H10" s="101"/>
      <c r="I10" s="115" t="s">
        <v>255</v>
      </c>
      <c r="J10" s="107"/>
      <c r="K10" s="101"/>
      <c r="L10" s="116" t="s">
        <v>252</v>
      </c>
      <c r="M10" s="153" t="s">
        <v>64</v>
      </c>
      <c r="N10" s="117">
        <f>'ごみ集計結果'!K11</f>
        <v>6537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55</v>
      </c>
      <c r="J11" s="112">
        <f>'ごみ集計結果'!J11</f>
        <v>20991</v>
      </c>
      <c r="K11" s="101"/>
      <c r="L11" s="128" t="s">
        <v>253</v>
      </c>
      <c r="M11" s="157" t="s">
        <v>65</v>
      </c>
      <c r="N11" s="129">
        <f>'ごみ集計結果'!L11</f>
        <v>9510</v>
      </c>
      <c r="O11" s="101"/>
      <c r="P11" s="101"/>
      <c r="Q11" s="101"/>
    </row>
    <row r="12" spans="1:17" s="108" customFormat="1" ht="21.75" customHeight="1" thickBot="1">
      <c r="A12" s="114"/>
      <c r="B12" s="120" t="s">
        <v>256</v>
      </c>
      <c r="C12" s="152" t="s">
        <v>42</v>
      </c>
      <c r="D12" s="122">
        <f>'ごみ集計結果'!D9</f>
        <v>20414</v>
      </c>
      <c r="E12" s="101"/>
      <c r="F12" s="101"/>
      <c r="G12" s="114"/>
      <c r="H12" s="101"/>
      <c r="I12" s="104"/>
      <c r="J12" s="114"/>
      <c r="K12" s="101"/>
      <c r="L12" s="130" t="s">
        <v>250</v>
      </c>
      <c r="M12" s="156" t="s">
        <v>66</v>
      </c>
      <c r="N12" s="112">
        <f>'ごみ集計結果'!M11</f>
        <v>4942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257</v>
      </c>
      <c r="C14" s="152" t="s">
        <v>43</v>
      </c>
      <c r="D14" s="122">
        <f>'ごみ集計結果'!D10</f>
        <v>68801</v>
      </c>
      <c r="E14" s="101"/>
      <c r="F14" s="101"/>
      <c r="G14" s="114"/>
      <c r="H14" s="101"/>
      <c r="I14" s="102" t="s">
        <v>258</v>
      </c>
      <c r="J14" s="107"/>
      <c r="K14" s="101"/>
      <c r="L14" s="116" t="s">
        <v>252</v>
      </c>
      <c r="M14" s="153" t="s">
        <v>67</v>
      </c>
      <c r="N14" s="117">
        <f>'ごみ集計結果'!K12</f>
        <v>2591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56</v>
      </c>
      <c r="J15" s="112">
        <f>'ごみ集計結果'!J12</f>
        <v>24392</v>
      </c>
      <c r="K15" s="101"/>
      <c r="L15" s="128" t="s">
        <v>253</v>
      </c>
      <c r="M15" s="157" t="s">
        <v>68</v>
      </c>
      <c r="N15" s="129">
        <f>'ごみ集計結果'!L12</f>
        <v>2284</v>
      </c>
      <c r="O15" s="101"/>
    </row>
    <row r="16" spans="1:15" s="108" customFormat="1" ht="21.75" customHeight="1" thickBot="1">
      <c r="A16" s="114"/>
      <c r="B16" s="136" t="s">
        <v>259</v>
      </c>
      <c r="C16" s="152" t="s">
        <v>44</v>
      </c>
      <c r="D16" s="122">
        <f>'ごみ集計結果'!D11</f>
        <v>788</v>
      </c>
      <c r="E16" s="101"/>
      <c r="H16" s="101"/>
      <c r="I16" s="104"/>
      <c r="J16" s="114"/>
      <c r="K16" s="101"/>
      <c r="L16" s="130" t="s">
        <v>250</v>
      </c>
      <c r="M16" s="156" t="s">
        <v>69</v>
      </c>
      <c r="N16" s="112">
        <f>'ごみ集計結果'!M12</f>
        <v>19517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260</v>
      </c>
      <c r="C18" s="152" t="s">
        <v>45</v>
      </c>
      <c r="D18" s="122">
        <f>'ごみ集計結果'!D12</f>
        <v>8294</v>
      </c>
      <c r="E18" s="101"/>
      <c r="F18" s="115" t="s">
        <v>261</v>
      </c>
      <c r="G18" s="103"/>
      <c r="H18" s="101"/>
      <c r="I18" s="115" t="s">
        <v>262</v>
      </c>
      <c r="J18" s="107"/>
      <c r="K18" s="101"/>
      <c r="L18" s="116" t="s">
        <v>252</v>
      </c>
      <c r="M18" s="153" t="s">
        <v>70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45769</v>
      </c>
      <c r="H19" s="101"/>
      <c r="I19" s="111" t="s">
        <v>57</v>
      </c>
      <c r="J19" s="112">
        <f>'ごみ集計結果'!J13</f>
        <v>300</v>
      </c>
      <c r="K19" s="101"/>
      <c r="L19" s="128" t="s">
        <v>253</v>
      </c>
      <c r="M19" s="157" t="s">
        <v>71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263</v>
      </c>
      <c r="C20" s="152" t="s">
        <v>47</v>
      </c>
      <c r="D20" s="122">
        <f>'ごみ集計結果'!D14</f>
        <v>37112</v>
      </c>
      <c r="E20" s="101"/>
      <c r="F20" s="101"/>
      <c r="G20" s="114"/>
      <c r="H20" s="101"/>
      <c r="I20" s="104"/>
      <c r="J20" s="114"/>
      <c r="K20" s="101"/>
      <c r="L20" s="130" t="s">
        <v>250</v>
      </c>
      <c r="M20" s="156" t="s">
        <v>72</v>
      </c>
      <c r="N20" s="112">
        <f>'ごみ集計結果'!M13</f>
        <v>300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264</v>
      </c>
      <c r="C22" s="127" t="s">
        <v>48</v>
      </c>
      <c r="D22" s="122">
        <f>'ごみ集計結果'!D15</f>
        <v>1767</v>
      </c>
      <c r="E22" s="101"/>
      <c r="F22" s="101"/>
      <c r="G22" s="114"/>
      <c r="H22" s="101"/>
      <c r="I22" s="115" t="s">
        <v>265</v>
      </c>
      <c r="J22" s="107"/>
      <c r="K22" s="101"/>
      <c r="L22" s="116" t="s">
        <v>252</v>
      </c>
      <c r="M22" s="153" t="s">
        <v>73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58</v>
      </c>
      <c r="J23" s="112">
        <f>'ごみ集計結果'!J14</f>
        <v>0</v>
      </c>
      <c r="K23" s="101"/>
      <c r="L23" s="128" t="s">
        <v>253</v>
      </c>
      <c r="M23" s="157" t="s">
        <v>74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266</v>
      </c>
      <c r="C24" s="127" t="s">
        <v>49</v>
      </c>
      <c r="D24" s="122">
        <f>'ごみ集計結果'!M30</f>
        <v>7406</v>
      </c>
      <c r="E24" s="101"/>
      <c r="F24" s="101"/>
      <c r="G24" s="114"/>
      <c r="H24" s="101"/>
      <c r="I24" s="104"/>
      <c r="J24" s="105"/>
      <c r="K24" s="101"/>
      <c r="L24" s="130" t="s">
        <v>250</v>
      </c>
      <c r="M24" s="156" t="s">
        <v>268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267</v>
      </c>
      <c r="J26" s="107"/>
      <c r="K26" s="101"/>
      <c r="L26" s="142" t="s">
        <v>252</v>
      </c>
      <c r="M26" s="154" t="s">
        <v>269</v>
      </c>
      <c r="N26" s="117">
        <f>'ごみ集計結果'!K15</f>
        <v>47</v>
      </c>
      <c r="O26" s="141"/>
      <c r="P26" s="101" t="s">
        <v>34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59</v>
      </c>
      <c r="J27" s="112">
        <f>'ごみ集計結果'!J15</f>
        <v>86</v>
      </c>
      <c r="K27" s="101"/>
      <c r="L27" s="130" t="s">
        <v>253</v>
      </c>
      <c r="M27" s="156" t="s">
        <v>270</v>
      </c>
      <c r="N27" s="119">
        <f>'ごみ集計結果'!L15</f>
        <v>39</v>
      </c>
      <c r="O27" s="101"/>
      <c r="P27" s="293">
        <f>N12+N16+N20+N24+N6</f>
        <v>44667</v>
      </c>
      <c r="Q27" s="293"/>
    </row>
    <row r="28" spans="1:17" s="108" customFormat="1" ht="21.75" customHeight="1" thickBot="1">
      <c r="A28" s="101"/>
      <c r="B28" s="158" t="s">
        <v>36</v>
      </c>
      <c r="C28" s="143" t="s">
        <v>271</v>
      </c>
      <c r="D28" s="144">
        <f>'ごみ集計結果'!D3</f>
        <v>1171413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37</v>
      </c>
      <c r="C29" s="160" t="s">
        <v>272</v>
      </c>
      <c r="D29" s="146">
        <f>'ごみ集計結果'!D4</f>
        <v>0</v>
      </c>
      <c r="E29" s="101"/>
      <c r="F29" s="115" t="s">
        <v>38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39</v>
      </c>
      <c r="Q29" s="125"/>
    </row>
    <row r="30" spans="1:17" s="108" customFormat="1" ht="21.75" customHeight="1" thickBot="1">
      <c r="A30" s="101"/>
      <c r="B30" s="159" t="s">
        <v>35</v>
      </c>
      <c r="C30" s="161" t="s">
        <v>273</v>
      </c>
      <c r="D30" s="147">
        <f>'ごみ集計結果'!D5</f>
        <v>1171413</v>
      </c>
      <c r="E30" s="101"/>
      <c r="F30" s="111" t="s">
        <v>52</v>
      </c>
      <c r="G30" s="112">
        <f>'ごみ集計結果'!J18</f>
        <v>49719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94386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2006-06-30T04:13:05Z</dcterms:modified>
  <cp:category/>
  <cp:version/>
  <cp:contentType/>
  <cp:contentStatus/>
</cp:coreProperties>
</file>