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4940" windowHeight="9000" tabRatio="747" activeTab="0"/>
  </bookViews>
  <sheets>
    <sheet name="ごみ処理概要" sheetId="1" r:id="rId1"/>
    <sheet name="ごみ搬入量内訳" sheetId="2" r:id="rId2"/>
    <sheet name="ごみ処理量内訳" sheetId="3" r:id="rId3"/>
    <sheet name="資源化量内訳" sheetId="4" r:id="rId4"/>
    <sheet name="ごみ集計結果" sheetId="5" r:id="rId5"/>
    <sheet name="ごみフローシート" sheetId="6" r:id="rId6"/>
  </sheets>
  <externalReferences>
    <externalReference r:id="rId9"/>
    <externalReference r:id="rId10"/>
    <externalReference r:id="rId11"/>
  </externalReferences>
  <definedNames>
    <definedName name="DH_し尿3">#REF!</definedName>
    <definedName name="DH_し尿31">#REF!</definedName>
    <definedName name="DH_し尿33">#REF!</definedName>
    <definedName name="fgg">#REF!</definedName>
    <definedName name="M_ごみ処理" localSheetId="5">#REF!</definedName>
    <definedName name="M_ごみ処理">#REF!</definedName>
    <definedName name="M_し尿関係">#REF!</definedName>
    <definedName name="M_市総括">#REF!</definedName>
    <definedName name="M_組総括">#REF!</definedName>
    <definedName name="M_組総括2">#REF!</definedName>
    <definedName name="_xlnm.Print_Area" localSheetId="5">'ごみフローシート'!$A$1:$Q$30</definedName>
    <definedName name="_xlnm.Print_Area" localSheetId="4">'ごみ集計結果'!$A$1:$M$30</definedName>
    <definedName name="_xlnm.Print_Area" localSheetId="0">'ごみ処理概要'!$A$2:$AQ$65</definedName>
    <definedName name="_xlnm.Print_Area" localSheetId="2">'ごみ処理量内訳'!$A$2:$AJ$65</definedName>
    <definedName name="_xlnm.Print_Area" localSheetId="1">'ごみ搬入量内訳'!$A$2:$AH$65</definedName>
    <definedName name="_xlnm.Print_Area" localSheetId="3">'資源化量内訳'!$A$2:$BW$65</definedName>
    <definedName name="_xlnm.Print_Titles" localSheetId="0">'ごみ処理概要'!$A:$C,'ごみ処理概要'!$2:$6</definedName>
    <definedName name="_xlnm.Print_Titles" localSheetId="2">'ごみ処理量内訳'!$A:$C,'ごみ処理量内訳'!$2:$6</definedName>
    <definedName name="_xlnm.Print_Titles" localSheetId="1">'ごみ搬入量内訳'!$A:$C,'ごみ搬入量内訳'!$2:$6</definedName>
    <definedName name="_xlnm.Print_Titles" localSheetId="3">'資源化量内訳'!$A:$C,'資源化量内訳'!$2:$6</definedName>
  </definedNames>
  <calcPr calcMode="manual" fullCalcOnLoad="1"/>
</workbook>
</file>

<file path=xl/sharedStrings.xml><?xml version="1.0" encoding="utf-8"?>
<sst xmlns="http://schemas.openxmlformats.org/spreadsheetml/2006/main" count="1328" uniqueCount="346">
  <si>
    <r>
      <t xml:space="preserve">中間処理後再生利用量 </t>
    </r>
    <r>
      <rPr>
        <sz val="9"/>
        <rFont val="ＭＳ ゴシック"/>
        <family val="3"/>
      </rPr>
      <t>(焼却施設+粗大ごみ処理施設+資源化等を行う施設+高速堆肥化施設+ごみ燃料化施設+その他の施設)</t>
    </r>
  </si>
  <si>
    <r>
      <t xml:space="preserve">リサイクル率 </t>
    </r>
    <r>
      <rPr>
        <sz val="8"/>
        <rFont val="ＭＳ ゴシック"/>
        <family val="3"/>
      </rPr>
      <t>(直接資源化量+中間処理後再生利用量+集団回収量)/(ごみ処理量+集団回収量)*100</t>
    </r>
  </si>
  <si>
    <r>
      <t xml:space="preserve">最終処分量 </t>
    </r>
    <r>
      <rPr>
        <sz val="9"/>
        <rFont val="ＭＳ ゴシック"/>
        <family val="3"/>
      </rPr>
      <t>(直接最終処分量+焼却残渣量+処理残渣量)</t>
    </r>
  </si>
  <si>
    <t>計画収集人口</t>
  </si>
  <si>
    <t>計画収集量</t>
  </si>
  <si>
    <t>直接搬入量</t>
  </si>
  <si>
    <t>自家処理量</t>
  </si>
  <si>
    <t>直接焼却量</t>
  </si>
  <si>
    <r>
      <t>資源化量</t>
    </r>
    <r>
      <rPr>
        <sz val="9"/>
        <rFont val="ＭＳ ゴシック"/>
        <family val="3"/>
      </rPr>
      <t xml:space="preserve"> (直接資源化量+中間処理後再生利用量+集団回収量)</t>
    </r>
  </si>
  <si>
    <r>
      <t>直接資源化量</t>
    </r>
    <r>
      <rPr>
        <sz val="9"/>
        <rFont val="ＭＳ ゴシック"/>
        <family val="3"/>
      </rPr>
      <t xml:space="preserve"> (紙類+金属類+ガラス類+ﾍﾟｯﾄﾎﾞﾄﾙ+ﾌﾟﾗｽﾁｯｸ類+その他)</t>
    </r>
  </si>
  <si>
    <r>
      <t>中間処理後再生利用量</t>
    </r>
    <r>
      <rPr>
        <sz val="9"/>
        <rFont val="ＭＳ ゴシック"/>
        <family val="3"/>
      </rPr>
      <t xml:space="preserve"> (紙類+金属類+ガラス類+ﾍﾟｯﾄﾎﾞﾄﾙ+ﾌﾟﾗｽﾁｯｸ類+その他)</t>
    </r>
  </si>
  <si>
    <t>岩手県合計</t>
  </si>
  <si>
    <r>
      <t xml:space="preserve">合計
</t>
    </r>
    <r>
      <rPr>
        <sz val="8"/>
        <rFont val="ＭＳ ゴシック"/>
        <family val="3"/>
      </rPr>
      <t>(ごみ総排出量)*10</t>
    </r>
    <r>
      <rPr>
        <vertAlign val="superscript"/>
        <sz val="8"/>
        <rFont val="ＭＳ ゴシック"/>
        <family val="3"/>
      </rPr>
      <t>6</t>
    </r>
    <r>
      <rPr>
        <sz val="8"/>
        <rFont val="ＭＳ ゴシック"/>
        <family val="3"/>
      </rPr>
      <t>/総人口/365</t>
    </r>
  </si>
  <si>
    <r>
      <t xml:space="preserve">生活系ごみ
</t>
    </r>
    <r>
      <rPr>
        <sz val="8"/>
        <rFont val="ＭＳ ゴシック"/>
        <family val="3"/>
      </rPr>
      <t>(生活系ごみ+自家処理量)*10</t>
    </r>
    <r>
      <rPr>
        <vertAlign val="superscript"/>
        <sz val="8"/>
        <rFont val="ＭＳ ゴシック"/>
        <family val="3"/>
      </rPr>
      <t>6</t>
    </r>
    <r>
      <rPr>
        <sz val="8"/>
        <rFont val="ＭＳ ゴシック"/>
        <family val="3"/>
      </rPr>
      <t>/総人口/365</t>
    </r>
  </si>
  <si>
    <r>
      <t xml:space="preserve">事業系ごみ
</t>
    </r>
    <r>
      <rPr>
        <sz val="8"/>
        <rFont val="ＭＳ ゴシック"/>
        <family val="3"/>
      </rPr>
      <t>(事業系ごみ)*10</t>
    </r>
    <r>
      <rPr>
        <vertAlign val="superscript"/>
        <sz val="8"/>
        <rFont val="ＭＳ ゴシック"/>
        <family val="3"/>
      </rPr>
      <t>6</t>
    </r>
    <r>
      <rPr>
        <sz val="8"/>
        <rFont val="ＭＳ ゴシック"/>
        <family val="3"/>
      </rPr>
      <t>/総人口/365</t>
    </r>
  </si>
  <si>
    <t>ごみ資源化の状況（平成１６年度実績）</t>
  </si>
  <si>
    <t>ごみ処理の状況（平成１６年度実績）</t>
  </si>
  <si>
    <t>ごみ搬入量の状況（平成１６年度実績）</t>
  </si>
  <si>
    <t>ごみ処理の概要（平成１６年度実績）</t>
  </si>
  <si>
    <t>高速堆肥化
施設</t>
  </si>
  <si>
    <t>ごみ燃料化
施設</t>
  </si>
  <si>
    <t>その他の
施設</t>
  </si>
  <si>
    <t>（ｔ）</t>
  </si>
  <si>
    <t>（％）</t>
  </si>
  <si>
    <t>中間処理に伴う資源化量</t>
  </si>
  <si>
    <t>総人口</t>
  </si>
  <si>
    <t>　　計画収集人口</t>
  </si>
  <si>
    <t>　　自家処理人口</t>
  </si>
  <si>
    <t>直接資源化量</t>
  </si>
  <si>
    <t>資源化量合計</t>
  </si>
  <si>
    <t>布類</t>
  </si>
  <si>
    <t>(15,02,04)</t>
  </si>
  <si>
    <t>(15,03,04)</t>
  </si>
  <si>
    <t>(15,04,04)</t>
  </si>
  <si>
    <t>(15,05,04)</t>
  </si>
  <si>
    <t>(15,06,04)</t>
  </si>
  <si>
    <t>(15,01,04)</t>
  </si>
  <si>
    <r>
      <t>(1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)</t>
    </r>
  </si>
  <si>
    <r>
      <t>(1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)</t>
    </r>
  </si>
  <si>
    <r>
      <t>(</t>
    </r>
    <r>
      <rPr>
        <sz val="11"/>
        <rFont val="ＭＳ Ｐゴシック"/>
        <family val="3"/>
      </rPr>
      <t>20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,08)</t>
    </r>
  </si>
  <si>
    <r>
      <t>(1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)</t>
    </r>
  </si>
  <si>
    <r>
      <t>(1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,01,0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)</t>
    </r>
  </si>
  <si>
    <r>
      <t>(</t>
    </r>
    <r>
      <rPr>
        <sz val="11"/>
        <rFont val="ＭＳ Ｐゴシック"/>
        <family val="3"/>
      </rPr>
      <t>20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,01)</t>
    </r>
  </si>
  <si>
    <r>
      <t>(1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)</t>
    </r>
  </si>
  <si>
    <r>
      <t>(1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,01,0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)</t>
    </r>
  </si>
  <si>
    <r>
      <t>(19,0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,01)</t>
    </r>
  </si>
  <si>
    <r>
      <t>(19,0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)</t>
    </r>
  </si>
  <si>
    <r>
      <t>(19,0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)</t>
    </r>
  </si>
  <si>
    <r>
      <t>(19,0</t>
    </r>
    <r>
      <rPr>
        <sz val="11"/>
        <rFont val="ＭＳ Ｐゴシック"/>
        <family val="3"/>
      </rPr>
      <t>5,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)</t>
    </r>
  </si>
  <si>
    <r>
      <t>(19,0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)</t>
    </r>
  </si>
  <si>
    <r>
      <t>(1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)</t>
    </r>
  </si>
  <si>
    <r>
      <t>(19,07,0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)</t>
    </r>
  </si>
  <si>
    <r>
      <t>(19,01,0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)</t>
    </r>
  </si>
  <si>
    <r>
      <t>(</t>
    </r>
    <r>
      <rPr>
        <sz val="11"/>
        <rFont val="ＭＳ Ｐゴシック"/>
        <family val="3"/>
      </rPr>
      <t>20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,02)</t>
    </r>
  </si>
  <si>
    <r>
      <t>(19,0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)</t>
    </r>
  </si>
  <si>
    <r>
      <t>(19,0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)</t>
    </r>
  </si>
  <si>
    <r>
      <t>(</t>
    </r>
    <r>
      <rPr>
        <sz val="11"/>
        <rFont val="ＭＳ Ｐゴシック"/>
        <family val="3"/>
      </rPr>
      <t>20,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,03)</t>
    </r>
  </si>
  <si>
    <r>
      <t>(19,0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)</t>
    </r>
  </si>
  <si>
    <r>
      <t>(19,0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)</t>
    </r>
  </si>
  <si>
    <r>
      <t>(</t>
    </r>
    <r>
      <rPr>
        <sz val="11"/>
        <rFont val="ＭＳ Ｐゴシック"/>
        <family val="3"/>
      </rPr>
      <t>20,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)</t>
    </r>
  </si>
  <si>
    <r>
      <t>(19,0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)</t>
    </r>
  </si>
  <si>
    <r>
      <t>(19,0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)</t>
    </r>
  </si>
  <si>
    <r>
      <t>(</t>
    </r>
    <r>
      <rPr>
        <sz val="11"/>
        <rFont val="ＭＳ Ｐゴシック"/>
        <family val="3"/>
      </rPr>
      <t>20,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)</t>
    </r>
  </si>
  <si>
    <r>
      <t>(19,0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)</t>
    </r>
  </si>
  <si>
    <r>
      <t>(19,0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)</t>
    </r>
  </si>
  <si>
    <t>ごみ処理</t>
  </si>
  <si>
    <t>ごみ処理処分量</t>
  </si>
  <si>
    <t>処理量</t>
  </si>
  <si>
    <t>処分量</t>
  </si>
  <si>
    <t>計画収集人口</t>
  </si>
  <si>
    <t>残渣焼却量</t>
  </si>
  <si>
    <t>残渣処分量</t>
  </si>
  <si>
    <t>資源化量</t>
  </si>
  <si>
    <t>自家処理人口</t>
  </si>
  <si>
    <t>施設処理</t>
  </si>
  <si>
    <t>直接焼却</t>
  </si>
  <si>
    <t>総　人　口</t>
  </si>
  <si>
    <t>焼却処理</t>
  </si>
  <si>
    <t>残渣焼却</t>
  </si>
  <si>
    <t>粗大ごみ処理施設</t>
  </si>
  <si>
    <t>資源化等を行う施設</t>
  </si>
  <si>
    <t>ごみ総排出量</t>
  </si>
  <si>
    <t>混合ごみ</t>
  </si>
  <si>
    <t>高速堆肥化施設</t>
  </si>
  <si>
    <t>可燃ごみ</t>
  </si>
  <si>
    <t>ごみ燃料化施設</t>
  </si>
  <si>
    <t>不燃ごみ</t>
  </si>
  <si>
    <t>その他施設</t>
  </si>
  <si>
    <t>資源ごみ</t>
  </si>
  <si>
    <t>小計</t>
  </si>
  <si>
    <t>その他</t>
  </si>
  <si>
    <t>中間処理</t>
  </si>
  <si>
    <t>粗大ごみ</t>
  </si>
  <si>
    <t>直接搬入ごみ</t>
  </si>
  <si>
    <t>自家処理量</t>
  </si>
  <si>
    <t>生活系ごみ搬入量</t>
  </si>
  <si>
    <t>直接資源化量</t>
  </si>
  <si>
    <t>事業系ごみ搬入量</t>
  </si>
  <si>
    <t>直接最終処分量</t>
  </si>
  <si>
    <t>自家処理量</t>
  </si>
  <si>
    <t>市町村資源化</t>
  </si>
  <si>
    <t>集団回収量</t>
  </si>
  <si>
    <t>紙</t>
  </si>
  <si>
    <t>金属</t>
  </si>
  <si>
    <t>合　計</t>
  </si>
  <si>
    <t>都道府県</t>
  </si>
  <si>
    <t>自家処理量</t>
  </si>
  <si>
    <t>＝(収集量+直接搬入量)</t>
  </si>
  <si>
    <t>可燃ごみ (直営+委託+許可)</t>
  </si>
  <si>
    <t>不燃ごみ (直営+委託+許可)</t>
  </si>
  <si>
    <t>資源ごみ (直営+委託+許可)</t>
  </si>
  <si>
    <t>その他 (直営+委託+許可)</t>
  </si>
  <si>
    <t>粗大ごみ (直営+委託+許可)</t>
  </si>
  <si>
    <t>（ｔ）</t>
  </si>
  <si>
    <t>直接焼却量</t>
  </si>
  <si>
    <t>焼却施設以外の中間処理施設からの搬入量</t>
  </si>
  <si>
    <t>焼却施設以外の中間処理施設からの残渣量</t>
  </si>
  <si>
    <t>市町村名</t>
  </si>
  <si>
    <t>１人１日当たりの排出量</t>
  </si>
  <si>
    <t>集団回収量　　　　</t>
  </si>
  <si>
    <t>合計</t>
  </si>
  <si>
    <t>焼却以外の中間処理量 (粗大ごみ処理施設+資源化等を行う施設+高速堆肥化施設+ごみ燃料化施設+その他の施設)</t>
  </si>
  <si>
    <t>直接資源化量 (紙類+金属類+ガラス類+ﾍﾟｯﾄﾎﾞﾄﾙ+ﾌﾟﾗｽﾁｯｸ類+その他)</t>
  </si>
  <si>
    <t>合計</t>
  </si>
  <si>
    <t>紙類</t>
  </si>
  <si>
    <t>ガラス類</t>
  </si>
  <si>
    <t>ﾌﾟﾗｽﾁｯｸ類</t>
  </si>
  <si>
    <t>（人）</t>
  </si>
  <si>
    <t>（g/人日)</t>
  </si>
  <si>
    <t>千厩町</t>
  </si>
  <si>
    <t>粗大ごみ
処理施設</t>
  </si>
  <si>
    <t>粗大ごみ
処理施設</t>
  </si>
  <si>
    <t>資源化等を
行う施設</t>
  </si>
  <si>
    <t>高速堆肥化
施設</t>
  </si>
  <si>
    <t>ごみ燃料化
施設</t>
  </si>
  <si>
    <t>その他の
施設</t>
  </si>
  <si>
    <t>岩手県</t>
  </si>
  <si>
    <t>（平成16年度実績）</t>
  </si>
  <si>
    <t>種市町</t>
  </si>
  <si>
    <t>03503</t>
  </si>
  <si>
    <t>野田村</t>
  </si>
  <si>
    <t>03504</t>
  </si>
  <si>
    <t>山形村</t>
  </si>
  <si>
    <t>03505</t>
  </si>
  <si>
    <t>大野村</t>
  </si>
  <si>
    <t>03506</t>
  </si>
  <si>
    <t>九戸村</t>
  </si>
  <si>
    <t>03521</t>
  </si>
  <si>
    <t>浄法寺町</t>
  </si>
  <si>
    <t>03524</t>
  </si>
  <si>
    <t>一戸町</t>
  </si>
  <si>
    <r>
      <t xml:space="preserve">集団回収量 </t>
    </r>
    <r>
      <rPr>
        <sz val="9"/>
        <rFont val="ＭＳ ゴシック"/>
        <family val="3"/>
      </rPr>
      <t>(紙類+金属類+ガラス類+ﾍﾟｯﾄﾎﾞﾄﾙ+ﾌﾟﾗｽﾁｯｸ類+その他)</t>
    </r>
  </si>
  <si>
    <r>
      <t xml:space="preserve">焼却施設処理に伴う資源化量 </t>
    </r>
    <r>
      <rPr>
        <sz val="9"/>
        <rFont val="ＭＳ ゴシック"/>
        <family val="3"/>
      </rPr>
      <t>(紙類+金属類+ガラス類+ﾍﾟｯﾄﾎﾞﾄﾙ+ﾌﾟﾗｽﾁｯｸ類+その他)</t>
    </r>
  </si>
  <si>
    <r>
      <t xml:space="preserve">粗大ごみ処理施設処理に伴う資源化量 </t>
    </r>
    <r>
      <rPr>
        <sz val="9"/>
        <rFont val="ＭＳ ゴシック"/>
        <family val="3"/>
      </rPr>
      <t>(紙類+金属類+ガラス類+ﾍﾟｯﾄﾎﾞﾄﾙ+ﾌﾟﾗｽﾁｯｸ類+その他)</t>
    </r>
  </si>
  <si>
    <r>
      <t xml:space="preserve">資源化等を行う施設処理に伴う資源化量 </t>
    </r>
    <r>
      <rPr>
        <sz val="9"/>
        <rFont val="ＭＳ ゴシック"/>
        <family val="3"/>
      </rPr>
      <t>(紙類+金属類+ガラス類+ﾍﾟｯﾄﾎﾞﾄﾙ+ﾌﾟﾗｽﾁｯｸ類+その他)</t>
    </r>
  </si>
  <si>
    <r>
      <t xml:space="preserve">高速堆肥化施設処理に伴う資源化量 </t>
    </r>
    <r>
      <rPr>
        <sz val="9"/>
        <rFont val="ＭＳ ゴシック"/>
        <family val="3"/>
      </rPr>
      <t>(紙類+金属類+ガラス類+ﾍﾟｯﾄﾎﾞﾄﾙ+ﾌﾟﾗｽﾁｯｸ類+その他)</t>
    </r>
  </si>
  <si>
    <r>
      <t xml:space="preserve">ごみ燃料化施設処理に伴う資源化量 </t>
    </r>
    <r>
      <rPr>
        <sz val="9"/>
        <rFont val="ＭＳ ゴシック"/>
        <family val="3"/>
      </rPr>
      <t>(紙類+金属類+ガラス類+ﾍﾟｯﾄﾎﾞﾄﾙ+ﾌﾟﾗｽﾁｯｸ類+その他)</t>
    </r>
  </si>
  <si>
    <r>
      <t>処理量</t>
    </r>
    <r>
      <rPr>
        <sz val="9"/>
        <rFont val="ＭＳ ゴシック"/>
        <family val="3"/>
      </rPr>
      <t>（直接焼却量+焼却以外の中間処理量+直接最終処分量+直接資源化量)</t>
    </r>
  </si>
  <si>
    <r>
      <t>焼却処理量</t>
    </r>
    <r>
      <rPr>
        <sz val="9"/>
        <rFont val="ＭＳ ゴシック"/>
        <family val="3"/>
      </rPr>
      <t xml:space="preserve"> (直接焼却量+焼却施設以外の中間処理施設からの搬入量)</t>
    </r>
  </si>
  <si>
    <r>
      <t xml:space="preserve">最終処分量 </t>
    </r>
    <r>
      <rPr>
        <sz val="9"/>
        <rFont val="ＭＳ ゴシック"/>
        <family val="3"/>
      </rPr>
      <t>(直接最終処分量+焼却残渣量+焼却施設以外の中間処理施設からの残渣量)</t>
    </r>
  </si>
  <si>
    <r>
      <t>搬入量</t>
    </r>
    <r>
      <rPr>
        <sz val="9"/>
        <rFont val="ＭＳ ゴシック"/>
        <family val="3"/>
      </rPr>
      <t>（生活系ごみ＋事業系ごみ）</t>
    </r>
  </si>
  <si>
    <r>
      <t xml:space="preserve">ごみ搬入量 </t>
    </r>
    <r>
      <rPr>
        <sz val="9"/>
        <rFont val="ＭＳ ゴシック"/>
        <family val="3"/>
      </rPr>
      <t>(収集量+直接搬入量)</t>
    </r>
  </si>
  <si>
    <t>コード</t>
  </si>
  <si>
    <t>金属類</t>
  </si>
  <si>
    <t>その他</t>
  </si>
  <si>
    <t>市町村名</t>
  </si>
  <si>
    <t>焼却以外の中間処理量 (粗大ごみ処理施設+資源化等を行う施設+高速堆肥化施設+ごみ燃料化施設+その他の施設)</t>
  </si>
  <si>
    <t>直接最終
処分量</t>
  </si>
  <si>
    <t>直接最終
処分量</t>
  </si>
  <si>
    <t>焼却残渣量</t>
  </si>
  <si>
    <t>ﾍﾟｯﾄﾎﾞﾄﾙ</t>
  </si>
  <si>
    <t>（ｔ）</t>
  </si>
  <si>
    <t>収集量 (混合ごみ+可燃ごみ+不燃ごみ+資源ごみ+その他+粗大ごみ)</t>
  </si>
  <si>
    <t>直接搬入量</t>
  </si>
  <si>
    <t>生活系ごみ</t>
  </si>
  <si>
    <t>事業系ごみ</t>
  </si>
  <si>
    <t>混合ごみ (直営+委託+許可)</t>
  </si>
  <si>
    <t>直営</t>
  </si>
  <si>
    <t>委託</t>
  </si>
  <si>
    <t>許可</t>
  </si>
  <si>
    <t>都道府県</t>
  </si>
  <si>
    <t>コード</t>
  </si>
  <si>
    <t>市町村名</t>
  </si>
  <si>
    <t>焼却施設</t>
  </si>
  <si>
    <t>資源化等を
行う施設</t>
  </si>
  <si>
    <t>高速堆肥化
施設</t>
  </si>
  <si>
    <t>ごみ燃料化
施設</t>
  </si>
  <si>
    <t>その他の
施設</t>
  </si>
  <si>
    <t>直接最終
処分量</t>
  </si>
  <si>
    <t>焼却残渣量</t>
  </si>
  <si>
    <t>処理残渣量</t>
  </si>
  <si>
    <t>粗大ごみ
処理施設</t>
  </si>
  <si>
    <t>資源化等を
行う施設</t>
  </si>
  <si>
    <t>－</t>
  </si>
  <si>
    <t>－</t>
  </si>
  <si>
    <t>－</t>
  </si>
  <si>
    <t>－</t>
  </si>
  <si>
    <t>－</t>
  </si>
  <si>
    <t>ガラス</t>
  </si>
  <si>
    <t>ペット</t>
  </si>
  <si>
    <t>プラ</t>
  </si>
  <si>
    <t>布類</t>
  </si>
  <si>
    <t>－</t>
  </si>
  <si>
    <t>直接最終処分量</t>
  </si>
  <si>
    <t>最終処分場</t>
  </si>
  <si>
    <t>直接焼却量</t>
  </si>
  <si>
    <t>焼却施設</t>
  </si>
  <si>
    <t>焼却残渣の埋立</t>
  </si>
  <si>
    <t>収集ごみ＋直接搬入ごみ</t>
  </si>
  <si>
    <t>資源化量</t>
  </si>
  <si>
    <t>混合ごみ</t>
  </si>
  <si>
    <t>処理残渣の焼却</t>
  </si>
  <si>
    <t>処理残渣の埋立</t>
  </si>
  <si>
    <t>可燃ごみ</t>
  </si>
  <si>
    <t>粗大ごみ処理施設</t>
  </si>
  <si>
    <t>不燃ごみ</t>
  </si>
  <si>
    <t>資源ごみ</t>
  </si>
  <si>
    <t>資源化等を行う施設</t>
  </si>
  <si>
    <t>その他　</t>
  </si>
  <si>
    <t>粗大ごみ</t>
  </si>
  <si>
    <t>焼却以外の中間処理施設</t>
  </si>
  <si>
    <t>高速堆肥化施設</t>
  </si>
  <si>
    <t>直接搬入ごみ</t>
  </si>
  <si>
    <t>自家処理量</t>
  </si>
  <si>
    <t>ごみ燃料化施設</t>
  </si>
  <si>
    <t>集団回収量</t>
  </si>
  <si>
    <t>その他施設</t>
  </si>
  <si>
    <r>
      <t>(</t>
    </r>
    <r>
      <rPr>
        <sz val="11"/>
        <rFont val="ＭＳ Ｐゴシック"/>
        <family val="3"/>
      </rPr>
      <t>20,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)</t>
    </r>
  </si>
  <si>
    <r>
      <t>(19,0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)</t>
    </r>
  </si>
  <si>
    <r>
      <t>(19,0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)</t>
    </r>
  </si>
  <si>
    <t>(01,01,01)</t>
  </si>
  <si>
    <r>
      <t>(01,0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,01)</t>
    </r>
  </si>
  <si>
    <r>
      <t>(01,0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,01)</t>
    </r>
  </si>
  <si>
    <t>収集ごみ量</t>
  </si>
  <si>
    <t>合計：施設処理＋直接資源化量＋直接最終処分量</t>
  </si>
  <si>
    <t>ﾍﾟｯﾄﾎﾞﾄﾙ</t>
  </si>
  <si>
    <t>ﾌﾟﾗｽﾁｯｸ類</t>
  </si>
  <si>
    <t>03308</t>
  </si>
  <si>
    <t>安代町</t>
  </si>
  <si>
    <t>岩手県</t>
  </si>
  <si>
    <t>03201</t>
  </si>
  <si>
    <t>盛岡市</t>
  </si>
  <si>
    <t>03202</t>
  </si>
  <si>
    <t>宮古市</t>
  </si>
  <si>
    <t>03203</t>
  </si>
  <si>
    <t>大船渡市</t>
  </si>
  <si>
    <t>03204</t>
  </si>
  <si>
    <t>水沢市</t>
  </si>
  <si>
    <t>03205</t>
  </si>
  <si>
    <t>花巻市</t>
  </si>
  <si>
    <t>03206</t>
  </si>
  <si>
    <t>北上市</t>
  </si>
  <si>
    <t>03207</t>
  </si>
  <si>
    <t>久慈市</t>
  </si>
  <si>
    <t>03208</t>
  </si>
  <si>
    <t>遠野市</t>
  </si>
  <si>
    <t>03209</t>
  </si>
  <si>
    <t>一関市</t>
  </si>
  <si>
    <t>03210</t>
  </si>
  <si>
    <t>陸前高田市</t>
  </si>
  <si>
    <t>03211</t>
  </si>
  <si>
    <t>釜石市</t>
  </si>
  <si>
    <t>03212</t>
  </si>
  <si>
    <t>江刺市</t>
  </si>
  <si>
    <t>03213</t>
  </si>
  <si>
    <t>二戸市</t>
  </si>
  <si>
    <t>03301</t>
  </si>
  <si>
    <t>雫石町</t>
  </si>
  <si>
    <t>03302</t>
  </si>
  <si>
    <t>葛巻町</t>
  </si>
  <si>
    <t>03303</t>
  </si>
  <si>
    <t>岩手町</t>
  </si>
  <si>
    <t>03304</t>
  </si>
  <si>
    <t>西根町</t>
  </si>
  <si>
    <t>03305</t>
  </si>
  <si>
    <t>滝沢村</t>
  </si>
  <si>
    <t>03306</t>
  </si>
  <si>
    <t>松尾村</t>
  </si>
  <si>
    <t>03307</t>
  </si>
  <si>
    <t>玉山村</t>
  </si>
  <si>
    <t>03321</t>
  </si>
  <si>
    <t>紫波町</t>
  </si>
  <si>
    <t>03322</t>
  </si>
  <si>
    <t>矢巾町</t>
  </si>
  <si>
    <t>03341</t>
  </si>
  <si>
    <t>大迫町</t>
  </si>
  <si>
    <t>03342</t>
  </si>
  <si>
    <t>石鳥谷町</t>
  </si>
  <si>
    <t>03361</t>
  </si>
  <si>
    <t>東和町</t>
  </si>
  <si>
    <t>03363</t>
  </si>
  <si>
    <t>湯田町</t>
  </si>
  <si>
    <t>03365</t>
  </si>
  <si>
    <t>沢内村</t>
  </si>
  <si>
    <t>03381</t>
  </si>
  <si>
    <t>金ケ崎町</t>
  </si>
  <si>
    <t>03382</t>
  </si>
  <si>
    <t>前沢町</t>
  </si>
  <si>
    <t>03383</t>
  </si>
  <si>
    <t>胆沢町</t>
  </si>
  <si>
    <t>03384</t>
  </si>
  <si>
    <t>衣川村</t>
  </si>
  <si>
    <t>03401</t>
  </si>
  <si>
    <t>花泉町</t>
  </si>
  <si>
    <t>03402</t>
  </si>
  <si>
    <t>平泉町</t>
  </si>
  <si>
    <t>03421</t>
  </si>
  <si>
    <t>大東町</t>
  </si>
  <si>
    <t>03422</t>
  </si>
  <si>
    <t>藤沢町</t>
  </si>
  <si>
    <t>03423</t>
  </si>
  <si>
    <t>03424</t>
  </si>
  <si>
    <t>東山町</t>
  </si>
  <si>
    <t>03425</t>
  </si>
  <si>
    <t>室根村</t>
  </si>
  <si>
    <t>03426</t>
  </si>
  <si>
    <t>川崎村</t>
  </si>
  <si>
    <t>03441</t>
  </si>
  <si>
    <t>住田町</t>
  </si>
  <si>
    <t>03461</t>
  </si>
  <si>
    <t>大槌町</t>
  </si>
  <si>
    <t>03462</t>
  </si>
  <si>
    <t>宮守村</t>
  </si>
  <si>
    <t>03481</t>
  </si>
  <si>
    <t>田老町</t>
  </si>
  <si>
    <t>03482</t>
  </si>
  <si>
    <t>山田町</t>
  </si>
  <si>
    <t>03483</t>
  </si>
  <si>
    <t>岩泉町</t>
  </si>
  <si>
    <t>03484</t>
  </si>
  <si>
    <t>田野畑村</t>
  </si>
  <si>
    <t>03485</t>
  </si>
  <si>
    <t>普代村</t>
  </si>
  <si>
    <t>03486</t>
  </si>
  <si>
    <t>新里村</t>
  </si>
  <si>
    <t>03487</t>
  </si>
  <si>
    <t>川井村</t>
  </si>
  <si>
    <t>03501</t>
  </si>
  <si>
    <t>軽米町</t>
  </si>
  <si>
    <t>03502</t>
  </si>
  <si>
    <t>-</t>
  </si>
  <si>
    <r>
      <t>小計</t>
    </r>
    <r>
      <rPr>
        <sz val="9"/>
        <rFont val="ＭＳ ゴシック"/>
        <family val="3"/>
      </rPr>
      <t>（直接焼却+中間処理）</t>
    </r>
  </si>
  <si>
    <t>総人口</t>
  </si>
  <si>
    <r>
      <t xml:space="preserve">ごみ総排出量 </t>
    </r>
    <r>
      <rPr>
        <sz val="9"/>
        <rFont val="ＭＳ ゴシック"/>
        <family val="3"/>
      </rPr>
      <t>(計画収集量+直接搬入量+自家処理量)</t>
    </r>
  </si>
  <si>
    <r>
      <t xml:space="preserve">ごみ処理量 </t>
    </r>
    <r>
      <rPr>
        <sz val="9"/>
        <rFont val="ＭＳ ゴシック"/>
        <family val="3"/>
      </rPr>
      <t>(直接焼却量+直接最終処分量+焼却以外の中間処理量+直接資源化量)</t>
    </r>
  </si>
  <si>
    <r>
      <t>減量処理率</t>
    </r>
    <r>
      <rPr>
        <b/>
        <sz val="8"/>
        <rFont val="ＭＳ ゴシック"/>
        <family val="3"/>
      </rPr>
      <t xml:space="preserve"> </t>
    </r>
    <r>
      <rPr>
        <sz val="8"/>
        <rFont val="ＭＳ ゴシック"/>
        <family val="3"/>
      </rPr>
      <t>(直接資源化量+直接焼却量+焼却以外の中間処理量)/ごみ処理量*100</t>
    </r>
  </si>
</sst>
</file>

<file path=xl/styles.xml><?xml version="1.0" encoding="utf-8"?>
<styleSheet xmlns="http://schemas.openxmlformats.org/spreadsheetml/2006/main">
  <numFmts count="6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0_ "/>
    <numFmt numFmtId="181" formatCode="0.0"/>
    <numFmt numFmtId="182" formatCode="#,##0.0"/>
    <numFmt numFmtId="183" formatCode="0.000000000"/>
    <numFmt numFmtId="184" formatCode="_(* #,##0_);_(* \(#,##0\);_(* &quot;-&quot;_);_(@_)"/>
    <numFmt numFmtId="185" formatCode="_(* #,##0.00_);_(* \(#,##0.00\);_(* &quot;-&quot;??_);_(@_)"/>
    <numFmt numFmtId="186" formatCode="_(&quot;$&quot;* #,##0_);_(&quot;$&quot;* \(#,##0\);_(&quot;$&quot;* &quot;-&quot;_);_(@_)"/>
    <numFmt numFmtId="187" formatCode="_(&quot;$&quot;* #,##0.00_);_(&quot;$&quot;* \(#,##0.00\);_(&quot;$&quot;* &quot;-&quot;??_);_(@_)"/>
    <numFmt numFmtId="188" formatCode="&quot;\&quot;#,##0;\-&quot;\&quot;#,##0"/>
    <numFmt numFmtId="189" formatCode="&quot;\&quot;#,##0;[Red]\-&quot;\&quot;#,##0"/>
    <numFmt numFmtId="190" formatCode="&quot;\&quot;#,##0.00;\-&quot;\&quot;#,##0.00"/>
    <numFmt numFmtId="191" formatCode="&quot;\&quot;#,##0.00;[Red]\-&quot;\&quot;#,##0.00"/>
    <numFmt numFmtId="192" formatCode="_-&quot;\&quot;* #,##0_-;\-&quot;\&quot;* #,##0_-;_-&quot;\&quot;* &quot;-&quot;_-;_-@_-"/>
    <numFmt numFmtId="193" formatCode="_-* #,##0_-;\-* #,##0_-;_-* &quot;-&quot;_-;_-@_-"/>
    <numFmt numFmtId="194" formatCode="_-&quot;\&quot;* #,##0.00_-;\-&quot;\&quot;* #,##0.00_-;_-&quot;\&quot;* &quot;-&quot;??_-;_-@_-"/>
    <numFmt numFmtId="195" formatCode="_-* #,##0.00_-;\-* #,##0.00_-;_-* &quot;-&quot;??_-;_-@_-"/>
    <numFmt numFmtId="196" formatCode="0.0_);[Red]\(0.0\)"/>
    <numFmt numFmtId="197" formatCode="0.0_ "/>
    <numFmt numFmtId="198" formatCode="0.0000000"/>
    <numFmt numFmtId="199" formatCode="#,##0_ ;[Red]\-#,##0\ "/>
    <numFmt numFmtId="200" formatCode="#,##0_);[Red]\(#,##0\)"/>
    <numFmt numFmtId="201" formatCode="&quot;\&quot;#,##0_);[Red]\(&quot;\&quot;#,##0\)"/>
    <numFmt numFmtId="202" formatCode="#,##0_ "/>
    <numFmt numFmtId="203" formatCode="#,##0.000;[Red]\-#,##0.000"/>
    <numFmt numFmtId="204" formatCode="0.00000"/>
    <numFmt numFmtId="205" formatCode="0.0000"/>
    <numFmt numFmtId="206" formatCode="0.000"/>
    <numFmt numFmtId="207" formatCode="0.000000"/>
    <numFmt numFmtId="208" formatCode="#,##0_);\(#,##0\)"/>
    <numFmt numFmtId="209" formatCode="\(#,###\)"/>
    <numFmt numFmtId="210" formatCode="0.0%"/>
    <numFmt numFmtId="211" formatCode="#,##0.0_ ;[Red]\-#,##0.0\ "/>
    <numFmt numFmtId="212" formatCode="#,##0.00_ ;[Red]\-#,##0.00\ "/>
    <numFmt numFmtId="213" formatCode="0.000E+00"/>
    <numFmt numFmtId="214" formatCode="0.0000E+00"/>
    <numFmt numFmtId="215" formatCode="0.00000E+00"/>
    <numFmt numFmtId="216" formatCode="0.000000E+00"/>
    <numFmt numFmtId="217" formatCode="0.0000000E+00"/>
    <numFmt numFmtId="218" formatCode="0.00000000E+00"/>
    <numFmt numFmtId="219" formatCode="0.000000000E+00"/>
    <numFmt numFmtId="220" formatCode="0.0000000000E+00"/>
    <numFmt numFmtId="221" formatCode="#,##0.0000;[Red]\-#,##0.0000"/>
    <numFmt numFmtId="222" formatCode="0;[Red]0"/>
    <numFmt numFmtId="223" formatCode="0_);[Red]\(0\)"/>
    <numFmt numFmtId="224" formatCode="#,##0.00000;[Red]\-#,##0.00000"/>
    <numFmt numFmtId="225" formatCode="#,##0.000000;[Red]\-#,##0.000000"/>
    <numFmt numFmtId="226" formatCode="#,##0.0000000;[Red]\-#,##0.0000000"/>
    <numFmt numFmtId="227" formatCode="0.00000000"/>
  </numFmts>
  <fonts count="21">
    <font>
      <sz val="11"/>
      <name val="ＭＳ Ｐ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sz val="14"/>
      <name val="ＭＳ ゴシック"/>
      <family val="3"/>
    </font>
    <font>
      <sz val="9"/>
      <name val="ＭＳ ゴシック"/>
      <family val="3"/>
    </font>
    <font>
      <b/>
      <sz val="9"/>
      <name val="ＭＳ ゴシック"/>
      <family val="3"/>
    </font>
    <font>
      <b/>
      <sz val="8"/>
      <name val="ＭＳ ゴシック"/>
      <family val="3"/>
    </font>
    <font>
      <sz val="8"/>
      <name val="ＭＳ ゴシック"/>
      <family val="3"/>
    </font>
    <font>
      <vertAlign val="superscript"/>
      <sz val="8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MS UI Gothic"/>
      <family val="3"/>
    </font>
    <font>
      <sz val="10"/>
      <name val="ＭＳ Ｐゴシック"/>
      <family val="3"/>
    </font>
    <font>
      <sz val="12"/>
      <name val="ＭＳ ゴシック"/>
      <family val="3"/>
    </font>
    <font>
      <sz val="9"/>
      <name val="ＭＳ Ｐゴシック"/>
      <family val="3"/>
    </font>
    <font>
      <b/>
      <sz val="20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b/>
      <sz val="14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77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2" fillId="0" borderId="0" applyNumberFormat="0" applyFill="0" applyBorder="0" applyAlignment="0" applyProtection="0"/>
  </cellStyleXfs>
  <cellXfs count="297">
    <xf numFmtId="0" fontId="0" fillId="0" borderId="0" xfId="0" applyAlignment="1">
      <alignment/>
    </xf>
    <xf numFmtId="0" fontId="5" fillId="0" borderId="0" xfId="0" applyFont="1" applyAlignment="1" quotePrefix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6" fillId="2" borderId="1" xfId="0" applyFont="1" applyFill="1" applyBorder="1" applyAlignment="1" quotePrefix="1">
      <alignment horizontal="center" vertical="center" wrapText="1"/>
    </xf>
    <xf numFmtId="0" fontId="7" fillId="2" borderId="2" xfId="0" applyFont="1" applyFill="1" applyBorder="1" applyAlignment="1" quotePrefix="1">
      <alignment horizontal="left" vertical="center"/>
    </xf>
    <xf numFmtId="0" fontId="6" fillId="2" borderId="3" xfId="0" applyFont="1" applyFill="1" applyBorder="1" applyAlignment="1">
      <alignment/>
    </xf>
    <xf numFmtId="0" fontId="6" fillId="2" borderId="4" xfId="0" applyFont="1" applyFill="1" applyBorder="1" applyAlignment="1">
      <alignment horizontal="center" wrapText="1"/>
    </xf>
    <xf numFmtId="0" fontId="6" fillId="2" borderId="5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left" vertical="center"/>
    </xf>
    <xf numFmtId="0" fontId="6" fillId="2" borderId="5" xfId="0" applyFont="1" applyFill="1" applyBorder="1" applyAlignment="1">
      <alignment horizontal="center" vertical="top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 quotePrefix="1">
      <alignment horizontal="left" vertical="center"/>
    </xf>
    <xf numFmtId="0" fontId="6" fillId="2" borderId="7" xfId="0" applyFont="1" applyFill="1" applyBorder="1" applyAlignment="1">
      <alignment/>
    </xf>
    <xf numFmtId="0" fontId="6" fillId="2" borderId="5" xfId="0" applyFont="1" applyFill="1" applyBorder="1" applyAlignment="1">
      <alignment vertical="center"/>
    </xf>
    <xf numFmtId="0" fontId="6" fillId="2" borderId="5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/>
    </xf>
    <xf numFmtId="0" fontId="6" fillId="2" borderId="5" xfId="0" applyFont="1" applyFill="1" applyBorder="1" applyAlignment="1" quotePrefix="1">
      <alignment horizontal="center" vertical="center" wrapText="1"/>
    </xf>
    <xf numFmtId="0" fontId="6" fillId="2" borderId="8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 quotePrefix="1">
      <alignment horizontal="center" vertical="center" wrapText="1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7" fillId="2" borderId="6" xfId="0" applyFont="1" applyFill="1" applyBorder="1" applyAlignment="1" quotePrefix="1">
      <alignment horizontal="left" vertical="center"/>
    </xf>
    <xf numFmtId="0" fontId="4" fillId="0" borderId="0" xfId="0" applyFont="1" applyAlignment="1">
      <alignment vertical="center"/>
    </xf>
    <xf numFmtId="0" fontId="6" fillId="2" borderId="8" xfId="24" applyFont="1" applyFill="1" applyBorder="1" applyAlignment="1" quotePrefix="1">
      <alignment horizontal="center" vertical="center" wrapText="1"/>
      <protection/>
    </xf>
    <xf numFmtId="0" fontId="6" fillId="2" borderId="3" xfId="0" applyFont="1" applyFill="1" applyBorder="1" applyAlignment="1">
      <alignment vertical="center"/>
    </xf>
    <xf numFmtId="0" fontId="6" fillId="2" borderId="7" xfId="0" applyFont="1" applyFill="1" applyBorder="1" applyAlignment="1">
      <alignment vertical="center"/>
    </xf>
    <xf numFmtId="0" fontId="6" fillId="2" borderId="6" xfId="0" applyFont="1" applyFill="1" applyBorder="1" applyAlignment="1" quotePrefix="1">
      <alignment horizontal="center" vertical="center" wrapText="1"/>
    </xf>
    <xf numFmtId="0" fontId="6" fillId="2" borderId="9" xfId="0" applyFont="1" applyFill="1" applyBorder="1" applyAlignment="1">
      <alignment vertical="center"/>
    </xf>
    <xf numFmtId="0" fontId="6" fillId="2" borderId="4" xfId="0" applyFont="1" applyFill="1" applyBorder="1" applyAlignment="1">
      <alignment vertical="center"/>
    </xf>
    <xf numFmtId="0" fontId="6" fillId="2" borderId="10" xfId="0" applyFont="1" applyFill="1" applyBorder="1" applyAlignment="1" quotePrefix="1">
      <alignment horizontal="center" vertical="center" wrapText="1"/>
    </xf>
    <xf numFmtId="0" fontId="6" fillId="2" borderId="10" xfId="0" applyFont="1" applyFill="1" applyBorder="1" applyAlignment="1" quotePrefix="1">
      <alignment horizontal="left" vertical="center" wrapText="1"/>
    </xf>
    <xf numFmtId="0" fontId="6" fillId="2" borderId="10" xfId="0" applyFont="1" applyFill="1" applyBorder="1" applyAlignment="1" quotePrefix="1">
      <alignment horizontal="left" vertical="center"/>
    </xf>
    <xf numFmtId="0" fontId="6" fillId="2" borderId="11" xfId="0" applyFont="1" applyFill="1" applyBorder="1" applyAlignment="1">
      <alignment vertical="center"/>
    </xf>
    <xf numFmtId="0" fontId="6" fillId="2" borderId="12" xfId="0" applyFont="1" applyFill="1" applyBorder="1" applyAlignment="1">
      <alignment vertical="center"/>
    </xf>
    <xf numFmtId="0" fontId="6" fillId="2" borderId="10" xfId="0" applyFont="1" applyFill="1" applyBorder="1" applyAlignment="1">
      <alignment vertical="center"/>
    </xf>
    <xf numFmtId="0" fontId="3" fillId="2" borderId="8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 quotePrefix="1">
      <alignment horizontal="center" vertical="center" wrapText="1"/>
    </xf>
    <xf numFmtId="0" fontId="6" fillId="2" borderId="3" xfId="0" applyFont="1" applyFill="1" applyBorder="1" applyAlignment="1" quotePrefix="1">
      <alignment horizontal="left" vertical="center"/>
    </xf>
    <xf numFmtId="0" fontId="6" fillId="2" borderId="4" xfId="0" applyFont="1" applyFill="1" applyBorder="1" applyAlignment="1" quotePrefix="1">
      <alignment horizontal="center" vertical="center" wrapText="1"/>
    </xf>
    <xf numFmtId="0" fontId="6" fillId="2" borderId="11" xfId="0" applyFont="1" applyFill="1" applyBorder="1" applyAlignment="1" quotePrefix="1">
      <alignment horizontal="left" vertical="center"/>
    </xf>
    <xf numFmtId="0" fontId="6" fillId="2" borderId="12" xfId="0" applyFont="1" applyFill="1" applyBorder="1" applyAlignment="1">
      <alignment horizontal="right" vertical="center"/>
    </xf>
    <xf numFmtId="0" fontId="15" fillId="0" borderId="0" xfId="21" applyFont="1" applyAlignment="1">
      <alignment vertical="center"/>
      <protection/>
    </xf>
    <xf numFmtId="0" fontId="4" fillId="0" borderId="0" xfId="21" applyFont="1" applyAlignment="1">
      <alignment vertical="center"/>
      <protection/>
    </xf>
    <xf numFmtId="0" fontId="4" fillId="0" borderId="7" xfId="21" applyFont="1" applyBorder="1" applyAlignment="1">
      <alignment horizontal="center" vertical="center"/>
      <protection/>
    </xf>
    <xf numFmtId="38" fontId="15" fillId="0" borderId="13" xfId="17" applyFont="1" applyBorder="1" applyAlignment="1">
      <alignment vertical="center"/>
    </xf>
    <xf numFmtId="0" fontId="4" fillId="0" borderId="14" xfId="21" applyFont="1" applyBorder="1" applyAlignment="1" quotePrefix="1">
      <alignment horizontal="center" vertical="center"/>
      <protection/>
    </xf>
    <xf numFmtId="0" fontId="4" fillId="0" borderId="15" xfId="21" applyFont="1" applyBorder="1" applyAlignment="1">
      <alignment horizontal="center" vertical="center"/>
      <protection/>
    </xf>
    <xf numFmtId="0" fontId="4" fillId="0" borderId="16" xfId="21" applyFont="1" applyBorder="1" applyAlignment="1">
      <alignment horizontal="center" vertical="center"/>
      <protection/>
    </xf>
    <xf numFmtId="0" fontId="4" fillId="0" borderId="17" xfId="21" applyFont="1" applyBorder="1" applyAlignment="1">
      <alignment vertical="center"/>
      <protection/>
    </xf>
    <xf numFmtId="0" fontId="4" fillId="0" borderId="18" xfId="21" applyFont="1" applyBorder="1" applyAlignment="1">
      <alignment horizontal="center" vertical="center"/>
      <protection/>
    </xf>
    <xf numFmtId="0" fontId="4" fillId="0" borderId="19" xfId="21" applyFont="1" applyBorder="1" applyAlignment="1">
      <alignment horizontal="center" vertical="center"/>
      <protection/>
    </xf>
    <xf numFmtId="0" fontId="4" fillId="0" borderId="20" xfId="21" applyFont="1" applyBorder="1" applyAlignment="1">
      <alignment horizontal="center" vertical="center"/>
      <protection/>
    </xf>
    <xf numFmtId="0" fontId="6" fillId="0" borderId="21" xfId="21" applyFont="1" applyBorder="1" applyAlignment="1">
      <alignment vertical="center"/>
      <protection/>
    </xf>
    <xf numFmtId="38" fontId="15" fillId="0" borderId="22" xfId="17" applyFont="1" applyBorder="1" applyAlignment="1">
      <alignment vertical="center"/>
    </xf>
    <xf numFmtId="0" fontId="4" fillId="0" borderId="23" xfId="21" applyFont="1" applyBorder="1" applyAlignment="1">
      <alignment horizontal="center" vertical="center"/>
      <protection/>
    </xf>
    <xf numFmtId="0" fontId="4" fillId="0" borderId="24" xfId="21" applyFont="1" applyBorder="1" applyAlignment="1">
      <alignment horizontal="center" vertical="center"/>
      <protection/>
    </xf>
    <xf numFmtId="0" fontId="4" fillId="0" borderId="25" xfId="21" applyFont="1" applyBorder="1" applyAlignment="1">
      <alignment horizontal="center" vertical="center"/>
      <protection/>
    </xf>
    <xf numFmtId="38" fontId="15" fillId="0" borderId="0" xfId="17" applyFont="1" applyAlignment="1">
      <alignment vertical="center"/>
    </xf>
    <xf numFmtId="0" fontId="6" fillId="0" borderId="2" xfId="21" applyFont="1" applyBorder="1" applyAlignment="1">
      <alignment vertical="center"/>
      <protection/>
    </xf>
    <xf numFmtId="38" fontId="15" fillId="0" borderId="26" xfId="17" applyFont="1" applyBorder="1" applyAlignment="1">
      <alignment vertical="center"/>
    </xf>
    <xf numFmtId="0" fontId="4" fillId="0" borderId="13" xfId="21" applyFont="1" applyBorder="1" applyAlignment="1">
      <alignment horizontal="center" vertical="center"/>
      <protection/>
    </xf>
    <xf numFmtId="0" fontId="4" fillId="0" borderId="27" xfId="21" applyFont="1" applyBorder="1" applyAlignment="1">
      <alignment horizontal="center" vertical="center"/>
      <protection/>
    </xf>
    <xf numFmtId="0" fontId="4" fillId="0" borderId="13" xfId="21" applyFont="1" applyBorder="1" applyAlignment="1">
      <alignment vertical="center"/>
      <protection/>
    </xf>
    <xf numFmtId="0" fontId="6" fillId="0" borderId="28" xfId="21" applyFont="1" applyBorder="1" applyAlignment="1">
      <alignment vertical="center"/>
      <protection/>
    </xf>
    <xf numFmtId="38" fontId="15" fillId="0" borderId="29" xfId="17" applyFont="1" applyBorder="1" applyAlignment="1">
      <alignment vertical="center"/>
    </xf>
    <xf numFmtId="0" fontId="4" fillId="0" borderId="14" xfId="21" applyFont="1" applyBorder="1" applyAlignment="1">
      <alignment horizontal="center" vertical="center"/>
      <protection/>
    </xf>
    <xf numFmtId="0" fontId="4" fillId="0" borderId="30" xfId="21" applyFont="1" applyBorder="1" applyAlignment="1">
      <alignment horizontal="left" vertical="center"/>
      <protection/>
    </xf>
    <xf numFmtId="0" fontId="4" fillId="0" borderId="31" xfId="21" applyFont="1" applyBorder="1" applyAlignment="1">
      <alignment horizontal="left" vertical="center"/>
      <protection/>
    </xf>
    <xf numFmtId="0" fontId="4" fillId="0" borderId="30" xfId="21" applyFont="1" applyBorder="1" applyAlignment="1">
      <alignment horizontal="center" vertical="center"/>
      <protection/>
    </xf>
    <xf numFmtId="38" fontId="15" fillId="0" borderId="32" xfId="17" applyFont="1" applyBorder="1" applyAlignment="1">
      <alignment vertical="center"/>
    </xf>
    <xf numFmtId="38" fontId="15" fillId="0" borderId="8" xfId="17" applyFont="1" applyBorder="1" applyAlignment="1">
      <alignment vertical="center"/>
    </xf>
    <xf numFmtId="38" fontId="15" fillId="0" borderId="33" xfId="17" applyFont="1" applyBorder="1" applyAlignment="1">
      <alignment vertical="center"/>
    </xf>
    <xf numFmtId="38" fontId="15" fillId="0" borderId="27" xfId="17" applyFont="1" applyBorder="1" applyAlignment="1">
      <alignment vertical="center"/>
    </xf>
    <xf numFmtId="0" fontId="4" fillId="0" borderId="7" xfId="21" applyFont="1" applyBorder="1" applyAlignment="1">
      <alignment vertical="center"/>
      <protection/>
    </xf>
    <xf numFmtId="38" fontId="15" fillId="0" borderId="15" xfId="17" applyFont="1" applyBorder="1" applyAlignment="1">
      <alignment vertical="center"/>
    </xf>
    <xf numFmtId="0" fontId="4" fillId="0" borderId="0" xfId="21" applyFont="1" applyBorder="1" applyAlignment="1">
      <alignment horizontal="left" vertical="center"/>
      <protection/>
    </xf>
    <xf numFmtId="0" fontId="4" fillId="0" borderId="34" xfId="21" applyFont="1" applyBorder="1" applyAlignment="1">
      <alignment horizontal="left" vertical="center"/>
      <protection/>
    </xf>
    <xf numFmtId="0" fontId="4" fillId="0" borderId="12" xfId="21" applyFont="1" applyBorder="1" applyAlignment="1">
      <alignment horizontal="center" vertical="center"/>
      <protection/>
    </xf>
    <xf numFmtId="0" fontId="4" fillId="0" borderId="8" xfId="21" applyFont="1" applyBorder="1" applyAlignment="1">
      <alignment horizontal="center" vertical="center"/>
      <protection/>
    </xf>
    <xf numFmtId="0" fontId="4" fillId="0" borderId="4" xfId="21" applyFont="1" applyBorder="1" applyAlignment="1">
      <alignment horizontal="center" vertical="center"/>
      <protection/>
    </xf>
    <xf numFmtId="38" fontId="15" fillId="0" borderId="1" xfId="17" applyFont="1" applyBorder="1" applyAlignment="1">
      <alignment vertical="center"/>
    </xf>
    <xf numFmtId="0" fontId="4" fillId="0" borderId="35" xfId="21" applyFont="1" applyBorder="1" applyAlignment="1">
      <alignment horizontal="center" vertical="center"/>
      <protection/>
    </xf>
    <xf numFmtId="0" fontId="15" fillId="0" borderId="13" xfId="21" applyFont="1" applyBorder="1" applyAlignment="1">
      <alignment vertical="center"/>
      <protection/>
    </xf>
    <xf numFmtId="0" fontId="15" fillId="0" borderId="2" xfId="21" applyFont="1" applyBorder="1" applyAlignment="1" quotePrefix="1">
      <alignment horizontal="center" vertical="center"/>
      <protection/>
    </xf>
    <xf numFmtId="0" fontId="15" fillId="0" borderId="13" xfId="21" applyFont="1" applyBorder="1" applyAlignment="1">
      <alignment horizontal="center" vertical="center"/>
      <protection/>
    </xf>
    <xf numFmtId="0" fontId="16" fillId="0" borderId="0" xfId="23" applyFont="1" applyAlignment="1" quotePrefix="1">
      <alignment horizontal="left" vertical="center"/>
      <protection/>
    </xf>
    <xf numFmtId="0" fontId="3" fillId="0" borderId="0" xfId="21" applyFont="1" applyAlignment="1">
      <alignment vertical="center"/>
      <protection/>
    </xf>
    <xf numFmtId="38" fontId="15" fillId="0" borderId="2" xfId="17" applyFont="1" applyBorder="1" applyAlignment="1">
      <alignment vertical="center"/>
    </xf>
    <xf numFmtId="38" fontId="16" fillId="0" borderId="0" xfId="17" applyFont="1" applyAlignment="1" quotePrefix="1">
      <alignment horizontal="left"/>
    </xf>
    <xf numFmtId="38" fontId="16" fillId="0" borderId="0" xfId="17" applyFont="1" applyAlignment="1">
      <alignment/>
    </xf>
    <xf numFmtId="0" fontId="15" fillId="0" borderId="0" xfId="21" applyFont="1" applyBorder="1" applyAlignment="1">
      <alignment horizontal="right" vertical="center"/>
      <protection/>
    </xf>
    <xf numFmtId="38" fontId="15" fillId="0" borderId="0" xfId="21" applyNumberFormat="1" applyFont="1" applyBorder="1" applyAlignment="1">
      <alignment vertical="center"/>
      <protection/>
    </xf>
    <xf numFmtId="176" fontId="15" fillId="0" borderId="0" xfId="21" applyNumberFormat="1" applyFont="1" applyBorder="1" applyAlignment="1">
      <alignment vertical="center"/>
      <protection/>
    </xf>
    <xf numFmtId="38" fontId="0" fillId="0" borderId="0" xfId="17" applyFont="1" applyAlignment="1">
      <alignment/>
    </xf>
    <xf numFmtId="38" fontId="0" fillId="0" borderId="0" xfId="17" applyFont="1" applyAlignment="1">
      <alignment horizontal="left"/>
    </xf>
    <xf numFmtId="38" fontId="0" fillId="0" borderId="0" xfId="17" applyFont="1" applyAlignment="1">
      <alignment horizontal="center"/>
    </xf>
    <xf numFmtId="38" fontId="0" fillId="0" borderId="0" xfId="17" applyFont="1" applyFill="1" applyAlignment="1">
      <alignment vertical="center"/>
    </xf>
    <xf numFmtId="38" fontId="0" fillId="0" borderId="36" xfId="17" applyFont="1" applyFill="1" applyBorder="1" applyAlignment="1" quotePrefix="1">
      <alignment horizontal="left" vertical="center"/>
    </xf>
    <xf numFmtId="38" fontId="0" fillId="0" borderId="37" xfId="17" applyFont="1" applyFill="1" applyBorder="1" applyAlignment="1">
      <alignment horizontal="right" vertical="center"/>
    </xf>
    <xf numFmtId="38" fontId="0" fillId="0" borderId="0" xfId="17" applyFont="1" applyFill="1" applyAlignment="1">
      <alignment horizontal="left" vertical="center"/>
    </xf>
    <xf numFmtId="38" fontId="0" fillId="0" borderId="0" xfId="17" applyFont="1" applyFill="1" applyAlignment="1">
      <alignment horizontal="center" vertical="center"/>
    </xf>
    <xf numFmtId="38" fontId="0" fillId="0" borderId="36" xfId="17" applyFont="1" applyFill="1" applyBorder="1" applyAlignment="1">
      <alignment vertical="center"/>
    </xf>
    <xf numFmtId="38" fontId="0" fillId="0" borderId="37" xfId="17" applyFont="1" applyFill="1" applyBorder="1" applyAlignment="1">
      <alignment vertical="center"/>
    </xf>
    <xf numFmtId="38" fontId="0" fillId="0" borderId="0" xfId="17" applyFont="1" applyAlignment="1">
      <alignment vertical="center"/>
    </xf>
    <xf numFmtId="38" fontId="0" fillId="0" borderId="0" xfId="17" applyFont="1" applyFill="1" applyBorder="1" applyAlignment="1">
      <alignment horizontal="right" vertical="center"/>
    </xf>
    <xf numFmtId="38" fontId="0" fillId="0" borderId="0" xfId="17" applyFont="1" applyFill="1" applyBorder="1" applyAlignment="1">
      <alignment horizontal="center" vertical="center"/>
    </xf>
    <xf numFmtId="38" fontId="0" fillId="0" borderId="38" xfId="17" applyFont="1" applyFill="1" applyBorder="1" applyAlignment="1" quotePrefix="1">
      <alignment horizontal="left" vertical="center"/>
    </xf>
    <xf numFmtId="38" fontId="18" fillId="0" borderId="39" xfId="17" applyFont="1" applyFill="1" applyBorder="1" applyAlignment="1">
      <alignment horizontal="right" vertical="center"/>
    </xf>
    <xf numFmtId="38" fontId="0" fillId="0" borderId="0" xfId="17" applyFont="1" applyAlignment="1">
      <alignment horizontal="center" vertical="center"/>
    </xf>
    <xf numFmtId="38" fontId="0" fillId="0" borderId="0" xfId="17" applyFont="1" applyFill="1" applyAlignment="1">
      <alignment horizontal="right" vertical="center"/>
    </xf>
    <xf numFmtId="38" fontId="0" fillId="0" borderId="36" xfId="17" applyFont="1" applyFill="1" applyBorder="1" applyAlignment="1">
      <alignment horizontal="left" vertical="center"/>
    </xf>
    <xf numFmtId="38" fontId="0" fillId="0" borderId="36" xfId="17" applyFont="1" applyFill="1" applyBorder="1" applyAlignment="1">
      <alignment horizontal="distributed" vertical="center"/>
    </xf>
    <xf numFmtId="38" fontId="18" fillId="0" borderId="37" xfId="17" applyFont="1" applyFill="1" applyBorder="1" applyAlignment="1">
      <alignment horizontal="right" vertical="center"/>
    </xf>
    <xf numFmtId="38" fontId="0" fillId="0" borderId="40" xfId="17" applyFont="1" applyFill="1" applyBorder="1" applyAlignment="1">
      <alignment horizontal="distributed" vertical="center"/>
    </xf>
    <xf numFmtId="38" fontId="18" fillId="0" borderId="41" xfId="17" applyFont="1" applyFill="1" applyBorder="1" applyAlignment="1">
      <alignment horizontal="right" vertical="center"/>
    </xf>
    <xf numFmtId="38" fontId="0" fillId="0" borderId="42" xfId="17" applyFont="1" applyFill="1" applyBorder="1" applyAlignment="1" quotePrefix="1">
      <alignment vertical="center"/>
    </xf>
    <xf numFmtId="38" fontId="0" fillId="0" borderId="34" xfId="17" applyFont="1" applyFill="1" applyBorder="1" applyAlignment="1">
      <alignment horizontal="center" vertical="center"/>
    </xf>
    <xf numFmtId="38" fontId="18" fillId="0" borderId="43" xfId="17" applyFont="1" applyFill="1" applyBorder="1" applyAlignment="1">
      <alignment horizontal="right" vertical="center"/>
    </xf>
    <xf numFmtId="38" fontId="0" fillId="0" borderId="0" xfId="17" applyFont="1" applyAlignment="1">
      <alignment horizontal="left" vertical="center"/>
    </xf>
    <xf numFmtId="38" fontId="0" fillId="0" borderId="42" xfId="17" applyFont="1" applyFill="1" applyBorder="1" applyAlignment="1">
      <alignment horizontal="distributed" vertical="center"/>
    </xf>
    <xf numFmtId="38" fontId="0" fillId="0" borderId="37" xfId="17" applyFont="1" applyBorder="1" applyAlignment="1">
      <alignment vertical="center"/>
    </xf>
    <xf numFmtId="38" fontId="19" fillId="0" borderId="0" xfId="17" applyFont="1" applyFill="1" applyAlignment="1">
      <alignment horizontal="right" vertical="center"/>
    </xf>
    <xf numFmtId="38" fontId="0" fillId="0" borderId="34" xfId="17" applyFont="1" applyFill="1" applyBorder="1" applyAlignment="1" quotePrefix="1">
      <alignment horizontal="center" vertical="center"/>
    </xf>
    <xf numFmtId="38" fontId="0" fillId="0" borderId="44" xfId="17" applyFont="1" applyFill="1" applyBorder="1" applyAlignment="1">
      <alignment horizontal="distributed" vertical="center"/>
    </xf>
    <xf numFmtId="38" fontId="18" fillId="0" borderId="45" xfId="17" applyFont="1" applyFill="1" applyBorder="1" applyAlignment="1" quotePrefix="1">
      <alignment horizontal="right" vertical="center"/>
    </xf>
    <xf numFmtId="38" fontId="0" fillId="0" borderId="38" xfId="17" applyFont="1" applyFill="1" applyBorder="1" applyAlignment="1">
      <alignment horizontal="distributed" vertical="center"/>
    </xf>
    <xf numFmtId="38" fontId="0" fillId="0" borderId="0" xfId="17" applyFont="1" applyFill="1" applyBorder="1" applyAlignment="1" quotePrefix="1">
      <alignment vertical="center"/>
    </xf>
    <xf numFmtId="209" fontId="19" fillId="0" borderId="0" xfId="17" applyNumberFormat="1" applyFont="1" applyFill="1" applyBorder="1" applyAlignment="1">
      <alignment horizontal="right" vertical="center"/>
    </xf>
    <xf numFmtId="38" fontId="0" fillId="0" borderId="34" xfId="17" applyFont="1" applyFill="1" applyBorder="1" applyAlignment="1">
      <alignment vertical="center"/>
    </xf>
    <xf numFmtId="209" fontId="0" fillId="0" borderId="34" xfId="17" applyNumberFormat="1" applyFont="1" applyFill="1" applyBorder="1" applyAlignment="1">
      <alignment horizontal="right" vertical="center"/>
    </xf>
    <xf numFmtId="38" fontId="19" fillId="0" borderId="0" xfId="17" applyFont="1" applyAlignment="1">
      <alignment vertical="center"/>
    </xf>
    <xf numFmtId="38" fontId="0" fillId="0" borderId="42" xfId="17" applyFont="1" applyFill="1" applyBorder="1" applyAlignment="1">
      <alignment vertical="center"/>
    </xf>
    <xf numFmtId="38" fontId="0" fillId="0" borderId="0" xfId="17" applyFont="1" applyFill="1" applyAlignment="1" quotePrefix="1">
      <alignment vertical="center"/>
    </xf>
    <xf numFmtId="38" fontId="0" fillId="0" borderId="0" xfId="17" applyFont="1" applyFill="1" applyAlignment="1" quotePrefix="1">
      <alignment horizontal="center" vertical="center"/>
    </xf>
    <xf numFmtId="209" fontId="0" fillId="0" borderId="0" xfId="17" applyNumberFormat="1" applyFont="1" applyFill="1" applyBorder="1" applyAlignment="1">
      <alignment horizontal="right" vertical="center"/>
    </xf>
    <xf numFmtId="38" fontId="0" fillId="0" borderId="42" xfId="17" applyFont="1" applyFill="1" applyBorder="1" applyAlignment="1" quotePrefix="1">
      <alignment horizontal="left" vertical="center"/>
    </xf>
    <xf numFmtId="38" fontId="0" fillId="0" borderId="0" xfId="17" applyFont="1" applyFill="1" applyAlignment="1" quotePrefix="1">
      <alignment horizontal="left" vertical="center"/>
    </xf>
    <xf numFmtId="38" fontId="0" fillId="0" borderId="46" xfId="17" applyFont="1" applyFill="1" applyBorder="1" applyAlignment="1">
      <alignment horizontal="distributed" vertical="center"/>
    </xf>
    <xf numFmtId="38" fontId="0" fillId="0" borderId="47" xfId="17" applyFont="1" applyFill="1" applyBorder="1" applyAlignment="1">
      <alignment horizontal="center" vertical="center"/>
    </xf>
    <xf numFmtId="38" fontId="18" fillId="0" borderId="48" xfId="17" applyFont="1" applyFill="1" applyBorder="1" applyAlignment="1">
      <alignment horizontal="right" vertical="center"/>
    </xf>
    <xf numFmtId="38" fontId="0" fillId="0" borderId="49" xfId="17" applyFont="1" applyFill="1" applyBorder="1" applyAlignment="1" quotePrefix="1">
      <alignment horizontal="left" vertical="center"/>
    </xf>
    <xf numFmtId="38" fontId="18" fillId="0" borderId="50" xfId="17" applyFont="1" applyFill="1" applyBorder="1" applyAlignment="1">
      <alignment horizontal="right" vertical="center"/>
    </xf>
    <xf numFmtId="38" fontId="18" fillId="0" borderId="51" xfId="17" applyFont="1" applyFill="1" applyBorder="1" applyAlignment="1">
      <alignment horizontal="right" vertical="center"/>
    </xf>
    <xf numFmtId="0" fontId="4" fillId="0" borderId="11" xfId="21" applyFont="1" applyBorder="1" applyAlignment="1">
      <alignment horizontal="left" vertical="center"/>
      <protection/>
    </xf>
    <xf numFmtId="0" fontId="4" fillId="0" borderId="3" xfId="21" applyFont="1" applyBorder="1" applyAlignment="1">
      <alignment horizontal="left" vertical="center"/>
      <protection/>
    </xf>
    <xf numFmtId="0" fontId="4" fillId="0" borderId="52" xfId="21" applyFont="1" applyBorder="1" applyAlignment="1">
      <alignment horizontal="left" vertical="center"/>
      <protection/>
    </xf>
    <xf numFmtId="0" fontId="4" fillId="0" borderId="47" xfId="21" applyFont="1" applyBorder="1" applyAlignment="1">
      <alignment horizontal="left" vertical="center"/>
      <protection/>
    </xf>
    <xf numFmtId="38" fontId="0" fillId="0" borderId="34" xfId="17" applyFont="1" applyFill="1" applyBorder="1" applyAlignment="1" quotePrefix="1">
      <alignment horizontal="left" vertical="center"/>
    </xf>
    <xf numFmtId="38" fontId="0" fillId="0" borderId="53" xfId="17" applyFont="1" applyFill="1" applyBorder="1" applyAlignment="1" quotePrefix="1">
      <alignment horizontal="left" vertical="center"/>
    </xf>
    <xf numFmtId="38" fontId="0" fillId="0" borderId="54" xfId="17" applyFont="1" applyFill="1" applyBorder="1" applyAlignment="1" quotePrefix="1">
      <alignment horizontal="left" vertical="center"/>
    </xf>
    <xf numFmtId="38" fontId="0" fillId="0" borderId="55" xfId="17" applyFont="1" applyFill="1" applyBorder="1" applyAlignment="1" quotePrefix="1">
      <alignment horizontal="left" vertical="center"/>
    </xf>
    <xf numFmtId="38" fontId="0" fillId="0" borderId="56" xfId="17" applyFont="1" applyFill="1" applyBorder="1" applyAlignment="1" quotePrefix="1">
      <alignment horizontal="left" vertical="center"/>
    </xf>
    <xf numFmtId="38" fontId="0" fillId="0" borderId="57" xfId="17" applyFont="1" applyFill="1" applyBorder="1" applyAlignment="1" quotePrefix="1">
      <alignment horizontal="left" vertical="center"/>
    </xf>
    <xf numFmtId="38" fontId="0" fillId="0" borderId="58" xfId="17" applyFont="1" applyFill="1" applyBorder="1" applyAlignment="1" quotePrefix="1">
      <alignment horizontal="left" vertical="center"/>
    </xf>
    <xf numFmtId="38" fontId="14" fillId="0" borderId="59" xfId="17" applyFont="1" applyFill="1" applyBorder="1" applyAlignment="1">
      <alignment vertical="center"/>
    </xf>
    <xf numFmtId="38" fontId="0" fillId="0" borderId="3" xfId="17" applyFont="1" applyFill="1" applyBorder="1" applyAlignment="1" quotePrefix="1">
      <alignment horizontal="center" vertical="center"/>
    </xf>
    <xf numFmtId="38" fontId="0" fillId="0" borderId="52" xfId="17" applyFont="1" applyFill="1" applyBorder="1" applyAlignment="1" quotePrefix="1">
      <alignment horizontal="center" vertical="center"/>
    </xf>
    <xf numFmtId="38" fontId="15" fillId="0" borderId="60" xfId="17" applyFont="1" applyBorder="1" applyAlignment="1">
      <alignment vertical="center"/>
    </xf>
    <xf numFmtId="38" fontId="15" fillId="0" borderId="61" xfId="17" applyFont="1" applyBorder="1" applyAlignment="1">
      <alignment vertical="center"/>
    </xf>
    <xf numFmtId="38" fontId="15" fillId="0" borderId="62" xfId="17" applyFont="1" applyBorder="1" applyAlignment="1">
      <alignment vertical="center"/>
    </xf>
    <xf numFmtId="38" fontId="15" fillId="0" borderId="63" xfId="17" applyFont="1" applyBorder="1" applyAlignment="1">
      <alignment vertical="center"/>
    </xf>
    <xf numFmtId="38" fontId="15" fillId="0" borderId="64" xfId="17" applyFont="1" applyBorder="1" applyAlignment="1">
      <alignment vertical="center"/>
    </xf>
    <xf numFmtId="38" fontId="15" fillId="0" borderId="65" xfId="17" applyFont="1" applyBorder="1" applyAlignment="1">
      <alignment vertical="center"/>
    </xf>
    <xf numFmtId="38" fontId="15" fillId="0" borderId="5" xfId="17" applyFont="1" applyBorder="1" applyAlignment="1">
      <alignment vertical="center"/>
    </xf>
    <xf numFmtId="38" fontId="15" fillId="0" borderId="66" xfId="17" applyFont="1" applyBorder="1" applyAlignment="1">
      <alignment vertical="center"/>
    </xf>
    <xf numFmtId="38" fontId="15" fillId="0" borderId="18" xfId="17" applyFont="1" applyBorder="1" applyAlignment="1">
      <alignment vertical="center"/>
    </xf>
    <xf numFmtId="38" fontId="15" fillId="0" borderId="19" xfId="17" applyFont="1" applyBorder="1" applyAlignment="1">
      <alignment vertical="center"/>
    </xf>
    <xf numFmtId="38" fontId="15" fillId="0" borderId="20" xfId="17" applyFont="1" applyBorder="1" applyAlignment="1">
      <alignment vertical="center"/>
    </xf>
    <xf numFmtId="38" fontId="15" fillId="0" borderId="67" xfId="17" applyFont="1" applyBorder="1" applyAlignment="1">
      <alignment vertical="center"/>
    </xf>
    <xf numFmtId="38" fontId="15" fillId="0" borderId="60" xfId="17" applyFont="1" applyBorder="1" applyAlignment="1">
      <alignment horizontal="right" vertical="center"/>
    </xf>
    <xf numFmtId="38" fontId="15" fillId="0" borderId="18" xfId="17" applyFont="1" applyBorder="1" applyAlignment="1">
      <alignment horizontal="right" vertical="center"/>
    </xf>
    <xf numFmtId="38" fontId="15" fillId="0" borderId="19" xfId="17" applyFont="1" applyBorder="1" applyAlignment="1">
      <alignment horizontal="right" vertical="center"/>
    </xf>
    <xf numFmtId="38" fontId="15" fillId="0" borderId="20" xfId="17" applyFont="1" applyBorder="1" applyAlignment="1">
      <alignment horizontal="right" vertical="center"/>
    </xf>
    <xf numFmtId="38" fontId="15" fillId="0" borderId="2" xfId="21" applyNumberFormat="1" applyFont="1" applyBorder="1" applyAlignment="1">
      <alignment vertical="center"/>
      <protection/>
    </xf>
    <xf numFmtId="38" fontId="15" fillId="0" borderId="13" xfId="21" applyNumberFormat="1" applyFont="1" applyBorder="1" applyAlignment="1">
      <alignment vertical="center"/>
      <protection/>
    </xf>
    <xf numFmtId="0" fontId="4" fillId="0" borderId="53" xfId="21" applyFont="1" applyBorder="1" applyAlignment="1">
      <alignment horizontal="left" vertical="center"/>
      <protection/>
    </xf>
    <xf numFmtId="0" fontId="6" fillId="0" borderId="53" xfId="21" applyFont="1" applyBorder="1" applyAlignment="1" quotePrefix="1">
      <alignment horizontal="left" vertical="center"/>
      <protection/>
    </xf>
    <xf numFmtId="0" fontId="3" fillId="0" borderId="13" xfId="0" applyFont="1" applyBorder="1" applyAlignment="1">
      <alignment horizontal="center" vertical="center"/>
    </xf>
    <xf numFmtId="0" fontId="20" fillId="0" borderId="0" xfId="21" applyFont="1" applyAlignment="1" quotePrefix="1">
      <alignment horizontal="left" vertical="center"/>
      <protection/>
    </xf>
    <xf numFmtId="0" fontId="3" fillId="0" borderId="13" xfId="0" applyFont="1" applyBorder="1" applyAlignment="1">
      <alignment horizontal="left" vertical="center"/>
    </xf>
    <xf numFmtId="0" fontId="6" fillId="2" borderId="3" xfId="0" applyFont="1" applyFill="1" applyBorder="1" applyAlignment="1">
      <alignment horizontal="left" vertical="center" wrapText="1"/>
    </xf>
    <xf numFmtId="0" fontId="6" fillId="2" borderId="7" xfId="0" applyFont="1" applyFill="1" applyBorder="1" applyAlignment="1">
      <alignment horizontal="left" vertical="center" wrapText="1"/>
    </xf>
    <xf numFmtId="0" fontId="6" fillId="2" borderId="8" xfId="0" applyFont="1" applyFill="1" applyBorder="1" applyAlignment="1">
      <alignment horizontal="center" vertical="center"/>
    </xf>
    <xf numFmtId="38" fontId="6" fillId="0" borderId="13" xfId="17" applyFont="1" applyFill="1" applyBorder="1" applyAlignment="1">
      <alignment horizontal="right" vertical="center"/>
    </xf>
    <xf numFmtId="176" fontId="6" fillId="0" borderId="13" xfId="17" applyNumberFormat="1" applyFont="1" applyFill="1" applyBorder="1" applyAlignment="1">
      <alignment horizontal="right" vertical="center"/>
    </xf>
    <xf numFmtId="0" fontId="4" fillId="2" borderId="8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 quotePrefix="1">
      <alignment horizontal="center" vertical="center" wrapText="1"/>
    </xf>
    <xf numFmtId="0" fontId="6" fillId="2" borderId="5" xfId="0" applyFont="1" applyFill="1" applyBorder="1" applyAlignment="1">
      <alignment vertical="center" wrapText="1"/>
    </xf>
    <xf numFmtId="0" fontId="6" fillId="2" borderId="5" xfId="0" applyFont="1" applyFill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4" fillId="2" borderId="5" xfId="0" applyFont="1" applyFill="1" applyBorder="1" applyAlignment="1">
      <alignment horizontal="center"/>
    </xf>
    <xf numFmtId="0" fontId="6" fillId="0" borderId="9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/>
    </xf>
    <xf numFmtId="0" fontId="3" fillId="0" borderId="13" xfId="0" applyFont="1" applyBorder="1" applyAlignment="1" quotePrefix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6" fillId="2" borderId="1" xfId="0" applyFont="1" applyFill="1" applyBorder="1" applyAlignment="1" quotePrefix="1">
      <alignment horizontal="center" vertical="center" wrapText="1"/>
    </xf>
    <xf numFmtId="0" fontId="6" fillId="2" borderId="5" xfId="0" applyFont="1" applyFill="1" applyBorder="1" applyAlignment="1">
      <alignment horizontal="center" wrapText="1"/>
    </xf>
    <xf numFmtId="0" fontId="6" fillId="2" borderId="6" xfId="0" applyFont="1" applyFill="1" applyBorder="1" applyAlignment="1" quotePrefix="1">
      <alignment horizontal="left" vertical="center" wrapText="1"/>
    </xf>
    <xf numFmtId="0" fontId="6" fillId="2" borderId="9" xfId="0" applyFont="1" applyFill="1" applyBorder="1" applyAlignment="1" quotePrefix="1">
      <alignment horizontal="left" vertical="center" wrapText="1"/>
    </xf>
    <xf numFmtId="0" fontId="6" fillId="2" borderId="4" xfId="0" applyFont="1" applyFill="1" applyBorder="1" applyAlignment="1" quotePrefix="1">
      <alignment horizontal="left" vertical="center" wrapText="1"/>
    </xf>
    <xf numFmtId="0" fontId="7" fillId="2" borderId="6" xfId="0" applyFont="1" applyFill="1" applyBorder="1" applyAlignment="1" quotePrefix="1">
      <alignment horizontal="left" vertical="center" wrapText="1"/>
    </xf>
    <xf numFmtId="0" fontId="6" fillId="2" borderId="9" xfId="0" applyFont="1" applyFill="1" applyBorder="1" applyAlignment="1">
      <alignment horizontal="left" vertical="center" wrapText="1"/>
    </xf>
    <xf numFmtId="0" fontId="6" fillId="0" borderId="4" xfId="0" applyFont="1" applyBorder="1" applyAlignment="1">
      <alignment wrapText="1"/>
    </xf>
    <xf numFmtId="0" fontId="7" fillId="2" borderId="1" xfId="0" applyFont="1" applyFill="1" applyBorder="1" applyAlignment="1" quotePrefix="1">
      <alignment horizontal="left" vertical="top" wrapText="1"/>
    </xf>
    <xf numFmtId="0" fontId="7" fillId="2" borderId="5" xfId="0" applyFont="1" applyFill="1" applyBorder="1" applyAlignment="1" quotePrefix="1">
      <alignment horizontal="left" vertical="top" wrapText="1"/>
    </xf>
    <xf numFmtId="0" fontId="4" fillId="0" borderId="9" xfId="0" applyFont="1" applyBorder="1" applyAlignment="1">
      <alignment/>
    </xf>
    <xf numFmtId="0" fontId="4" fillId="0" borderId="4" xfId="0" applyFont="1" applyBorder="1" applyAlignment="1">
      <alignment/>
    </xf>
    <xf numFmtId="0" fontId="7" fillId="2" borderId="2" xfId="0" applyFont="1" applyFill="1" applyBorder="1" applyAlignment="1" quotePrefix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/>
    </xf>
    <xf numFmtId="0" fontId="6" fillId="2" borderId="8" xfId="0" applyFont="1" applyFill="1" applyBorder="1" applyAlignment="1" quotePrefix="1">
      <alignment horizontal="center" vertical="center" wrapText="1"/>
    </xf>
    <xf numFmtId="0" fontId="6" fillId="2" borderId="4" xfId="0" applyFont="1" applyFill="1" applyBorder="1" applyAlignment="1">
      <alignment horizontal="left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3" fillId="2" borderId="1" xfId="0" applyFont="1" applyFill="1" applyBorder="1" applyAlignment="1" quotePrefix="1">
      <alignment horizontal="center" vertical="center" wrapText="1"/>
    </xf>
    <xf numFmtId="0" fontId="3" fillId="2" borderId="5" xfId="0" applyFont="1" applyFill="1" applyBorder="1" applyAlignment="1" quotePrefix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6" fillId="2" borderId="2" xfId="0" applyFont="1" applyFill="1" applyBorder="1" applyAlignment="1" quotePrefix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7" fillId="2" borderId="9" xfId="0" applyFont="1" applyFill="1" applyBorder="1" applyAlignment="1" quotePrefix="1">
      <alignment horizontal="left" vertical="center" wrapText="1"/>
    </xf>
    <xf numFmtId="0" fontId="7" fillId="2" borderId="4" xfId="0" applyFont="1" applyFill="1" applyBorder="1" applyAlignment="1" quotePrefix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center" vertical="center"/>
    </xf>
    <xf numFmtId="0" fontId="7" fillId="2" borderId="6" xfId="24" applyFont="1" applyFill="1" applyBorder="1" applyAlignment="1" quotePrefix="1">
      <alignment horizontal="left" vertical="center"/>
      <protection/>
    </xf>
    <xf numFmtId="0" fontId="4" fillId="0" borderId="9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7" fillId="2" borderId="6" xfId="24" applyFont="1" applyFill="1" applyBorder="1" applyAlignment="1" quotePrefix="1">
      <alignment horizontal="left" vertical="center" wrapText="1"/>
      <protection/>
    </xf>
    <xf numFmtId="0" fontId="7" fillId="2" borderId="9" xfId="24" applyFont="1" applyFill="1" applyBorder="1" applyAlignment="1" quotePrefix="1">
      <alignment horizontal="left" vertical="center" wrapText="1"/>
      <protection/>
    </xf>
    <xf numFmtId="0" fontId="7" fillId="2" borderId="4" xfId="24" applyFont="1" applyFill="1" applyBorder="1" applyAlignment="1" quotePrefix="1">
      <alignment horizontal="left" vertical="center" wrapText="1"/>
      <protection/>
    </xf>
    <xf numFmtId="0" fontId="7" fillId="2" borderId="6" xfId="0" applyFont="1" applyFill="1" applyBorder="1" applyAlignment="1" quotePrefix="1">
      <alignment horizontal="left" vertical="center"/>
    </xf>
    <xf numFmtId="0" fontId="6" fillId="2" borderId="1" xfId="0" applyFont="1" applyFill="1" applyBorder="1" applyAlignment="1">
      <alignment horizontal="center" vertical="center" wrapText="1"/>
    </xf>
    <xf numFmtId="0" fontId="4" fillId="0" borderId="17" xfId="21" applyFont="1" applyBorder="1" applyAlignment="1">
      <alignment horizontal="center" vertical="center"/>
      <protection/>
    </xf>
    <xf numFmtId="0" fontId="4" fillId="0" borderId="19" xfId="21" applyFont="1" applyBorder="1" applyAlignment="1">
      <alignment horizontal="center" vertical="center"/>
      <protection/>
    </xf>
    <xf numFmtId="0" fontId="4" fillId="0" borderId="68" xfId="21" applyFont="1" applyBorder="1" applyAlignment="1">
      <alignment horizontal="center" vertical="center"/>
      <protection/>
    </xf>
    <xf numFmtId="0" fontId="4" fillId="0" borderId="69" xfId="21" applyFont="1" applyBorder="1" applyAlignment="1">
      <alignment horizontal="left" vertical="center"/>
      <protection/>
    </xf>
    <xf numFmtId="0" fontId="4" fillId="0" borderId="1" xfId="21" applyFont="1" applyBorder="1" applyAlignment="1">
      <alignment horizontal="left" vertical="center"/>
      <protection/>
    </xf>
    <xf numFmtId="0" fontId="4" fillId="0" borderId="6" xfId="21" applyFont="1" applyBorder="1" applyAlignment="1">
      <alignment horizontal="left" vertical="center"/>
      <protection/>
    </xf>
    <xf numFmtId="0" fontId="4" fillId="0" borderId="70" xfId="21" applyFont="1" applyBorder="1" applyAlignment="1">
      <alignment horizontal="left" vertical="center"/>
      <protection/>
    </xf>
    <xf numFmtId="0" fontId="4" fillId="0" borderId="8" xfId="21" applyFont="1" applyBorder="1" applyAlignment="1">
      <alignment horizontal="left" vertical="center"/>
      <protection/>
    </xf>
    <xf numFmtId="0" fontId="4" fillId="0" borderId="71" xfId="21" applyFont="1" applyBorder="1" applyAlignment="1">
      <alignment horizontal="left" vertical="center"/>
      <protection/>
    </xf>
    <xf numFmtId="0" fontId="20" fillId="0" borderId="0" xfId="22" applyFont="1" applyBorder="1" applyAlignment="1">
      <alignment horizontal="right" vertical="center"/>
      <protection/>
    </xf>
    <xf numFmtId="0" fontId="4" fillId="0" borderId="1" xfId="21" applyFont="1" applyBorder="1" applyAlignment="1">
      <alignment horizontal="center" vertical="center" textRotation="255"/>
      <protection/>
    </xf>
    <xf numFmtId="0" fontId="4" fillId="0" borderId="5" xfId="21" applyFont="1" applyBorder="1" applyAlignment="1">
      <alignment horizontal="center" vertical="center" textRotation="255"/>
      <protection/>
    </xf>
    <xf numFmtId="0" fontId="4" fillId="0" borderId="71" xfId="21" applyFont="1" applyBorder="1" applyAlignment="1">
      <alignment horizontal="center" vertical="center" textRotation="255"/>
      <protection/>
    </xf>
    <xf numFmtId="0" fontId="4" fillId="0" borderId="7" xfId="21" applyFont="1" applyBorder="1" applyAlignment="1">
      <alignment horizontal="center" vertical="center"/>
      <protection/>
    </xf>
    <xf numFmtId="0" fontId="4" fillId="0" borderId="13" xfId="21" applyFont="1" applyBorder="1" applyAlignment="1">
      <alignment horizontal="center" vertical="center"/>
      <protection/>
    </xf>
    <xf numFmtId="0" fontId="4" fillId="0" borderId="2" xfId="21" applyFont="1" applyBorder="1" applyAlignment="1">
      <alignment horizontal="center" vertical="center"/>
      <protection/>
    </xf>
    <xf numFmtId="0" fontId="4" fillId="0" borderId="3" xfId="21" applyFont="1" applyBorder="1" applyAlignment="1">
      <alignment horizontal="center" vertical="center"/>
      <protection/>
    </xf>
    <xf numFmtId="0" fontId="4" fillId="0" borderId="2" xfId="21" applyFont="1" applyBorder="1" applyAlignment="1" quotePrefix="1">
      <alignment horizontal="center" vertical="center"/>
      <protection/>
    </xf>
    <xf numFmtId="0" fontId="4" fillId="0" borderId="3" xfId="21" applyFont="1" applyBorder="1" applyAlignment="1" quotePrefix="1">
      <alignment horizontal="center" vertical="center"/>
      <protection/>
    </xf>
    <xf numFmtId="0" fontId="4" fillId="0" borderId="7" xfId="21" applyFont="1" applyBorder="1" applyAlignment="1" quotePrefix="1">
      <alignment horizontal="center" vertical="center"/>
      <protection/>
    </xf>
    <xf numFmtId="0" fontId="4" fillId="0" borderId="13" xfId="21" applyFont="1" applyBorder="1" applyAlignment="1" quotePrefix="1">
      <alignment horizontal="center" vertical="center" textRotation="255"/>
      <protection/>
    </xf>
    <xf numFmtId="0" fontId="4" fillId="0" borderId="13" xfId="21" applyFont="1" applyBorder="1" applyAlignment="1">
      <alignment horizontal="center" vertical="center" textRotation="255"/>
      <protection/>
    </xf>
    <xf numFmtId="0" fontId="4" fillId="0" borderId="2" xfId="21" applyFont="1" applyBorder="1" applyAlignment="1">
      <alignment horizontal="center" vertical="center" textRotation="255"/>
      <protection/>
    </xf>
    <xf numFmtId="0" fontId="4" fillId="0" borderId="36" xfId="21" applyFont="1" applyBorder="1" applyAlignment="1">
      <alignment horizontal="center" vertical="center" textRotation="255"/>
      <protection/>
    </xf>
    <xf numFmtId="0" fontId="4" fillId="0" borderId="72" xfId="21" applyFont="1" applyBorder="1" applyAlignment="1">
      <alignment horizontal="center" vertical="center" textRotation="255"/>
      <protection/>
    </xf>
    <xf numFmtId="0" fontId="4" fillId="0" borderId="38" xfId="21" applyFont="1" applyBorder="1" applyAlignment="1">
      <alignment horizontal="center" vertical="center" textRotation="255"/>
      <protection/>
    </xf>
    <xf numFmtId="0" fontId="4" fillId="0" borderId="36" xfId="21" applyFont="1" applyBorder="1" applyAlignment="1" quotePrefix="1">
      <alignment horizontal="center" vertical="center" textRotation="255"/>
      <protection/>
    </xf>
    <xf numFmtId="0" fontId="4" fillId="0" borderId="72" xfId="21" applyFont="1" applyBorder="1" applyAlignment="1" quotePrefix="1">
      <alignment horizontal="center" vertical="center" textRotation="255"/>
      <protection/>
    </xf>
    <xf numFmtId="0" fontId="4" fillId="0" borderId="38" xfId="21" applyFont="1" applyBorder="1" applyAlignment="1" quotePrefix="1">
      <alignment horizontal="center" vertical="center" textRotation="255"/>
      <protection/>
    </xf>
    <xf numFmtId="0" fontId="4" fillId="0" borderId="47" xfId="21" applyFont="1" applyBorder="1" applyAlignment="1" quotePrefix="1">
      <alignment horizontal="center" vertical="center"/>
      <protection/>
    </xf>
    <xf numFmtId="0" fontId="3" fillId="0" borderId="47" xfId="21" applyFont="1" applyBorder="1">
      <alignment/>
      <protection/>
    </xf>
    <xf numFmtId="0" fontId="3" fillId="0" borderId="48" xfId="21" applyFont="1" applyBorder="1">
      <alignment/>
      <protection/>
    </xf>
    <xf numFmtId="0" fontId="4" fillId="0" borderId="73" xfId="21" applyFont="1" applyBorder="1" applyAlignment="1">
      <alignment horizontal="center" vertical="center"/>
      <protection/>
    </xf>
    <xf numFmtId="0" fontId="4" fillId="0" borderId="61" xfId="21" applyFont="1" applyBorder="1" applyAlignment="1">
      <alignment horizontal="center" vertical="center"/>
      <protection/>
    </xf>
    <xf numFmtId="0" fontId="4" fillId="0" borderId="36" xfId="21" applyFont="1" applyBorder="1" applyAlignment="1" quotePrefix="1">
      <alignment horizontal="center" vertical="center"/>
      <protection/>
    </xf>
    <xf numFmtId="0" fontId="3" fillId="0" borderId="53" xfId="21" applyFont="1" applyBorder="1">
      <alignment/>
      <protection/>
    </xf>
    <xf numFmtId="0" fontId="3" fillId="0" borderId="38" xfId="21" applyFont="1" applyBorder="1">
      <alignment/>
      <protection/>
    </xf>
    <xf numFmtId="0" fontId="3" fillId="0" borderId="56" xfId="21" applyFont="1" applyBorder="1">
      <alignment/>
      <protection/>
    </xf>
    <xf numFmtId="0" fontId="4" fillId="0" borderId="74" xfId="21" applyFont="1" applyBorder="1" applyAlignment="1">
      <alignment horizontal="center" vertical="center" textRotation="255"/>
      <protection/>
    </xf>
    <xf numFmtId="0" fontId="4" fillId="0" borderId="75" xfId="21" applyFont="1" applyBorder="1" applyAlignment="1">
      <alignment horizontal="center" vertical="center" textRotation="255"/>
      <protection/>
    </xf>
    <xf numFmtId="0" fontId="4" fillId="0" borderId="76" xfId="21" applyFont="1" applyBorder="1" applyAlignment="1">
      <alignment horizontal="center" vertical="center" textRotation="255"/>
      <protection/>
    </xf>
    <xf numFmtId="0" fontId="4" fillId="0" borderId="73" xfId="21" applyFont="1" applyBorder="1" applyAlignment="1">
      <alignment horizontal="center" vertical="center" textRotation="255"/>
      <protection/>
    </xf>
    <xf numFmtId="0" fontId="4" fillId="0" borderId="64" xfId="21" applyFont="1" applyBorder="1" applyAlignment="1">
      <alignment horizontal="center" vertical="center" textRotation="255"/>
      <protection/>
    </xf>
    <xf numFmtId="0" fontId="4" fillId="0" borderId="56" xfId="21" applyFont="1" applyBorder="1" applyAlignment="1" quotePrefix="1">
      <alignment horizontal="left" vertical="center"/>
      <protection/>
    </xf>
    <xf numFmtId="0" fontId="4" fillId="0" borderId="34" xfId="21" applyFont="1" applyBorder="1" applyAlignment="1">
      <alignment horizontal="left" vertical="center"/>
      <protection/>
    </xf>
    <xf numFmtId="0" fontId="4" fillId="0" borderId="13" xfId="21" applyFont="1" applyBorder="1" applyAlignment="1" quotePrefix="1">
      <alignment horizontal="center" vertical="center"/>
      <protection/>
    </xf>
    <xf numFmtId="38" fontId="17" fillId="0" borderId="0" xfId="17" applyFont="1" applyFill="1" applyAlignment="1" quotePrefix="1">
      <alignment horizontal="left" vertical="center"/>
    </xf>
    <xf numFmtId="38" fontId="0" fillId="0" borderId="0" xfId="17" applyFont="1" applyFill="1" applyAlignment="1">
      <alignment horizontal="center" vertical="center"/>
    </xf>
    <xf numFmtId="38" fontId="18" fillId="0" borderId="0" xfId="17" applyFont="1" applyAlignment="1">
      <alignment horizontal="left" vertical="center"/>
    </xf>
    <xf numFmtId="38" fontId="18" fillId="0" borderId="56" xfId="17" applyFont="1" applyBorder="1" applyAlignment="1">
      <alignment horizontal="left" vertical="center"/>
    </xf>
    <xf numFmtId="38" fontId="17" fillId="0" borderId="0" xfId="17" applyFont="1" applyAlignment="1" quotePrefix="1">
      <alignment horizontal="center" vertical="center"/>
    </xf>
    <xf numFmtId="0" fontId="20" fillId="0" borderId="0" xfId="22" applyFont="1" applyBorder="1" applyAlignment="1" quotePrefix="1">
      <alignment horizontal="right" vertical="center"/>
      <protection/>
    </xf>
  </cellXfs>
  <cellStyles count="12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H12集計結果（ごみ処理状況）" xfId="21"/>
    <cellStyle name="標準_H12集計結果（経費）" xfId="22"/>
    <cellStyle name="標準_新ごみフローシート" xfId="23"/>
    <cellStyle name="標準_表ごみPrg" xfId="24"/>
    <cellStyle name="Followed Hyperlink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19050</xdr:colOff>
      <xdr:row>26</xdr:row>
      <xdr:rowOff>180975</xdr:rowOff>
    </xdr:from>
    <xdr:to>
      <xdr:col>14</xdr:col>
      <xdr:colOff>485775</xdr:colOff>
      <xdr:row>26</xdr:row>
      <xdr:rowOff>180975</xdr:rowOff>
    </xdr:to>
    <xdr:sp>
      <xdr:nvSpPr>
        <xdr:cNvPr id="1" name="Line 1"/>
        <xdr:cNvSpPr>
          <a:spLocks/>
        </xdr:cNvSpPr>
      </xdr:nvSpPr>
      <xdr:spPr>
        <a:xfrm flipV="1">
          <a:off x="11239500" y="7391400"/>
          <a:ext cx="46672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4</xdr:row>
      <xdr:rowOff>209550</xdr:rowOff>
    </xdr:from>
    <xdr:to>
      <xdr:col>16</xdr:col>
      <xdr:colOff>28575</xdr:colOff>
      <xdr:row>4</xdr:row>
      <xdr:rowOff>219075</xdr:rowOff>
    </xdr:to>
    <xdr:sp>
      <xdr:nvSpPr>
        <xdr:cNvPr id="2" name="Line 2"/>
        <xdr:cNvSpPr>
          <a:spLocks/>
        </xdr:cNvSpPr>
      </xdr:nvSpPr>
      <xdr:spPr>
        <a:xfrm>
          <a:off x="11229975" y="1343025"/>
          <a:ext cx="1666875" cy="95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7</xdr:row>
      <xdr:rowOff>152400</xdr:rowOff>
    </xdr:from>
    <xdr:to>
      <xdr:col>14</xdr:col>
      <xdr:colOff>247650</xdr:colOff>
      <xdr:row>7</xdr:row>
      <xdr:rowOff>152400</xdr:rowOff>
    </xdr:to>
    <xdr:sp>
      <xdr:nvSpPr>
        <xdr:cNvPr id="3" name="Line 3"/>
        <xdr:cNvSpPr>
          <a:spLocks/>
        </xdr:cNvSpPr>
      </xdr:nvSpPr>
      <xdr:spPr>
        <a:xfrm>
          <a:off x="11220450" y="2114550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485775</xdr:colOff>
      <xdr:row>7</xdr:row>
      <xdr:rowOff>152400</xdr:rowOff>
    </xdr:from>
    <xdr:to>
      <xdr:col>15</xdr:col>
      <xdr:colOff>0</xdr:colOff>
      <xdr:row>7</xdr:row>
      <xdr:rowOff>152400</xdr:rowOff>
    </xdr:to>
    <xdr:sp>
      <xdr:nvSpPr>
        <xdr:cNvPr id="4" name="Line 4"/>
        <xdr:cNvSpPr>
          <a:spLocks/>
        </xdr:cNvSpPr>
      </xdr:nvSpPr>
      <xdr:spPr>
        <a:xfrm>
          <a:off x="11706225" y="2114550"/>
          <a:ext cx="4953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257175</xdr:colOff>
      <xdr:row>7</xdr:row>
      <xdr:rowOff>171450</xdr:rowOff>
    </xdr:from>
    <xdr:to>
      <xdr:col>14</xdr:col>
      <xdr:colOff>257175</xdr:colOff>
      <xdr:row>25</xdr:row>
      <xdr:rowOff>200025</xdr:rowOff>
    </xdr:to>
    <xdr:sp>
      <xdr:nvSpPr>
        <xdr:cNvPr id="5" name="Line 5"/>
        <xdr:cNvSpPr>
          <a:spLocks/>
        </xdr:cNvSpPr>
      </xdr:nvSpPr>
      <xdr:spPr>
        <a:xfrm>
          <a:off x="11477625" y="2133600"/>
          <a:ext cx="0" cy="5000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485775</xdr:colOff>
      <xdr:row>7</xdr:row>
      <xdr:rowOff>180975</xdr:rowOff>
    </xdr:from>
    <xdr:to>
      <xdr:col>14</xdr:col>
      <xdr:colOff>485775</xdr:colOff>
      <xdr:row>26</xdr:row>
      <xdr:rowOff>200025</xdr:rowOff>
    </xdr:to>
    <xdr:sp>
      <xdr:nvSpPr>
        <xdr:cNvPr id="6" name="Line 6"/>
        <xdr:cNvSpPr>
          <a:spLocks/>
        </xdr:cNvSpPr>
      </xdr:nvSpPr>
      <xdr:spPr>
        <a:xfrm>
          <a:off x="11706225" y="2143125"/>
          <a:ext cx="0" cy="52673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11</xdr:row>
      <xdr:rowOff>200025</xdr:rowOff>
    </xdr:from>
    <xdr:to>
      <xdr:col>14</xdr:col>
      <xdr:colOff>723900</xdr:colOff>
      <xdr:row>11</xdr:row>
      <xdr:rowOff>200025</xdr:rowOff>
    </xdr:to>
    <xdr:sp>
      <xdr:nvSpPr>
        <xdr:cNvPr id="7" name="Line 7"/>
        <xdr:cNvSpPr>
          <a:spLocks/>
        </xdr:cNvSpPr>
      </xdr:nvSpPr>
      <xdr:spPr>
        <a:xfrm flipH="1">
          <a:off x="11229975" y="3267075"/>
          <a:ext cx="7143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723900</xdr:colOff>
      <xdr:row>5</xdr:row>
      <xdr:rowOff>200025</xdr:rowOff>
    </xdr:from>
    <xdr:to>
      <xdr:col>14</xdr:col>
      <xdr:colOff>723900</xdr:colOff>
      <xdr:row>29</xdr:row>
      <xdr:rowOff>9525</xdr:rowOff>
    </xdr:to>
    <xdr:sp>
      <xdr:nvSpPr>
        <xdr:cNvPr id="8" name="Line 8"/>
        <xdr:cNvSpPr>
          <a:spLocks/>
        </xdr:cNvSpPr>
      </xdr:nvSpPr>
      <xdr:spPr>
        <a:xfrm flipH="1">
          <a:off x="11944350" y="1609725"/>
          <a:ext cx="0" cy="64389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23</xdr:row>
      <xdr:rowOff>171450</xdr:rowOff>
    </xdr:from>
    <xdr:to>
      <xdr:col>14</xdr:col>
      <xdr:colOff>714375</xdr:colOff>
      <xdr:row>23</xdr:row>
      <xdr:rowOff>171450</xdr:rowOff>
    </xdr:to>
    <xdr:sp>
      <xdr:nvSpPr>
        <xdr:cNvPr id="9" name="Line 9"/>
        <xdr:cNvSpPr>
          <a:spLocks/>
        </xdr:cNvSpPr>
      </xdr:nvSpPr>
      <xdr:spPr>
        <a:xfrm flipV="1">
          <a:off x="11220450" y="6553200"/>
          <a:ext cx="7143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19</xdr:row>
      <xdr:rowOff>180975</xdr:rowOff>
    </xdr:from>
    <xdr:to>
      <xdr:col>14</xdr:col>
      <xdr:colOff>723900</xdr:colOff>
      <xdr:row>19</xdr:row>
      <xdr:rowOff>180975</xdr:rowOff>
    </xdr:to>
    <xdr:sp>
      <xdr:nvSpPr>
        <xdr:cNvPr id="10" name="Line 10"/>
        <xdr:cNvSpPr>
          <a:spLocks/>
        </xdr:cNvSpPr>
      </xdr:nvSpPr>
      <xdr:spPr>
        <a:xfrm flipV="1">
          <a:off x="11229975" y="5457825"/>
          <a:ext cx="7143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15</xdr:row>
      <xdr:rowOff>152400</xdr:rowOff>
    </xdr:from>
    <xdr:to>
      <xdr:col>14</xdr:col>
      <xdr:colOff>704850</xdr:colOff>
      <xdr:row>15</xdr:row>
      <xdr:rowOff>152400</xdr:rowOff>
    </xdr:to>
    <xdr:sp>
      <xdr:nvSpPr>
        <xdr:cNvPr id="11" name="Line 11"/>
        <xdr:cNvSpPr>
          <a:spLocks/>
        </xdr:cNvSpPr>
      </xdr:nvSpPr>
      <xdr:spPr>
        <a:xfrm>
          <a:off x="11220450" y="4324350"/>
          <a:ext cx="7048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5</xdr:row>
      <xdr:rowOff>190500</xdr:rowOff>
    </xdr:from>
    <xdr:to>
      <xdr:col>14</xdr:col>
      <xdr:colOff>723900</xdr:colOff>
      <xdr:row>5</xdr:row>
      <xdr:rowOff>190500</xdr:rowOff>
    </xdr:to>
    <xdr:sp>
      <xdr:nvSpPr>
        <xdr:cNvPr id="12" name="Line 12"/>
        <xdr:cNvSpPr>
          <a:spLocks/>
        </xdr:cNvSpPr>
      </xdr:nvSpPr>
      <xdr:spPr>
        <a:xfrm flipV="1">
          <a:off x="11229975" y="1600200"/>
          <a:ext cx="7143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9</xdr:row>
      <xdr:rowOff>228600</xdr:rowOff>
    </xdr:from>
    <xdr:to>
      <xdr:col>14</xdr:col>
      <xdr:colOff>257175</xdr:colOff>
      <xdr:row>9</xdr:row>
      <xdr:rowOff>228600</xdr:rowOff>
    </xdr:to>
    <xdr:sp>
      <xdr:nvSpPr>
        <xdr:cNvPr id="13" name="Line 13"/>
        <xdr:cNvSpPr>
          <a:spLocks/>
        </xdr:cNvSpPr>
      </xdr:nvSpPr>
      <xdr:spPr>
        <a:xfrm>
          <a:off x="11220450" y="27432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13</xdr:row>
      <xdr:rowOff>190500</xdr:rowOff>
    </xdr:from>
    <xdr:to>
      <xdr:col>14</xdr:col>
      <xdr:colOff>257175</xdr:colOff>
      <xdr:row>13</xdr:row>
      <xdr:rowOff>190500</xdr:rowOff>
    </xdr:to>
    <xdr:sp>
      <xdr:nvSpPr>
        <xdr:cNvPr id="14" name="Line 14"/>
        <xdr:cNvSpPr>
          <a:spLocks/>
        </xdr:cNvSpPr>
      </xdr:nvSpPr>
      <xdr:spPr>
        <a:xfrm flipV="1">
          <a:off x="11220450" y="38100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17</xdr:row>
      <xdr:rowOff>190500</xdr:rowOff>
    </xdr:from>
    <xdr:to>
      <xdr:col>14</xdr:col>
      <xdr:colOff>257175</xdr:colOff>
      <xdr:row>17</xdr:row>
      <xdr:rowOff>190500</xdr:rowOff>
    </xdr:to>
    <xdr:sp>
      <xdr:nvSpPr>
        <xdr:cNvPr id="15" name="Line 15"/>
        <xdr:cNvSpPr>
          <a:spLocks/>
        </xdr:cNvSpPr>
      </xdr:nvSpPr>
      <xdr:spPr>
        <a:xfrm>
          <a:off x="11220450" y="49149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21</xdr:row>
      <xdr:rowOff>200025</xdr:rowOff>
    </xdr:from>
    <xdr:to>
      <xdr:col>14</xdr:col>
      <xdr:colOff>257175</xdr:colOff>
      <xdr:row>21</xdr:row>
      <xdr:rowOff>200025</xdr:rowOff>
    </xdr:to>
    <xdr:sp>
      <xdr:nvSpPr>
        <xdr:cNvPr id="16" name="Line 16"/>
        <xdr:cNvSpPr>
          <a:spLocks/>
        </xdr:cNvSpPr>
      </xdr:nvSpPr>
      <xdr:spPr>
        <a:xfrm>
          <a:off x="11229975" y="6029325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10</xdr:row>
      <xdr:rowOff>190500</xdr:rowOff>
    </xdr:from>
    <xdr:to>
      <xdr:col>14</xdr:col>
      <xdr:colOff>485775</xdr:colOff>
      <xdr:row>10</xdr:row>
      <xdr:rowOff>190500</xdr:rowOff>
    </xdr:to>
    <xdr:sp>
      <xdr:nvSpPr>
        <xdr:cNvPr id="17" name="Line 17"/>
        <xdr:cNvSpPr>
          <a:spLocks/>
        </xdr:cNvSpPr>
      </xdr:nvSpPr>
      <xdr:spPr>
        <a:xfrm>
          <a:off x="11220450" y="2981325"/>
          <a:ext cx="48577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14</xdr:row>
      <xdr:rowOff>171450</xdr:rowOff>
    </xdr:from>
    <xdr:to>
      <xdr:col>14</xdr:col>
      <xdr:colOff>485775</xdr:colOff>
      <xdr:row>14</xdr:row>
      <xdr:rowOff>180975</xdr:rowOff>
    </xdr:to>
    <xdr:sp>
      <xdr:nvSpPr>
        <xdr:cNvPr id="18" name="Line 18"/>
        <xdr:cNvSpPr>
          <a:spLocks/>
        </xdr:cNvSpPr>
      </xdr:nvSpPr>
      <xdr:spPr>
        <a:xfrm>
          <a:off x="11229975" y="4067175"/>
          <a:ext cx="476250" cy="95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190500</xdr:rowOff>
    </xdr:from>
    <xdr:to>
      <xdr:col>14</xdr:col>
      <xdr:colOff>476250</xdr:colOff>
      <xdr:row>18</xdr:row>
      <xdr:rowOff>190500</xdr:rowOff>
    </xdr:to>
    <xdr:sp>
      <xdr:nvSpPr>
        <xdr:cNvPr id="19" name="Line 19"/>
        <xdr:cNvSpPr>
          <a:spLocks/>
        </xdr:cNvSpPr>
      </xdr:nvSpPr>
      <xdr:spPr>
        <a:xfrm flipV="1">
          <a:off x="11220450" y="5191125"/>
          <a:ext cx="47625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22</xdr:row>
      <xdr:rowOff>180975</xdr:rowOff>
    </xdr:from>
    <xdr:to>
      <xdr:col>14</xdr:col>
      <xdr:colOff>485775</xdr:colOff>
      <xdr:row>22</xdr:row>
      <xdr:rowOff>180975</xdr:rowOff>
    </xdr:to>
    <xdr:sp>
      <xdr:nvSpPr>
        <xdr:cNvPr id="20" name="Line 20"/>
        <xdr:cNvSpPr>
          <a:spLocks/>
        </xdr:cNvSpPr>
      </xdr:nvSpPr>
      <xdr:spPr>
        <a:xfrm>
          <a:off x="11220450" y="6286500"/>
          <a:ext cx="48577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1057275</xdr:colOff>
      <xdr:row>2</xdr:row>
      <xdr:rowOff>9525</xdr:rowOff>
    </xdr:from>
    <xdr:to>
      <xdr:col>14</xdr:col>
      <xdr:colOff>981075</xdr:colOff>
      <xdr:row>2</xdr:row>
      <xdr:rowOff>9525</xdr:rowOff>
    </xdr:to>
    <xdr:sp>
      <xdr:nvSpPr>
        <xdr:cNvPr id="21" name="Line 21"/>
        <xdr:cNvSpPr>
          <a:spLocks/>
        </xdr:cNvSpPr>
      </xdr:nvSpPr>
      <xdr:spPr>
        <a:xfrm flipV="1">
          <a:off x="5372100" y="590550"/>
          <a:ext cx="682942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561975</xdr:colOff>
      <xdr:row>2</xdr:row>
      <xdr:rowOff>276225</xdr:rowOff>
    </xdr:from>
    <xdr:to>
      <xdr:col>16</xdr:col>
      <xdr:colOff>561975</xdr:colOff>
      <xdr:row>6</xdr:row>
      <xdr:rowOff>276225</xdr:rowOff>
    </xdr:to>
    <xdr:sp>
      <xdr:nvSpPr>
        <xdr:cNvPr id="22" name="Line 22"/>
        <xdr:cNvSpPr>
          <a:spLocks/>
        </xdr:cNvSpPr>
      </xdr:nvSpPr>
      <xdr:spPr>
        <a:xfrm flipH="1" flipV="1">
          <a:off x="13430250" y="857250"/>
          <a:ext cx="0" cy="110490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342900</xdr:colOff>
      <xdr:row>7</xdr:row>
      <xdr:rowOff>152400</xdr:rowOff>
    </xdr:from>
    <xdr:to>
      <xdr:col>11</xdr:col>
      <xdr:colOff>0</xdr:colOff>
      <xdr:row>7</xdr:row>
      <xdr:rowOff>152400</xdr:rowOff>
    </xdr:to>
    <xdr:sp>
      <xdr:nvSpPr>
        <xdr:cNvPr id="23" name="Line 23"/>
        <xdr:cNvSpPr>
          <a:spLocks/>
        </xdr:cNvSpPr>
      </xdr:nvSpPr>
      <xdr:spPr>
        <a:xfrm>
          <a:off x="5715000" y="2114550"/>
          <a:ext cx="2638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9525</xdr:colOff>
      <xdr:row>29</xdr:row>
      <xdr:rowOff>19050</xdr:rowOff>
    </xdr:from>
    <xdr:to>
      <xdr:col>14</xdr:col>
      <xdr:colOff>942975</xdr:colOff>
      <xdr:row>29</xdr:row>
      <xdr:rowOff>28575</xdr:rowOff>
    </xdr:to>
    <xdr:sp>
      <xdr:nvSpPr>
        <xdr:cNvPr id="24" name="Line 24"/>
        <xdr:cNvSpPr>
          <a:spLocks/>
        </xdr:cNvSpPr>
      </xdr:nvSpPr>
      <xdr:spPr>
        <a:xfrm>
          <a:off x="5381625" y="8058150"/>
          <a:ext cx="6781800" cy="95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466725</xdr:colOff>
      <xdr:row>2</xdr:row>
      <xdr:rowOff>0</xdr:rowOff>
    </xdr:from>
    <xdr:to>
      <xdr:col>4</xdr:col>
      <xdr:colOff>466725</xdr:colOff>
      <xdr:row>28</xdr:row>
      <xdr:rowOff>276225</xdr:rowOff>
    </xdr:to>
    <xdr:sp>
      <xdr:nvSpPr>
        <xdr:cNvPr id="25" name="Line 25"/>
        <xdr:cNvSpPr>
          <a:spLocks/>
        </xdr:cNvSpPr>
      </xdr:nvSpPr>
      <xdr:spPr>
        <a:xfrm>
          <a:off x="3448050" y="581025"/>
          <a:ext cx="0" cy="7458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190500</xdr:colOff>
      <xdr:row>7</xdr:row>
      <xdr:rowOff>161925</xdr:rowOff>
    </xdr:from>
    <xdr:to>
      <xdr:col>4</xdr:col>
      <xdr:colOff>190500</xdr:colOff>
      <xdr:row>19</xdr:row>
      <xdr:rowOff>200025</xdr:rowOff>
    </xdr:to>
    <xdr:sp>
      <xdr:nvSpPr>
        <xdr:cNvPr id="26" name="Line 26"/>
        <xdr:cNvSpPr>
          <a:spLocks/>
        </xdr:cNvSpPr>
      </xdr:nvSpPr>
      <xdr:spPr>
        <a:xfrm>
          <a:off x="3171825" y="2124075"/>
          <a:ext cx="0" cy="3352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</xdr:colOff>
      <xdr:row>11</xdr:row>
      <xdr:rowOff>247650</xdr:rowOff>
    </xdr:from>
    <xdr:to>
      <xdr:col>4</xdr:col>
      <xdr:colOff>200025</xdr:colOff>
      <xdr:row>11</xdr:row>
      <xdr:rowOff>247650</xdr:rowOff>
    </xdr:to>
    <xdr:sp>
      <xdr:nvSpPr>
        <xdr:cNvPr id="27" name="Line 27"/>
        <xdr:cNvSpPr>
          <a:spLocks/>
        </xdr:cNvSpPr>
      </xdr:nvSpPr>
      <xdr:spPr>
        <a:xfrm>
          <a:off x="2990850" y="331470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171450</xdr:rowOff>
    </xdr:from>
    <xdr:to>
      <xdr:col>4</xdr:col>
      <xdr:colOff>190500</xdr:colOff>
      <xdr:row>7</xdr:row>
      <xdr:rowOff>171450</xdr:rowOff>
    </xdr:to>
    <xdr:sp>
      <xdr:nvSpPr>
        <xdr:cNvPr id="28" name="Line 28"/>
        <xdr:cNvSpPr>
          <a:spLocks/>
        </xdr:cNvSpPr>
      </xdr:nvSpPr>
      <xdr:spPr>
        <a:xfrm>
          <a:off x="2990850" y="2133600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9</xdr:row>
      <xdr:rowOff>180975</xdr:rowOff>
    </xdr:from>
    <xdr:to>
      <xdr:col>4</xdr:col>
      <xdr:colOff>190500</xdr:colOff>
      <xdr:row>9</xdr:row>
      <xdr:rowOff>180975</xdr:rowOff>
    </xdr:to>
    <xdr:sp>
      <xdr:nvSpPr>
        <xdr:cNvPr id="29" name="Line 29"/>
        <xdr:cNvSpPr>
          <a:spLocks/>
        </xdr:cNvSpPr>
      </xdr:nvSpPr>
      <xdr:spPr>
        <a:xfrm>
          <a:off x="2981325" y="269557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</xdr:colOff>
      <xdr:row>13</xdr:row>
      <xdr:rowOff>190500</xdr:rowOff>
    </xdr:from>
    <xdr:to>
      <xdr:col>4</xdr:col>
      <xdr:colOff>466725</xdr:colOff>
      <xdr:row>13</xdr:row>
      <xdr:rowOff>190500</xdr:rowOff>
    </xdr:to>
    <xdr:sp>
      <xdr:nvSpPr>
        <xdr:cNvPr id="30" name="Line 30"/>
        <xdr:cNvSpPr>
          <a:spLocks/>
        </xdr:cNvSpPr>
      </xdr:nvSpPr>
      <xdr:spPr>
        <a:xfrm>
          <a:off x="2990850" y="3810000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</xdr:colOff>
      <xdr:row>15</xdr:row>
      <xdr:rowOff>180975</xdr:rowOff>
    </xdr:from>
    <xdr:to>
      <xdr:col>4</xdr:col>
      <xdr:colOff>180975</xdr:colOff>
      <xdr:row>15</xdr:row>
      <xdr:rowOff>180975</xdr:rowOff>
    </xdr:to>
    <xdr:sp>
      <xdr:nvSpPr>
        <xdr:cNvPr id="31" name="Line 31"/>
        <xdr:cNvSpPr>
          <a:spLocks/>
        </xdr:cNvSpPr>
      </xdr:nvSpPr>
      <xdr:spPr>
        <a:xfrm>
          <a:off x="2990850" y="4352925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17</xdr:row>
      <xdr:rowOff>180975</xdr:rowOff>
    </xdr:from>
    <xdr:to>
      <xdr:col>4</xdr:col>
      <xdr:colOff>190500</xdr:colOff>
      <xdr:row>17</xdr:row>
      <xdr:rowOff>180975</xdr:rowOff>
    </xdr:to>
    <xdr:sp>
      <xdr:nvSpPr>
        <xdr:cNvPr id="32" name="Line 32"/>
        <xdr:cNvSpPr>
          <a:spLocks/>
        </xdr:cNvSpPr>
      </xdr:nvSpPr>
      <xdr:spPr>
        <a:xfrm>
          <a:off x="2981325" y="490537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190500</xdr:rowOff>
    </xdr:from>
    <xdr:to>
      <xdr:col>4</xdr:col>
      <xdr:colOff>200025</xdr:colOff>
      <xdr:row>19</xdr:row>
      <xdr:rowOff>190500</xdr:rowOff>
    </xdr:to>
    <xdr:sp>
      <xdr:nvSpPr>
        <xdr:cNvPr id="33" name="Line 33"/>
        <xdr:cNvSpPr>
          <a:spLocks/>
        </xdr:cNvSpPr>
      </xdr:nvSpPr>
      <xdr:spPr>
        <a:xfrm>
          <a:off x="2981325" y="546735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466725</xdr:colOff>
      <xdr:row>29</xdr:row>
      <xdr:rowOff>9525</xdr:rowOff>
    </xdr:from>
    <xdr:to>
      <xdr:col>5</xdr:col>
      <xdr:colOff>9525</xdr:colOff>
      <xdr:row>29</xdr:row>
      <xdr:rowOff>9525</xdr:rowOff>
    </xdr:to>
    <xdr:sp>
      <xdr:nvSpPr>
        <xdr:cNvPr id="34" name="Line 34"/>
        <xdr:cNvSpPr>
          <a:spLocks/>
        </xdr:cNvSpPr>
      </xdr:nvSpPr>
      <xdr:spPr>
        <a:xfrm>
          <a:off x="3448050" y="804862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466725</xdr:colOff>
      <xdr:row>18</xdr:row>
      <xdr:rowOff>28575</xdr:rowOff>
    </xdr:from>
    <xdr:to>
      <xdr:col>5</xdr:col>
      <xdr:colOff>9525</xdr:colOff>
      <xdr:row>18</xdr:row>
      <xdr:rowOff>28575</xdr:rowOff>
    </xdr:to>
    <xdr:sp>
      <xdr:nvSpPr>
        <xdr:cNvPr id="35" name="Line 35"/>
        <xdr:cNvSpPr>
          <a:spLocks/>
        </xdr:cNvSpPr>
      </xdr:nvSpPr>
      <xdr:spPr>
        <a:xfrm>
          <a:off x="3448050" y="5029200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466725</xdr:colOff>
      <xdr:row>5</xdr:row>
      <xdr:rowOff>9525</xdr:rowOff>
    </xdr:from>
    <xdr:to>
      <xdr:col>5</xdr:col>
      <xdr:colOff>9525</xdr:colOff>
      <xdr:row>5</xdr:row>
      <xdr:rowOff>9525</xdr:rowOff>
    </xdr:to>
    <xdr:sp>
      <xdr:nvSpPr>
        <xdr:cNvPr id="36" name="Line 36"/>
        <xdr:cNvSpPr>
          <a:spLocks/>
        </xdr:cNvSpPr>
      </xdr:nvSpPr>
      <xdr:spPr>
        <a:xfrm>
          <a:off x="3448050" y="141922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447675</xdr:colOff>
      <xdr:row>2</xdr:row>
      <xdr:rowOff>0</xdr:rowOff>
    </xdr:from>
    <xdr:to>
      <xdr:col>5</xdr:col>
      <xdr:colOff>9525</xdr:colOff>
      <xdr:row>2</xdr:row>
      <xdr:rowOff>0</xdr:rowOff>
    </xdr:to>
    <xdr:sp>
      <xdr:nvSpPr>
        <xdr:cNvPr id="37" name="Line 37"/>
        <xdr:cNvSpPr>
          <a:spLocks/>
        </xdr:cNvSpPr>
      </xdr:nvSpPr>
      <xdr:spPr>
        <a:xfrm flipV="1">
          <a:off x="3429000" y="581025"/>
          <a:ext cx="228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8</xdr:col>
      <xdr:colOff>9525</xdr:colOff>
      <xdr:row>5</xdr:row>
      <xdr:rowOff>0</xdr:rowOff>
    </xdr:to>
    <xdr:sp>
      <xdr:nvSpPr>
        <xdr:cNvPr id="38" name="Line 38"/>
        <xdr:cNvSpPr>
          <a:spLocks/>
        </xdr:cNvSpPr>
      </xdr:nvSpPr>
      <xdr:spPr>
        <a:xfrm>
          <a:off x="5372100" y="1409700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314325</xdr:colOff>
      <xdr:row>10</xdr:row>
      <xdr:rowOff>9525</xdr:rowOff>
    </xdr:from>
    <xdr:to>
      <xdr:col>7</xdr:col>
      <xdr:colOff>314325</xdr:colOff>
      <xdr:row>26</xdr:row>
      <xdr:rowOff>9525</xdr:rowOff>
    </xdr:to>
    <xdr:sp>
      <xdr:nvSpPr>
        <xdr:cNvPr id="39" name="Line 39"/>
        <xdr:cNvSpPr>
          <a:spLocks/>
        </xdr:cNvSpPr>
      </xdr:nvSpPr>
      <xdr:spPr>
        <a:xfrm>
          <a:off x="5686425" y="2800350"/>
          <a:ext cx="0" cy="4419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304800</xdr:colOff>
      <xdr:row>18</xdr:row>
      <xdr:rowOff>0</xdr:rowOff>
    </xdr:to>
    <xdr:sp>
      <xdr:nvSpPr>
        <xdr:cNvPr id="40" name="Line 40"/>
        <xdr:cNvSpPr>
          <a:spLocks/>
        </xdr:cNvSpPr>
      </xdr:nvSpPr>
      <xdr:spPr>
        <a:xfrm>
          <a:off x="5372100" y="5000625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314325</xdr:colOff>
      <xdr:row>10</xdr:row>
      <xdr:rowOff>0</xdr:rowOff>
    </xdr:from>
    <xdr:to>
      <xdr:col>8</xdr:col>
      <xdr:colOff>9525</xdr:colOff>
      <xdr:row>10</xdr:row>
      <xdr:rowOff>0</xdr:rowOff>
    </xdr:to>
    <xdr:sp>
      <xdr:nvSpPr>
        <xdr:cNvPr id="41" name="Line 41"/>
        <xdr:cNvSpPr>
          <a:spLocks/>
        </xdr:cNvSpPr>
      </xdr:nvSpPr>
      <xdr:spPr>
        <a:xfrm flipV="1">
          <a:off x="5686425" y="2790825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314325</xdr:colOff>
      <xdr:row>14</xdr:row>
      <xdr:rowOff>9525</xdr:rowOff>
    </xdr:from>
    <xdr:to>
      <xdr:col>8</xdr:col>
      <xdr:colOff>9525</xdr:colOff>
      <xdr:row>14</xdr:row>
      <xdr:rowOff>9525</xdr:rowOff>
    </xdr:to>
    <xdr:sp>
      <xdr:nvSpPr>
        <xdr:cNvPr id="42" name="Line 42"/>
        <xdr:cNvSpPr>
          <a:spLocks/>
        </xdr:cNvSpPr>
      </xdr:nvSpPr>
      <xdr:spPr>
        <a:xfrm>
          <a:off x="5686425" y="3905250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323850</xdr:colOff>
      <xdr:row>18</xdr:row>
      <xdr:rowOff>0</xdr:rowOff>
    </xdr:from>
    <xdr:to>
      <xdr:col>8</xdr:col>
      <xdr:colOff>19050</xdr:colOff>
      <xdr:row>18</xdr:row>
      <xdr:rowOff>0</xdr:rowOff>
    </xdr:to>
    <xdr:sp>
      <xdr:nvSpPr>
        <xdr:cNvPr id="43" name="Line 43"/>
        <xdr:cNvSpPr>
          <a:spLocks/>
        </xdr:cNvSpPr>
      </xdr:nvSpPr>
      <xdr:spPr>
        <a:xfrm flipV="1">
          <a:off x="5695950" y="5000625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304800</xdr:colOff>
      <xdr:row>22</xdr:row>
      <xdr:rowOff>0</xdr:rowOff>
    </xdr:from>
    <xdr:to>
      <xdr:col>8</xdr:col>
      <xdr:colOff>9525</xdr:colOff>
      <xdr:row>22</xdr:row>
      <xdr:rowOff>0</xdr:rowOff>
    </xdr:to>
    <xdr:sp>
      <xdr:nvSpPr>
        <xdr:cNvPr id="44" name="Line 44"/>
        <xdr:cNvSpPr>
          <a:spLocks/>
        </xdr:cNvSpPr>
      </xdr:nvSpPr>
      <xdr:spPr>
        <a:xfrm>
          <a:off x="5676900" y="6105525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9</xdr:row>
      <xdr:rowOff>180975</xdr:rowOff>
    </xdr:from>
    <xdr:to>
      <xdr:col>11</xdr:col>
      <xdr:colOff>0</xdr:colOff>
      <xdr:row>9</xdr:row>
      <xdr:rowOff>180975</xdr:rowOff>
    </xdr:to>
    <xdr:sp>
      <xdr:nvSpPr>
        <xdr:cNvPr id="45" name="Line 45"/>
        <xdr:cNvSpPr>
          <a:spLocks/>
        </xdr:cNvSpPr>
      </xdr:nvSpPr>
      <xdr:spPr>
        <a:xfrm>
          <a:off x="7686675" y="2695575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13</xdr:row>
      <xdr:rowOff>180975</xdr:rowOff>
    </xdr:from>
    <xdr:to>
      <xdr:col>11</xdr:col>
      <xdr:colOff>0</xdr:colOff>
      <xdr:row>13</xdr:row>
      <xdr:rowOff>180975</xdr:rowOff>
    </xdr:to>
    <xdr:sp>
      <xdr:nvSpPr>
        <xdr:cNvPr id="46" name="Line 46"/>
        <xdr:cNvSpPr>
          <a:spLocks/>
        </xdr:cNvSpPr>
      </xdr:nvSpPr>
      <xdr:spPr>
        <a:xfrm flipV="1">
          <a:off x="7686675" y="3800475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9525</xdr:colOff>
      <xdr:row>17</xdr:row>
      <xdr:rowOff>180975</xdr:rowOff>
    </xdr:from>
    <xdr:to>
      <xdr:col>11</xdr:col>
      <xdr:colOff>0</xdr:colOff>
      <xdr:row>17</xdr:row>
      <xdr:rowOff>180975</xdr:rowOff>
    </xdr:to>
    <xdr:sp>
      <xdr:nvSpPr>
        <xdr:cNvPr id="47" name="Line 47"/>
        <xdr:cNvSpPr>
          <a:spLocks/>
        </xdr:cNvSpPr>
      </xdr:nvSpPr>
      <xdr:spPr>
        <a:xfrm flipV="1">
          <a:off x="7696200" y="49053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21</xdr:row>
      <xdr:rowOff>190500</xdr:rowOff>
    </xdr:from>
    <xdr:to>
      <xdr:col>11</xdr:col>
      <xdr:colOff>0</xdr:colOff>
      <xdr:row>21</xdr:row>
      <xdr:rowOff>190500</xdr:rowOff>
    </xdr:to>
    <xdr:sp>
      <xdr:nvSpPr>
        <xdr:cNvPr id="48" name="Line 48"/>
        <xdr:cNvSpPr>
          <a:spLocks/>
        </xdr:cNvSpPr>
      </xdr:nvSpPr>
      <xdr:spPr>
        <a:xfrm>
          <a:off x="7686675" y="6019800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9</xdr:row>
      <xdr:rowOff>180975</xdr:rowOff>
    </xdr:from>
    <xdr:to>
      <xdr:col>10</xdr:col>
      <xdr:colOff>390525</xdr:colOff>
      <xdr:row>11</xdr:row>
      <xdr:rowOff>161925</xdr:rowOff>
    </xdr:to>
    <xdr:sp>
      <xdr:nvSpPr>
        <xdr:cNvPr id="49" name="Line 49"/>
        <xdr:cNvSpPr>
          <a:spLocks/>
        </xdr:cNvSpPr>
      </xdr:nvSpPr>
      <xdr:spPr>
        <a:xfrm>
          <a:off x="8077200" y="2695575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13</xdr:row>
      <xdr:rowOff>180975</xdr:rowOff>
    </xdr:from>
    <xdr:to>
      <xdr:col>10</xdr:col>
      <xdr:colOff>390525</xdr:colOff>
      <xdr:row>15</xdr:row>
      <xdr:rowOff>161925</xdr:rowOff>
    </xdr:to>
    <xdr:sp>
      <xdr:nvSpPr>
        <xdr:cNvPr id="50" name="Line 50"/>
        <xdr:cNvSpPr>
          <a:spLocks/>
        </xdr:cNvSpPr>
      </xdr:nvSpPr>
      <xdr:spPr>
        <a:xfrm>
          <a:off x="8077200" y="3800475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17</xdr:row>
      <xdr:rowOff>180975</xdr:rowOff>
    </xdr:from>
    <xdr:to>
      <xdr:col>10</xdr:col>
      <xdr:colOff>390525</xdr:colOff>
      <xdr:row>19</xdr:row>
      <xdr:rowOff>142875</xdr:rowOff>
    </xdr:to>
    <xdr:sp>
      <xdr:nvSpPr>
        <xdr:cNvPr id="51" name="Line 51"/>
        <xdr:cNvSpPr>
          <a:spLocks/>
        </xdr:cNvSpPr>
      </xdr:nvSpPr>
      <xdr:spPr>
        <a:xfrm>
          <a:off x="8077200" y="490537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21</xdr:row>
      <xdr:rowOff>190500</xdr:rowOff>
    </xdr:from>
    <xdr:to>
      <xdr:col>10</xdr:col>
      <xdr:colOff>390525</xdr:colOff>
      <xdr:row>23</xdr:row>
      <xdr:rowOff>161925</xdr:rowOff>
    </xdr:to>
    <xdr:sp>
      <xdr:nvSpPr>
        <xdr:cNvPr id="52" name="Line 52"/>
        <xdr:cNvSpPr>
          <a:spLocks/>
        </xdr:cNvSpPr>
      </xdr:nvSpPr>
      <xdr:spPr>
        <a:xfrm>
          <a:off x="8077200" y="6019800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333375</xdr:colOff>
      <xdr:row>5</xdr:row>
      <xdr:rowOff>0</xdr:rowOff>
    </xdr:from>
    <xdr:to>
      <xdr:col>7</xdr:col>
      <xdr:colOff>333375</xdr:colOff>
      <xdr:row>7</xdr:row>
      <xdr:rowOff>152400</xdr:rowOff>
    </xdr:to>
    <xdr:sp>
      <xdr:nvSpPr>
        <xdr:cNvPr id="53" name="Line 53"/>
        <xdr:cNvSpPr>
          <a:spLocks/>
        </xdr:cNvSpPr>
      </xdr:nvSpPr>
      <xdr:spPr>
        <a:xfrm flipV="1">
          <a:off x="5705475" y="1409700"/>
          <a:ext cx="0" cy="704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400050</xdr:colOff>
      <xdr:row>10</xdr:row>
      <xdr:rowOff>171450</xdr:rowOff>
    </xdr:from>
    <xdr:to>
      <xdr:col>11</xdr:col>
      <xdr:colOff>0</xdr:colOff>
      <xdr:row>10</xdr:row>
      <xdr:rowOff>171450</xdr:rowOff>
    </xdr:to>
    <xdr:sp>
      <xdr:nvSpPr>
        <xdr:cNvPr id="54" name="Line 54"/>
        <xdr:cNvSpPr>
          <a:spLocks/>
        </xdr:cNvSpPr>
      </xdr:nvSpPr>
      <xdr:spPr>
        <a:xfrm>
          <a:off x="8086725" y="29622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400050</xdr:colOff>
      <xdr:row>11</xdr:row>
      <xdr:rowOff>171450</xdr:rowOff>
    </xdr:from>
    <xdr:to>
      <xdr:col>11</xdr:col>
      <xdr:colOff>0</xdr:colOff>
      <xdr:row>11</xdr:row>
      <xdr:rowOff>171450</xdr:rowOff>
    </xdr:to>
    <xdr:sp>
      <xdr:nvSpPr>
        <xdr:cNvPr id="55" name="Line 55"/>
        <xdr:cNvSpPr>
          <a:spLocks/>
        </xdr:cNvSpPr>
      </xdr:nvSpPr>
      <xdr:spPr>
        <a:xfrm flipH="1">
          <a:off x="8086725" y="323850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400050</xdr:colOff>
      <xdr:row>14</xdr:row>
      <xdr:rowOff>171450</xdr:rowOff>
    </xdr:from>
    <xdr:to>
      <xdr:col>11</xdr:col>
      <xdr:colOff>0</xdr:colOff>
      <xdr:row>14</xdr:row>
      <xdr:rowOff>171450</xdr:rowOff>
    </xdr:to>
    <xdr:sp>
      <xdr:nvSpPr>
        <xdr:cNvPr id="56" name="Line 56"/>
        <xdr:cNvSpPr>
          <a:spLocks/>
        </xdr:cNvSpPr>
      </xdr:nvSpPr>
      <xdr:spPr>
        <a:xfrm flipH="1">
          <a:off x="8086725" y="40671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400050</xdr:colOff>
      <xdr:row>15</xdr:row>
      <xdr:rowOff>152400</xdr:rowOff>
    </xdr:from>
    <xdr:to>
      <xdr:col>11</xdr:col>
      <xdr:colOff>0</xdr:colOff>
      <xdr:row>15</xdr:row>
      <xdr:rowOff>152400</xdr:rowOff>
    </xdr:to>
    <xdr:sp>
      <xdr:nvSpPr>
        <xdr:cNvPr id="57" name="Line 57"/>
        <xdr:cNvSpPr>
          <a:spLocks/>
        </xdr:cNvSpPr>
      </xdr:nvSpPr>
      <xdr:spPr>
        <a:xfrm flipH="1">
          <a:off x="8086725" y="432435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400050</xdr:colOff>
      <xdr:row>18</xdr:row>
      <xdr:rowOff>171450</xdr:rowOff>
    </xdr:from>
    <xdr:to>
      <xdr:col>11</xdr:col>
      <xdr:colOff>0</xdr:colOff>
      <xdr:row>18</xdr:row>
      <xdr:rowOff>171450</xdr:rowOff>
    </xdr:to>
    <xdr:sp>
      <xdr:nvSpPr>
        <xdr:cNvPr id="58" name="Line 58"/>
        <xdr:cNvSpPr>
          <a:spLocks/>
        </xdr:cNvSpPr>
      </xdr:nvSpPr>
      <xdr:spPr>
        <a:xfrm>
          <a:off x="8086725" y="51720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400050</xdr:colOff>
      <xdr:row>19</xdr:row>
      <xdr:rowOff>152400</xdr:rowOff>
    </xdr:from>
    <xdr:to>
      <xdr:col>11</xdr:col>
      <xdr:colOff>9525</xdr:colOff>
      <xdr:row>19</xdr:row>
      <xdr:rowOff>152400</xdr:rowOff>
    </xdr:to>
    <xdr:sp>
      <xdr:nvSpPr>
        <xdr:cNvPr id="59" name="Line 59"/>
        <xdr:cNvSpPr>
          <a:spLocks/>
        </xdr:cNvSpPr>
      </xdr:nvSpPr>
      <xdr:spPr>
        <a:xfrm flipH="1">
          <a:off x="8086725" y="5429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23</xdr:row>
      <xdr:rowOff>171450</xdr:rowOff>
    </xdr:from>
    <xdr:to>
      <xdr:col>11</xdr:col>
      <xdr:colOff>0</xdr:colOff>
      <xdr:row>23</xdr:row>
      <xdr:rowOff>171450</xdr:rowOff>
    </xdr:to>
    <xdr:sp>
      <xdr:nvSpPr>
        <xdr:cNvPr id="60" name="Line 60"/>
        <xdr:cNvSpPr>
          <a:spLocks/>
        </xdr:cNvSpPr>
      </xdr:nvSpPr>
      <xdr:spPr>
        <a:xfrm flipH="1">
          <a:off x="8077200" y="65532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22</xdr:row>
      <xdr:rowOff>152400</xdr:rowOff>
    </xdr:from>
    <xdr:to>
      <xdr:col>11</xdr:col>
      <xdr:colOff>0</xdr:colOff>
      <xdr:row>22</xdr:row>
      <xdr:rowOff>152400</xdr:rowOff>
    </xdr:to>
    <xdr:sp>
      <xdr:nvSpPr>
        <xdr:cNvPr id="61" name="Line 61"/>
        <xdr:cNvSpPr>
          <a:spLocks/>
        </xdr:cNvSpPr>
      </xdr:nvSpPr>
      <xdr:spPr>
        <a:xfrm>
          <a:off x="8077200" y="6257925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180975</xdr:rowOff>
    </xdr:from>
    <xdr:to>
      <xdr:col>11</xdr:col>
      <xdr:colOff>0</xdr:colOff>
      <xdr:row>4</xdr:row>
      <xdr:rowOff>180975</xdr:rowOff>
    </xdr:to>
    <xdr:sp>
      <xdr:nvSpPr>
        <xdr:cNvPr id="62" name="Line 62"/>
        <xdr:cNvSpPr>
          <a:spLocks/>
        </xdr:cNvSpPr>
      </xdr:nvSpPr>
      <xdr:spPr>
        <a:xfrm>
          <a:off x="7686675" y="1314450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419100</xdr:colOff>
      <xdr:row>4</xdr:row>
      <xdr:rowOff>190500</xdr:rowOff>
    </xdr:from>
    <xdr:to>
      <xdr:col>10</xdr:col>
      <xdr:colOff>419100</xdr:colOff>
      <xdr:row>5</xdr:row>
      <xdr:rowOff>190500</xdr:rowOff>
    </xdr:to>
    <xdr:sp>
      <xdr:nvSpPr>
        <xdr:cNvPr id="63" name="Line 63"/>
        <xdr:cNvSpPr>
          <a:spLocks/>
        </xdr:cNvSpPr>
      </xdr:nvSpPr>
      <xdr:spPr>
        <a:xfrm flipH="1" flipV="1">
          <a:off x="8105775" y="1323975"/>
          <a:ext cx="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419100</xdr:colOff>
      <xdr:row>5</xdr:row>
      <xdr:rowOff>190500</xdr:rowOff>
    </xdr:from>
    <xdr:to>
      <xdr:col>11</xdr:col>
      <xdr:colOff>9525</xdr:colOff>
      <xdr:row>5</xdr:row>
      <xdr:rowOff>190500</xdr:rowOff>
    </xdr:to>
    <xdr:sp>
      <xdr:nvSpPr>
        <xdr:cNvPr id="64" name="Line 64"/>
        <xdr:cNvSpPr>
          <a:spLocks/>
        </xdr:cNvSpPr>
      </xdr:nvSpPr>
      <xdr:spPr>
        <a:xfrm>
          <a:off x="8105775" y="16002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666750</xdr:colOff>
      <xdr:row>3</xdr:row>
      <xdr:rowOff>0</xdr:rowOff>
    </xdr:from>
    <xdr:to>
      <xdr:col>15</xdr:col>
      <xdr:colOff>666750</xdr:colOff>
      <xdr:row>4</xdr:row>
      <xdr:rowOff>209550</xdr:rowOff>
    </xdr:to>
    <xdr:sp>
      <xdr:nvSpPr>
        <xdr:cNvPr id="65" name="Line 65"/>
        <xdr:cNvSpPr>
          <a:spLocks/>
        </xdr:cNvSpPr>
      </xdr:nvSpPr>
      <xdr:spPr>
        <a:xfrm flipH="1" flipV="1">
          <a:off x="12868275" y="857250"/>
          <a:ext cx="0" cy="48577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981075</xdr:colOff>
      <xdr:row>25</xdr:row>
      <xdr:rowOff>180975</xdr:rowOff>
    </xdr:from>
    <xdr:to>
      <xdr:col>11</xdr:col>
      <xdr:colOff>0</xdr:colOff>
      <xdr:row>25</xdr:row>
      <xdr:rowOff>180975</xdr:rowOff>
    </xdr:to>
    <xdr:sp>
      <xdr:nvSpPr>
        <xdr:cNvPr id="66" name="Line 66"/>
        <xdr:cNvSpPr>
          <a:spLocks/>
        </xdr:cNvSpPr>
      </xdr:nvSpPr>
      <xdr:spPr>
        <a:xfrm>
          <a:off x="7686675" y="7115175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26</xdr:row>
      <xdr:rowOff>180975</xdr:rowOff>
    </xdr:from>
    <xdr:to>
      <xdr:col>10</xdr:col>
      <xdr:colOff>647700</xdr:colOff>
      <xdr:row>26</xdr:row>
      <xdr:rowOff>180975</xdr:rowOff>
    </xdr:to>
    <xdr:sp>
      <xdr:nvSpPr>
        <xdr:cNvPr id="67" name="Line 67"/>
        <xdr:cNvSpPr>
          <a:spLocks/>
        </xdr:cNvSpPr>
      </xdr:nvSpPr>
      <xdr:spPr>
        <a:xfrm>
          <a:off x="8077200" y="73914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25</xdr:row>
      <xdr:rowOff>180975</xdr:rowOff>
    </xdr:from>
    <xdr:to>
      <xdr:col>10</xdr:col>
      <xdr:colOff>390525</xdr:colOff>
      <xdr:row>26</xdr:row>
      <xdr:rowOff>171450</xdr:rowOff>
    </xdr:to>
    <xdr:sp>
      <xdr:nvSpPr>
        <xdr:cNvPr id="68" name="Line 68"/>
        <xdr:cNvSpPr>
          <a:spLocks/>
        </xdr:cNvSpPr>
      </xdr:nvSpPr>
      <xdr:spPr>
        <a:xfrm flipV="1">
          <a:off x="8077200" y="7115175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25</xdr:row>
      <xdr:rowOff>190500</xdr:rowOff>
    </xdr:from>
    <xdr:to>
      <xdr:col>14</xdr:col>
      <xdr:colOff>257175</xdr:colOff>
      <xdr:row>25</xdr:row>
      <xdr:rowOff>190500</xdr:rowOff>
    </xdr:to>
    <xdr:sp>
      <xdr:nvSpPr>
        <xdr:cNvPr id="69" name="Line 69"/>
        <xdr:cNvSpPr>
          <a:spLocks/>
        </xdr:cNvSpPr>
      </xdr:nvSpPr>
      <xdr:spPr>
        <a:xfrm>
          <a:off x="11220450" y="71247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314325</xdr:colOff>
      <xdr:row>26</xdr:row>
      <xdr:rowOff>9525</xdr:rowOff>
    </xdr:from>
    <xdr:to>
      <xdr:col>8</xdr:col>
      <xdr:colOff>19050</xdr:colOff>
      <xdr:row>26</xdr:row>
      <xdr:rowOff>9525</xdr:rowOff>
    </xdr:to>
    <xdr:sp>
      <xdr:nvSpPr>
        <xdr:cNvPr id="70" name="Line 70"/>
        <xdr:cNvSpPr>
          <a:spLocks/>
        </xdr:cNvSpPr>
      </xdr:nvSpPr>
      <xdr:spPr>
        <a:xfrm>
          <a:off x="5686425" y="7219950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85725</xdr:colOff>
      <xdr:row>6</xdr:row>
      <xdr:rowOff>200025</xdr:rowOff>
    </xdr:from>
    <xdr:to>
      <xdr:col>4</xdr:col>
      <xdr:colOff>104775</xdr:colOff>
      <xdr:row>20</xdr:row>
      <xdr:rowOff>180975</xdr:rowOff>
    </xdr:to>
    <xdr:sp>
      <xdr:nvSpPr>
        <xdr:cNvPr id="71" name="Rectangle 71"/>
        <xdr:cNvSpPr>
          <a:spLocks/>
        </xdr:cNvSpPr>
      </xdr:nvSpPr>
      <xdr:spPr>
        <a:xfrm>
          <a:off x="85725" y="1885950"/>
          <a:ext cx="3000375" cy="3848100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-chosa4\E\&#23455;&#24907;&#35519;&#26619;H11\&#20966;&#29702;&#29366;&#27841;&#12487;&#12540;&#12479;\&#20840;&#24066;&#30010;&#26449;&#21029;&#38598;&#35336;&#32080;&#26524;&#65288;&#12375;&#23615;&#20966;&#29702;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23455;&#24907;&#35519;&#26619;H16\&#30906;&#35469;&#20316;&#26989;\&#38598;&#35336;&#32080;&#26524;&#65288;&#12375;&#23615;&#20966;&#29702;&#29366;&#27841;&#65289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23455;&#24907;&#35519;&#26619;H16\&#30906;&#35469;&#20316;&#26989;\data_fil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し尿処理の状況"/>
      <sheetName val="水洗化人口等"/>
      <sheetName val="し尿収集・処理体制"/>
      <sheetName val="し尿収集運搬機材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水洗化人口等"/>
      <sheetName val="し尿処理の状況"/>
      <sheetName val="し尿集計結果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KEY"/>
      <sheetName val="市町村確認用"/>
      <sheetName val="組合確認用"/>
      <sheetName val="回収状況"/>
      <sheetName val="H14市町村コード"/>
      <sheetName val="H14組合コード"/>
      <sheetName val="総括的事項"/>
      <sheetName val="ごみ処理関係1"/>
      <sheetName val="ごみ処理関係2"/>
      <sheetName val="し尿処理関係"/>
      <sheetName val="総括的事項事務組合1"/>
      <sheetName val="総括的事項事務組合2"/>
      <sheetName val="委託処理票"/>
      <sheetName val="修正委託処理票"/>
      <sheetName val="焼却"/>
      <sheetName val="堆肥"/>
      <sheetName val="粗大"/>
      <sheetName val="資源化"/>
      <sheetName val="燃料"/>
      <sheetName val="その他"/>
      <sheetName val="保管"/>
      <sheetName val="処分"/>
      <sheetName val="し尿"/>
      <sheetName val="ｺﾐﾌﾟﾗ"/>
      <sheetName val="分担金"/>
      <sheetName val="確認項目"/>
      <sheetName val="リスト"/>
      <sheetName val="市町村別"/>
      <sheetName val="人口"/>
      <sheetName val="搬入"/>
      <sheetName val="処理"/>
      <sheetName val="資源"/>
      <sheetName val="尿"/>
      <sheetName val="市経費"/>
      <sheetName val="組経費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Q65"/>
  <sheetViews>
    <sheetView showGridLines="0" tabSelected="1" workbookViewId="0" topLeftCell="A1">
      <pane xSplit="3" ySplit="6" topLeftCell="D7" activePane="bottomRight" state="frozen"/>
      <selection pane="topLeft" activeCell="A1" sqref="A1:B1"/>
      <selection pane="topRight" activeCell="A1" sqref="A1:B1"/>
      <selection pane="bottomLeft" activeCell="A1" sqref="A1:B1"/>
      <selection pane="bottomRight" activeCell="D7" sqref="D7"/>
    </sheetView>
  </sheetViews>
  <sheetFormatPr defaultColWidth="9.00390625" defaultRowHeight="13.5"/>
  <cols>
    <col min="1" max="1" width="9.00390625" style="5" customWidth="1"/>
    <col min="2" max="2" width="6.625" style="5" customWidth="1"/>
    <col min="3" max="3" width="12.625" style="5" customWidth="1"/>
    <col min="4" max="43" width="10.625" style="5" customWidth="1"/>
    <col min="44" max="16384" width="9.00390625" style="5" customWidth="1"/>
  </cols>
  <sheetData>
    <row r="1" spans="1:43" ht="17.25">
      <c r="A1" s="1" t="s">
        <v>18</v>
      </c>
      <c r="B1" s="1"/>
      <c r="C1" s="1"/>
      <c r="D1" s="2"/>
      <c r="E1" s="3"/>
      <c r="F1" s="2"/>
      <c r="G1" s="3"/>
      <c r="H1" s="2"/>
      <c r="I1" s="3"/>
      <c r="J1" s="2"/>
      <c r="K1" s="3"/>
      <c r="L1" s="2"/>
      <c r="M1" s="3"/>
      <c r="N1" s="2"/>
      <c r="O1" s="3"/>
      <c r="P1" s="2"/>
      <c r="Q1" s="3"/>
      <c r="R1" s="2"/>
      <c r="S1" s="3"/>
      <c r="T1" s="2"/>
      <c r="U1" s="3"/>
      <c r="V1" s="2"/>
      <c r="W1" s="3"/>
      <c r="X1" s="2"/>
      <c r="Y1" s="3"/>
      <c r="Z1" s="2"/>
      <c r="AA1" s="3"/>
      <c r="AB1" s="2"/>
      <c r="AC1" s="3"/>
      <c r="AD1" s="2"/>
      <c r="AE1" s="3"/>
      <c r="AF1" s="2"/>
      <c r="AG1" s="3"/>
      <c r="AH1" s="2"/>
      <c r="AI1" s="3"/>
      <c r="AJ1" s="2"/>
      <c r="AK1" s="3"/>
      <c r="AL1" s="2"/>
      <c r="AM1" s="3"/>
      <c r="AN1" s="2"/>
      <c r="AO1" s="3"/>
      <c r="AP1" s="2"/>
      <c r="AQ1" s="3"/>
    </row>
    <row r="2" spans="1:43" ht="22.5" customHeight="1">
      <c r="A2" s="200" t="s">
        <v>180</v>
      </c>
      <c r="B2" s="200" t="s">
        <v>181</v>
      </c>
      <c r="C2" s="203" t="s">
        <v>182</v>
      </c>
      <c r="D2" s="208" t="s">
        <v>342</v>
      </c>
      <c r="E2" s="198"/>
      <c r="F2" s="208" t="s">
        <v>343</v>
      </c>
      <c r="G2" s="198"/>
      <c r="H2" s="198"/>
      <c r="I2" s="199"/>
      <c r="J2" s="215" t="s">
        <v>118</v>
      </c>
      <c r="K2" s="216"/>
      <c r="L2" s="217"/>
      <c r="M2" s="203" t="s">
        <v>119</v>
      </c>
      <c r="N2" s="7" t="s">
        <v>344</v>
      </c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9"/>
      <c r="AE2" s="211" t="s">
        <v>345</v>
      </c>
      <c r="AF2" s="208" t="s">
        <v>0</v>
      </c>
      <c r="AG2" s="209"/>
      <c r="AH2" s="209"/>
      <c r="AI2" s="209"/>
      <c r="AJ2" s="209"/>
      <c r="AK2" s="209"/>
      <c r="AL2" s="210"/>
      <c r="AM2" s="211" t="s">
        <v>1</v>
      </c>
      <c r="AN2" s="208" t="s">
        <v>2</v>
      </c>
      <c r="AO2" s="213"/>
      <c r="AP2" s="213"/>
      <c r="AQ2" s="214"/>
    </row>
    <row r="3" spans="1:43" ht="22.5" customHeight="1">
      <c r="A3" s="195"/>
      <c r="B3" s="197"/>
      <c r="C3" s="191"/>
      <c r="D3" s="11"/>
      <c r="E3" s="203" t="s">
        <v>3</v>
      </c>
      <c r="F3" s="203" t="s">
        <v>4</v>
      </c>
      <c r="G3" s="203" t="s">
        <v>5</v>
      </c>
      <c r="H3" s="203" t="s">
        <v>6</v>
      </c>
      <c r="I3" s="12" t="s">
        <v>120</v>
      </c>
      <c r="J3" s="211" t="s">
        <v>12</v>
      </c>
      <c r="K3" s="211" t="s">
        <v>13</v>
      </c>
      <c r="L3" s="211" t="s">
        <v>14</v>
      </c>
      <c r="M3" s="218"/>
      <c r="N3" s="203" t="s">
        <v>7</v>
      </c>
      <c r="O3" s="203" t="s">
        <v>168</v>
      </c>
      <c r="P3" s="205" t="s">
        <v>121</v>
      </c>
      <c r="Q3" s="206"/>
      <c r="R3" s="206"/>
      <c r="S3" s="206"/>
      <c r="T3" s="206"/>
      <c r="U3" s="207"/>
      <c r="V3" s="14" t="s">
        <v>122</v>
      </c>
      <c r="W3" s="8"/>
      <c r="X3" s="8"/>
      <c r="Y3" s="8"/>
      <c r="Z3" s="8"/>
      <c r="AA3" s="8"/>
      <c r="AB3" s="8"/>
      <c r="AC3" s="15"/>
      <c r="AD3" s="12" t="s">
        <v>120</v>
      </c>
      <c r="AE3" s="212"/>
      <c r="AF3" s="203" t="s">
        <v>183</v>
      </c>
      <c r="AG3" s="203" t="s">
        <v>130</v>
      </c>
      <c r="AH3" s="203" t="s">
        <v>184</v>
      </c>
      <c r="AI3" s="203" t="s">
        <v>185</v>
      </c>
      <c r="AJ3" s="203" t="s">
        <v>186</v>
      </c>
      <c r="AK3" s="203" t="s">
        <v>187</v>
      </c>
      <c r="AL3" s="12" t="s">
        <v>123</v>
      </c>
      <c r="AM3" s="212"/>
      <c r="AN3" s="203" t="s">
        <v>188</v>
      </c>
      <c r="AO3" s="203" t="s">
        <v>189</v>
      </c>
      <c r="AP3" s="203" t="s">
        <v>190</v>
      </c>
      <c r="AQ3" s="12" t="s">
        <v>120</v>
      </c>
    </row>
    <row r="4" spans="1:43" ht="22.5" customHeight="1">
      <c r="A4" s="195"/>
      <c r="B4" s="197"/>
      <c r="C4" s="191"/>
      <c r="D4" s="11"/>
      <c r="E4" s="218"/>
      <c r="F4" s="218"/>
      <c r="G4" s="218"/>
      <c r="H4" s="218"/>
      <c r="I4" s="16"/>
      <c r="J4" s="219"/>
      <c r="K4" s="219"/>
      <c r="L4" s="219"/>
      <c r="M4" s="218"/>
      <c r="N4" s="204"/>
      <c r="O4" s="204"/>
      <c r="P4" s="12" t="s">
        <v>120</v>
      </c>
      <c r="Q4" s="6" t="s">
        <v>191</v>
      </c>
      <c r="R4" s="6" t="s">
        <v>192</v>
      </c>
      <c r="S4" s="6" t="s">
        <v>19</v>
      </c>
      <c r="T4" s="6" t="s">
        <v>20</v>
      </c>
      <c r="U4" s="6" t="s">
        <v>21</v>
      </c>
      <c r="V4" s="12" t="s">
        <v>120</v>
      </c>
      <c r="W4" s="6" t="s">
        <v>124</v>
      </c>
      <c r="X4" s="6" t="s">
        <v>163</v>
      </c>
      <c r="Y4" s="6" t="s">
        <v>125</v>
      </c>
      <c r="Z4" s="18" t="s">
        <v>170</v>
      </c>
      <c r="AA4" s="6" t="s">
        <v>126</v>
      </c>
      <c r="AB4" s="18" t="s">
        <v>201</v>
      </c>
      <c r="AC4" s="6" t="s">
        <v>164</v>
      </c>
      <c r="AD4" s="19"/>
      <c r="AE4" s="212"/>
      <c r="AF4" s="204"/>
      <c r="AG4" s="204"/>
      <c r="AH4" s="204"/>
      <c r="AI4" s="204"/>
      <c r="AJ4" s="204"/>
      <c r="AK4" s="204"/>
      <c r="AL4" s="19"/>
      <c r="AM4" s="212"/>
      <c r="AN4" s="204"/>
      <c r="AO4" s="204"/>
      <c r="AP4" s="204"/>
      <c r="AQ4" s="19"/>
    </row>
    <row r="5" spans="1:43" ht="22.5" customHeight="1">
      <c r="A5" s="195"/>
      <c r="B5" s="197"/>
      <c r="C5" s="191"/>
      <c r="D5" s="11"/>
      <c r="E5" s="13"/>
      <c r="F5" s="13"/>
      <c r="G5" s="13"/>
      <c r="H5" s="13"/>
      <c r="I5" s="16"/>
      <c r="J5" s="219"/>
      <c r="K5" s="219"/>
      <c r="L5" s="219"/>
      <c r="M5" s="13"/>
      <c r="N5" s="17"/>
      <c r="O5" s="17"/>
      <c r="P5" s="12"/>
      <c r="Q5" s="20"/>
      <c r="R5" s="20"/>
      <c r="S5" s="20"/>
      <c r="T5" s="20"/>
      <c r="U5" s="20"/>
      <c r="V5" s="12"/>
      <c r="W5" s="20"/>
      <c r="X5" s="20"/>
      <c r="Y5" s="20"/>
      <c r="Z5" s="13"/>
      <c r="AA5" s="20"/>
      <c r="AB5" s="13"/>
      <c r="AC5" s="20"/>
      <c r="AD5" s="19"/>
      <c r="AE5" s="212"/>
      <c r="AF5" s="17"/>
      <c r="AG5" s="17"/>
      <c r="AH5" s="17"/>
      <c r="AI5" s="17"/>
      <c r="AJ5" s="17"/>
      <c r="AK5" s="17"/>
      <c r="AL5" s="19"/>
      <c r="AM5" s="212"/>
      <c r="AN5" s="17"/>
      <c r="AO5" s="17"/>
      <c r="AP5" s="17"/>
      <c r="AQ5" s="19"/>
    </row>
    <row r="6" spans="1:43" ht="22.5" customHeight="1">
      <c r="A6" s="196"/>
      <c r="B6" s="190"/>
      <c r="C6" s="192"/>
      <c r="D6" s="21" t="s">
        <v>127</v>
      </c>
      <c r="E6" s="21" t="s">
        <v>127</v>
      </c>
      <c r="F6" s="22" t="s">
        <v>22</v>
      </c>
      <c r="G6" s="22" t="s">
        <v>22</v>
      </c>
      <c r="H6" s="22" t="s">
        <v>22</v>
      </c>
      <c r="I6" s="22" t="s">
        <v>22</v>
      </c>
      <c r="J6" s="23" t="s">
        <v>128</v>
      </c>
      <c r="K6" s="23" t="s">
        <v>128</v>
      </c>
      <c r="L6" s="23" t="s">
        <v>128</v>
      </c>
      <c r="M6" s="22" t="s">
        <v>22</v>
      </c>
      <c r="N6" s="22" t="s">
        <v>22</v>
      </c>
      <c r="O6" s="22" t="s">
        <v>22</v>
      </c>
      <c r="P6" s="22" t="s">
        <v>22</v>
      </c>
      <c r="Q6" s="22" t="s">
        <v>22</v>
      </c>
      <c r="R6" s="22" t="s">
        <v>22</v>
      </c>
      <c r="S6" s="22" t="s">
        <v>22</v>
      </c>
      <c r="T6" s="22" t="s">
        <v>22</v>
      </c>
      <c r="U6" s="22" t="s">
        <v>22</v>
      </c>
      <c r="V6" s="22" t="s">
        <v>22</v>
      </c>
      <c r="W6" s="22" t="s">
        <v>22</v>
      </c>
      <c r="X6" s="22" t="s">
        <v>22</v>
      </c>
      <c r="Y6" s="22" t="s">
        <v>22</v>
      </c>
      <c r="Z6" s="22" t="s">
        <v>22</v>
      </c>
      <c r="AA6" s="22" t="s">
        <v>22</v>
      </c>
      <c r="AB6" s="22" t="s">
        <v>22</v>
      </c>
      <c r="AC6" s="22" t="s">
        <v>22</v>
      </c>
      <c r="AD6" s="22" t="s">
        <v>22</v>
      </c>
      <c r="AE6" s="22" t="s">
        <v>23</v>
      </c>
      <c r="AF6" s="22" t="s">
        <v>22</v>
      </c>
      <c r="AG6" s="22" t="s">
        <v>22</v>
      </c>
      <c r="AH6" s="22" t="s">
        <v>22</v>
      </c>
      <c r="AI6" s="22" t="s">
        <v>22</v>
      </c>
      <c r="AJ6" s="22" t="s">
        <v>22</v>
      </c>
      <c r="AK6" s="22" t="s">
        <v>22</v>
      </c>
      <c r="AL6" s="22" t="s">
        <v>22</v>
      </c>
      <c r="AM6" s="22" t="s">
        <v>23</v>
      </c>
      <c r="AN6" s="22" t="s">
        <v>22</v>
      </c>
      <c r="AO6" s="22" t="s">
        <v>22</v>
      </c>
      <c r="AP6" s="22" t="s">
        <v>22</v>
      </c>
      <c r="AQ6" s="22" t="s">
        <v>22</v>
      </c>
    </row>
    <row r="7" spans="1:43" ht="13.5" customHeight="1">
      <c r="A7" s="182" t="s">
        <v>239</v>
      </c>
      <c r="B7" s="182" t="s">
        <v>240</v>
      </c>
      <c r="C7" s="184" t="s">
        <v>241</v>
      </c>
      <c r="D7" s="188">
        <v>281910</v>
      </c>
      <c r="E7" s="188">
        <v>281910</v>
      </c>
      <c r="F7" s="188">
        <f>'ごみ搬入量内訳'!H7</f>
        <v>116187</v>
      </c>
      <c r="G7" s="188">
        <f>'ごみ搬入量内訳'!AG7</f>
        <v>7151</v>
      </c>
      <c r="H7" s="188">
        <f>'ごみ搬入量内訳'!AH7</f>
        <v>0</v>
      </c>
      <c r="I7" s="188">
        <f aca="true" t="shared" si="0" ref="I7:I47">SUM(F7:H7)</f>
        <v>123338</v>
      </c>
      <c r="J7" s="188">
        <f aca="true" t="shared" si="1" ref="J7:J65">I7/D7/365*1000000</f>
        <v>1198.6532182864153</v>
      </c>
      <c r="K7" s="188">
        <f>('ごみ搬入量内訳'!E7+'ごみ搬入量内訳'!AH7)/'ごみ処理概要'!D7/365*1000000</f>
        <v>698.9795149817076</v>
      </c>
      <c r="L7" s="188">
        <f>'ごみ搬入量内訳'!F7/'ごみ処理概要'!D7/365*1000000</f>
        <v>499.6737033047076</v>
      </c>
      <c r="M7" s="188">
        <f>'資源化量内訳'!BP7</f>
        <v>7619</v>
      </c>
      <c r="N7" s="188">
        <f>'ごみ処理量内訳'!E7</f>
        <v>100965</v>
      </c>
      <c r="O7" s="188">
        <f>'ごみ処理量内訳'!L7</f>
        <v>621</v>
      </c>
      <c r="P7" s="188">
        <f aca="true" t="shared" si="2" ref="P7:P47">SUM(Q7:U7)</f>
        <v>18522</v>
      </c>
      <c r="Q7" s="188">
        <f>'ごみ処理量内訳'!G7</f>
        <v>8912</v>
      </c>
      <c r="R7" s="188">
        <f>'ごみ処理量内訳'!H7</f>
        <v>7382</v>
      </c>
      <c r="S7" s="188">
        <f>'ごみ処理量内訳'!I7</f>
        <v>2228</v>
      </c>
      <c r="T7" s="188">
        <f>'ごみ処理量内訳'!J7</f>
        <v>0</v>
      </c>
      <c r="U7" s="188">
        <f>'ごみ処理量内訳'!K7</f>
        <v>0</v>
      </c>
      <c r="V7" s="188">
        <f aca="true" t="shared" si="3" ref="V7:V47">SUM(W7:AC7)</f>
        <v>3153</v>
      </c>
      <c r="W7" s="188">
        <f>'資源化量内訳'!M7</f>
        <v>3072</v>
      </c>
      <c r="X7" s="188">
        <f>'資源化量内訳'!N7</f>
        <v>0</v>
      </c>
      <c r="Y7" s="188">
        <f>'資源化量内訳'!O7</f>
        <v>0</v>
      </c>
      <c r="Z7" s="188">
        <f>'資源化量内訳'!P7</f>
        <v>0</v>
      </c>
      <c r="AA7" s="188">
        <f>'資源化量内訳'!Q7</f>
        <v>0</v>
      </c>
      <c r="AB7" s="188">
        <f>'資源化量内訳'!R7</f>
        <v>0</v>
      </c>
      <c r="AC7" s="188">
        <f>'資源化量内訳'!S7</f>
        <v>81</v>
      </c>
      <c r="AD7" s="188">
        <f aca="true" t="shared" si="4" ref="AD7:AD47">N7+O7+P7+V7</f>
        <v>123261</v>
      </c>
      <c r="AE7" s="189">
        <f aca="true" t="shared" si="5" ref="AE7:AE47">(N7+P7+V7)/AD7*100</f>
        <v>99.49619100932169</v>
      </c>
      <c r="AF7" s="188">
        <f>'資源化量内訳'!AB7</f>
        <v>1551</v>
      </c>
      <c r="AG7" s="188">
        <f>'資源化量内訳'!AJ7</f>
        <v>1804</v>
      </c>
      <c r="AH7" s="188">
        <f>'資源化量内訳'!AR7</f>
        <v>5319</v>
      </c>
      <c r="AI7" s="188">
        <f>'資源化量内訳'!AZ7</f>
        <v>275</v>
      </c>
      <c r="AJ7" s="188">
        <f>'資源化量内訳'!BH7</f>
        <v>0</v>
      </c>
      <c r="AK7" s="188" t="s">
        <v>340</v>
      </c>
      <c r="AL7" s="188">
        <f aca="true" t="shared" si="6" ref="AL7:AL47">SUM(AF7:AJ7)</f>
        <v>8949</v>
      </c>
      <c r="AM7" s="189">
        <f aca="true" t="shared" si="7" ref="AM7:AM47">(V7+AL7+M7)/(M7+AD7)*100</f>
        <v>15.068001222493887</v>
      </c>
      <c r="AN7" s="188">
        <f>'ごみ処理量内訳'!AC7</f>
        <v>621</v>
      </c>
      <c r="AO7" s="188">
        <f>'ごみ処理量内訳'!AD7</f>
        <v>13744</v>
      </c>
      <c r="AP7" s="188">
        <f>'ごみ処理量内訳'!AE7</f>
        <v>3970</v>
      </c>
      <c r="AQ7" s="188">
        <f aca="true" t="shared" si="8" ref="AQ7:AQ47">SUM(AN7:AP7)</f>
        <v>18335</v>
      </c>
    </row>
    <row r="8" spans="1:43" ht="13.5" customHeight="1">
      <c r="A8" s="182" t="s">
        <v>239</v>
      </c>
      <c r="B8" s="182" t="s">
        <v>242</v>
      </c>
      <c r="C8" s="184" t="s">
        <v>243</v>
      </c>
      <c r="D8" s="188">
        <v>53309</v>
      </c>
      <c r="E8" s="188">
        <v>53309</v>
      </c>
      <c r="F8" s="188">
        <f>'ごみ搬入量内訳'!H8</f>
        <v>18596</v>
      </c>
      <c r="G8" s="188">
        <f>'ごみ搬入量内訳'!AG8</f>
        <v>4381</v>
      </c>
      <c r="H8" s="188">
        <f>'ごみ搬入量内訳'!AH8</f>
        <v>0</v>
      </c>
      <c r="I8" s="188">
        <f t="shared" si="0"/>
        <v>22977</v>
      </c>
      <c r="J8" s="188">
        <f t="shared" si="1"/>
        <v>1180.8641117167242</v>
      </c>
      <c r="K8" s="188">
        <f>('ごみ搬入量内訳'!E8+'ごみ搬入量内訳'!AH8)/'ごみ処理概要'!D8/365*1000000</f>
        <v>820.3400335649716</v>
      </c>
      <c r="L8" s="188">
        <f>'ごみ搬入量内訳'!F8/'ごみ処理概要'!D8/365*1000000</f>
        <v>360.52407815175263</v>
      </c>
      <c r="M8" s="188">
        <f>'資源化量内訳'!BP8</f>
        <v>527</v>
      </c>
      <c r="N8" s="188">
        <f>'ごみ処理量内訳'!E8</f>
        <v>18402</v>
      </c>
      <c r="O8" s="188">
        <f>'ごみ処理量内訳'!L8</f>
        <v>1535</v>
      </c>
      <c r="P8" s="188">
        <f t="shared" si="2"/>
        <v>1551</v>
      </c>
      <c r="Q8" s="188">
        <f>'ごみ処理量内訳'!G8</f>
        <v>402</v>
      </c>
      <c r="R8" s="188">
        <f>'ごみ処理量内訳'!H8</f>
        <v>1149</v>
      </c>
      <c r="S8" s="188">
        <f>'ごみ処理量内訳'!I8</f>
        <v>0</v>
      </c>
      <c r="T8" s="188">
        <f>'ごみ処理量内訳'!J8</f>
        <v>0</v>
      </c>
      <c r="U8" s="188">
        <f>'ごみ処理量内訳'!K8</f>
        <v>0</v>
      </c>
      <c r="V8" s="188">
        <f t="shared" si="3"/>
        <v>1491</v>
      </c>
      <c r="W8" s="188">
        <f>'資源化量内訳'!M8</f>
        <v>1411</v>
      </c>
      <c r="X8" s="188">
        <f>'資源化量内訳'!N8</f>
        <v>0</v>
      </c>
      <c r="Y8" s="188">
        <f>'資源化量内訳'!O8</f>
        <v>80</v>
      </c>
      <c r="Z8" s="188">
        <f>'資源化量内訳'!P8</f>
        <v>0</v>
      </c>
      <c r="AA8" s="188">
        <f>'資源化量内訳'!Q8</f>
        <v>0</v>
      </c>
      <c r="AB8" s="188">
        <f>'資源化量内訳'!R8</f>
        <v>0</v>
      </c>
      <c r="AC8" s="188">
        <f>'資源化量内訳'!S8</f>
        <v>0</v>
      </c>
      <c r="AD8" s="188">
        <f t="shared" si="4"/>
        <v>22979</v>
      </c>
      <c r="AE8" s="189">
        <f t="shared" si="5"/>
        <v>93.3199878149615</v>
      </c>
      <c r="AF8" s="188">
        <f>'資源化量内訳'!AB8</f>
        <v>0</v>
      </c>
      <c r="AG8" s="188">
        <f>'資源化量内訳'!AJ8</f>
        <v>0</v>
      </c>
      <c r="AH8" s="188">
        <f>'資源化量内訳'!AR8</f>
        <v>1134</v>
      </c>
      <c r="AI8" s="188">
        <f>'資源化量内訳'!AZ8</f>
        <v>0</v>
      </c>
      <c r="AJ8" s="188">
        <f>'資源化量内訳'!BH8</f>
        <v>0</v>
      </c>
      <c r="AK8" s="188" t="s">
        <v>340</v>
      </c>
      <c r="AL8" s="188">
        <f t="shared" si="6"/>
        <v>1134</v>
      </c>
      <c r="AM8" s="189">
        <f t="shared" si="7"/>
        <v>13.409342295584107</v>
      </c>
      <c r="AN8" s="188">
        <f>'ごみ処理量内訳'!AC8</f>
        <v>1535</v>
      </c>
      <c r="AO8" s="188">
        <f>'ごみ処理量内訳'!AD8</f>
        <v>1785</v>
      </c>
      <c r="AP8" s="188">
        <f>'ごみ処理量内訳'!AE8</f>
        <v>26</v>
      </c>
      <c r="AQ8" s="188">
        <f t="shared" si="8"/>
        <v>3346</v>
      </c>
    </row>
    <row r="9" spans="1:43" ht="13.5" customHeight="1">
      <c r="A9" s="182" t="s">
        <v>239</v>
      </c>
      <c r="B9" s="182" t="s">
        <v>244</v>
      </c>
      <c r="C9" s="184" t="s">
        <v>245</v>
      </c>
      <c r="D9" s="188">
        <v>44162</v>
      </c>
      <c r="E9" s="188">
        <v>44162</v>
      </c>
      <c r="F9" s="188">
        <f>'ごみ搬入量内訳'!H9</f>
        <v>13040</v>
      </c>
      <c r="G9" s="188">
        <f>'ごみ搬入量内訳'!AG9</f>
        <v>2331</v>
      </c>
      <c r="H9" s="188">
        <f>'ごみ搬入量内訳'!AH9</f>
        <v>0</v>
      </c>
      <c r="I9" s="188">
        <f t="shared" si="0"/>
        <v>15371</v>
      </c>
      <c r="J9" s="188">
        <f t="shared" si="1"/>
        <v>953.5874454762757</v>
      </c>
      <c r="K9" s="188">
        <f>('ごみ搬入量内訳'!E9+'ごみ搬入量内訳'!AH9)/'ごみ処理概要'!D9/365*1000000</f>
        <v>624.4753904211952</v>
      </c>
      <c r="L9" s="188">
        <f>'ごみ搬入量内訳'!F9/'ごみ処理概要'!D9/365*1000000</f>
        <v>329.11205505508053</v>
      </c>
      <c r="M9" s="188">
        <f>'資源化量内訳'!BP9</f>
        <v>735</v>
      </c>
      <c r="N9" s="188">
        <f>'ごみ処理量内訳'!E9</f>
        <v>0</v>
      </c>
      <c r="O9" s="188">
        <f>'ごみ処理量内訳'!L9</f>
        <v>0</v>
      </c>
      <c r="P9" s="188">
        <f t="shared" si="2"/>
        <v>14900</v>
      </c>
      <c r="Q9" s="188">
        <f>'ごみ処理量内訳'!G9</f>
        <v>0</v>
      </c>
      <c r="R9" s="188">
        <f>'ごみ処理量内訳'!H9</f>
        <v>1508</v>
      </c>
      <c r="S9" s="188">
        <f>'ごみ処理量内訳'!I9</f>
        <v>0</v>
      </c>
      <c r="T9" s="188">
        <f>'ごみ処理量内訳'!J9</f>
        <v>0</v>
      </c>
      <c r="U9" s="188">
        <f>'ごみ処理量内訳'!K9</f>
        <v>13392</v>
      </c>
      <c r="V9" s="188">
        <f t="shared" si="3"/>
        <v>471</v>
      </c>
      <c r="W9" s="188">
        <f>'資源化量内訳'!M9</f>
        <v>471</v>
      </c>
      <c r="X9" s="188">
        <f>'資源化量内訳'!N9</f>
        <v>0</v>
      </c>
      <c r="Y9" s="188">
        <f>'資源化量内訳'!O9</f>
        <v>0</v>
      </c>
      <c r="Z9" s="188">
        <f>'資源化量内訳'!P9</f>
        <v>0</v>
      </c>
      <c r="AA9" s="188">
        <f>'資源化量内訳'!Q9</f>
        <v>0</v>
      </c>
      <c r="AB9" s="188">
        <f>'資源化量内訳'!R9</f>
        <v>0</v>
      </c>
      <c r="AC9" s="188">
        <f>'資源化量内訳'!S9</f>
        <v>0</v>
      </c>
      <c r="AD9" s="188">
        <f t="shared" si="4"/>
        <v>15371</v>
      </c>
      <c r="AE9" s="189">
        <f t="shared" si="5"/>
        <v>100</v>
      </c>
      <c r="AF9" s="188">
        <f>'資源化量内訳'!AB9</f>
        <v>1651</v>
      </c>
      <c r="AG9" s="188">
        <f>'資源化量内訳'!AJ9</f>
        <v>0</v>
      </c>
      <c r="AH9" s="188">
        <f>'資源化量内訳'!AR9</f>
        <v>678</v>
      </c>
      <c r="AI9" s="188">
        <f>'資源化量内訳'!AZ9</f>
        <v>0</v>
      </c>
      <c r="AJ9" s="188">
        <f>'資源化量内訳'!BH9</f>
        <v>0</v>
      </c>
      <c r="AK9" s="188" t="s">
        <v>340</v>
      </c>
      <c r="AL9" s="188">
        <f t="shared" si="6"/>
        <v>2329</v>
      </c>
      <c r="AM9" s="189">
        <f t="shared" si="7"/>
        <v>21.948342232708306</v>
      </c>
      <c r="AN9" s="188">
        <f>'ごみ処理量内訳'!AC9</f>
        <v>0</v>
      </c>
      <c r="AO9" s="188">
        <f>'ごみ処理量内訳'!AD9</f>
        <v>689</v>
      </c>
      <c r="AP9" s="188">
        <f>'ごみ処理量内訳'!AE9</f>
        <v>536</v>
      </c>
      <c r="AQ9" s="188">
        <f t="shared" si="8"/>
        <v>1225</v>
      </c>
    </row>
    <row r="10" spans="1:43" ht="13.5" customHeight="1">
      <c r="A10" s="182" t="s">
        <v>239</v>
      </c>
      <c r="B10" s="182" t="s">
        <v>246</v>
      </c>
      <c r="C10" s="184" t="s">
        <v>247</v>
      </c>
      <c r="D10" s="188">
        <v>60442</v>
      </c>
      <c r="E10" s="188">
        <v>60442</v>
      </c>
      <c r="F10" s="188">
        <f>'ごみ搬入量内訳'!H10</f>
        <v>22700</v>
      </c>
      <c r="G10" s="188">
        <f>'ごみ搬入量内訳'!AG10</f>
        <v>562</v>
      </c>
      <c r="H10" s="188">
        <f>'ごみ搬入量内訳'!AH10</f>
        <v>399</v>
      </c>
      <c r="I10" s="188">
        <f t="shared" si="0"/>
        <v>23661</v>
      </c>
      <c r="J10" s="188">
        <f t="shared" si="1"/>
        <v>1072.510134248479</v>
      </c>
      <c r="K10" s="188">
        <f>('ごみ搬入量内訳'!E10+'ごみ搬入量内訳'!AH10)/'ごみ処理概要'!D10/365*1000000</f>
        <v>751.4052869885903</v>
      </c>
      <c r="L10" s="188">
        <f>'ごみ搬入量内訳'!F10/'ごみ処理概要'!D10/365*1000000</f>
        <v>321.1048472598887</v>
      </c>
      <c r="M10" s="188">
        <f>'資源化量内訳'!BP10</f>
        <v>1081</v>
      </c>
      <c r="N10" s="188">
        <f>'ごみ処理量内訳'!E10</f>
        <v>19331</v>
      </c>
      <c r="O10" s="188">
        <f>'ごみ処理量内訳'!L10</f>
        <v>216</v>
      </c>
      <c r="P10" s="188">
        <f t="shared" si="2"/>
        <v>1195</v>
      </c>
      <c r="Q10" s="188">
        <f>'ごみ処理量内訳'!G10</f>
        <v>1195</v>
      </c>
      <c r="R10" s="188">
        <f>'ごみ処理量内訳'!H10</f>
        <v>0</v>
      </c>
      <c r="S10" s="188">
        <f>'ごみ処理量内訳'!I10</f>
        <v>0</v>
      </c>
      <c r="T10" s="188">
        <f>'ごみ処理量内訳'!J10</f>
        <v>0</v>
      </c>
      <c r="U10" s="188">
        <f>'ごみ処理量内訳'!K10</f>
        <v>0</v>
      </c>
      <c r="V10" s="188">
        <f t="shared" si="3"/>
        <v>2520</v>
      </c>
      <c r="W10" s="188">
        <f>'資源化量内訳'!M10</f>
        <v>1670</v>
      </c>
      <c r="X10" s="188">
        <f>'資源化量内訳'!N10</f>
        <v>109</v>
      </c>
      <c r="Y10" s="188">
        <f>'資源化量内訳'!O10</f>
        <v>475</v>
      </c>
      <c r="Z10" s="188">
        <f>'資源化量内訳'!P10</f>
        <v>89</v>
      </c>
      <c r="AA10" s="188">
        <f>'資源化量内訳'!Q10</f>
        <v>140</v>
      </c>
      <c r="AB10" s="188">
        <f>'資源化量内訳'!R10</f>
        <v>37</v>
      </c>
      <c r="AC10" s="188">
        <f>'資源化量内訳'!S10</f>
        <v>0</v>
      </c>
      <c r="AD10" s="188">
        <f t="shared" si="4"/>
        <v>23262</v>
      </c>
      <c r="AE10" s="189">
        <f t="shared" si="5"/>
        <v>99.0714469950993</v>
      </c>
      <c r="AF10" s="188">
        <f>'資源化量内訳'!AB10</f>
        <v>0</v>
      </c>
      <c r="AG10" s="188">
        <f>'資源化量内訳'!AJ10</f>
        <v>395</v>
      </c>
      <c r="AH10" s="188">
        <f>'資源化量内訳'!AR10</f>
        <v>0</v>
      </c>
      <c r="AI10" s="188">
        <f>'資源化量内訳'!AZ10</f>
        <v>0</v>
      </c>
      <c r="AJ10" s="188">
        <f>'資源化量内訳'!BH10</f>
        <v>0</v>
      </c>
      <c r="AK10" s="188" t="s">
        <v>340</v>
      </c>
      <c r="AL10" s="188">
        <f t="shared" si="6"/>
        <v>395</v>
      </c>
      <c r="AM10" s="189">
        <f t="shared" si="7"/>
        <v>16.415396623259255</v>
      </c>
      <c r="AN10" s="188">
        <f>'ごみ処理量内訳'!AC10</f>
        <v>216</v>
      </c>
      <c r="AO10" s="188">
        <f>'ごみ処理量内訳'!AD10</f>
        <v>2434</v>
      </c>
      <c r="AP10" s="188">
        <f>'ごみ処理量内訳'!AE10</f>
        <v>467</v>
      </c>
      <c r="AQ10" s="188">
        <f t="shared" si="8"/>
        <v>3117</v>
      </c>
    </row>
    <row r="11" spans="1:43" ht="13.5" customHeight="1">
      <c r="A11" s="182" t="s">
        <v>239</v>
      </c>
      <c r="B11" s="182" t="s">
        <v>248</v>
      </c>
      <c r="C11" s="184" t="s">
        <v>249</v>
      </c>
      <c r="D11" s="188">
        <v>73155</v>
      </c>
      <c r="E11" s="188">
        <v>73155</v>
      </c>
      <c r="F11" s="188">
        <f>'ごみ搬入量内訳'!H11</f>
        <v>26370</v>
      </c>
      <c r="G11" s="188">
        <f>'ごみ搬入量内訳'!AG11</f>
        <v>1159</v>
      </c>
      <c r="H11" s="188">
        <f>'ごみ搬入量内訳'!AH11</f>
        <v>0</v>
      </c>
      <c r="I11" s="188">
        <f t="shared" si="0"/>
        <v>27529</v>
      </c>
      <c r="J11" s="188">
        <f t="shared" si="1"/>
        <v>1030.9878724382363</v>
      </c>
      <c r="K11" s="188">
        <f>('ごみ搬入量内訳'!E11+'ごみ搬入量内訳'!AH11)/'ごみ処理概要'!D11/365*1000000</f>
        <v>507.72285904483164</v>
      </c>
      <c r="L11" s="188">
        <f>'ごみ搬入量内訳'!F11/'ごみ処理概要'!D11/365*1000000</f>
        <v>523.2650133934047</v>
      </c>
      <c r="M11" s="188">
        <f>'資源化量内訳'!BP11</f>
        <v>3837</v>
      </c>
      <c r="N11" s="188">
        <f>'ごみ処理量内訳'!E11</f>
        <v>24645</v>
      </c>
      <c r="O11" s="188">
        <f>'ごみ処理量内訳'!L11</f>
        <v>68</v>
      </c>
      <c r="P11" s="188">
        <f t="shared" si="2"/>
        <v>1971</v>
      </c>
      <c r="Q11" s="188">
        <f>'ごみ処理量内訳'!G11</f>
        <v>1209</v>
      </c>
      <c r="R11" s="188">
        <f>'ごみ処理量内訳'!H11</f>
        <v>762</v>
      </c>
      <c r="S11" s="188">
        <f>'ごみ処理量内訳'!I11</f>
        <v>0</v>
      </c>
      <c r="T11" s="188">
        <f>'ごみ処理量内訳'!J11</f>
        <v>0</v>
      </c>
      <c r="U11" s="188">
        <f>'ごみ処理量内訳'!K11</f>
        <v>0</v>
      </c>
      <c r="V11" s="188">
        <f t="shared" si="3"/>
        <v>808</v>
      </c>
      <c r="W11" s="188">
        <f>'資源化量内訳'!M11</f>
        <v>33</v>
      </c>
      <c r="X11" s="188">
        <f>'資源化量内訳'!N11</f>
        <v>70</v>
      </c>
      <c r="Y11" s="188">
        <f>'資源化量内訳'!O11</f>
        <v>705</v>
      </c>
      <c r="Z11" s="188">
        <f>'資源化量内訳'!P11</f>
        <v>0</v>
      </c>
      <c r="AA11" s="188">
        <f>'資源化量内訳'!Q11</f>
        <v>0</v>
      </c>
      <c r="AB11" s="188">
        <f>'資源化量内訳'!R11</f>
        <v>0</v>
      </c>
      <c r="AC11" s="188">
        <f>'資源化量内訳'!S11</f>
        <v>0</v>
      </c>
      <c r="AD11" s="188">
        <f t="shared" si="4"/>
        <v>27492</v>
      </c>
      <c r="AE11" s="189">
        <f t="shared" si="5"/>
        <v>99.75265531791067</v>
      </c>
      <c r="AF11" s="188">
        <f>'資源化量内訳'!AB11</f>
        <v>0</v>
      </c>
      <c r="AG11" s="188">
        <f>'資源化量内訳'!AJ11</f>
        <v>280</v>
      </c>
      <c r="AH11" s="188">
        <f>'資源化量内訳'!AR11</f>
        <v>621</v>
      </c>
      <c r="AI11" s="188">
        <f>'資源化量内訳'!AZ11</f>
        <v>0</v>
      </c>
      <c r="AJ11" s="188">
        <f>'資源化量内訳'!BH11</f>
        <v>0</v>
      </c>
      <c r="AK11" s="188" t="s">
        <v>340</v>
      </c>
      <c r="AL11" s="188">
        <f t="shared" si="6"/>
        <v>901</v>
      </c>
      <c r="AM11" s="189">
        <f t="shared" si="7"/>
        <v>17.702448210922785</v>
      </c>
      <c r="AN11" s="188">
        <f>'ごみ処理量内訳'!AC11</f>
        <v>68</v>
      </c>
      <c r="AO11" s="188">
        <f>'ごみ処理量内訳'!AD11</f>
        <v>2513</v>
      </c>
      <c r="AP11" s="188">
        <f>'ごみ処理量内訳'!AE11</f>
        <v>557</v>
      </c>
      <c r="AQ11" s="188">
        <f t="shared" si="8"/>
        <v>3138</v>
      </c>
    </row>
    <row r="12" spans="1:43" ht="13.5" customHeight="1">
      <c r="A12" s="182" t="s">
        <v>239</v>
      </c>
      <c r="B12" s="182" t="s">
        <v>250</v>
      </c>
      <c r="C12" s="184" t="s">
        <v>251</v>
      </c>
      <c r="D12" s="188">
        <v>93038</v>
      </c>
      <c r="E12" s="188">
        <v>93038</v>
      </c>
      <c r="F12" s="188">
        <f>'ごみ搬入量内訳'!H12</f>
        <v>26716</v>
      </c>
      <c r="G12" s="188">
        <f>'ごみ搬入量内訳'!AG12</f>
        <v>932</v>
      </c>
      <c r="H12" s="188">
        <f>'ごみ搬入量内訳'!AH12</f>
        <v>0</v>
      </c>
      <c r="I12" s="188">
        <f t="shared" si="0"/>
        <v>27648</v>
      </c>
      <c r="J12" s="188">
        <f t="shared" si="1"/>
        <v>814.1613663823325</v>
      </c>
      <c r="K12" s="188">
        <f>('ごみ搬入量内訳'!E12+'ごみ搬入量内訳'!AH12)/'ごみ処理概要'!D12/365*1000000</f>
        <v>579.789610196099</v>
      </c>
      <c r="L12" s="188">
        <f>'ごみ搬入量内訳'!F12/'ごみ処理概要'!D12/365*1000000</f>
        <v>234.37175618623354</v>
      </c>
      <c r="M12" s="188">
        <f>'資源化量内訳'!BP12</f>
        <v>1707</v>
      </c>
      <c r="N12" s="188">
        <f>'ごみ処理量内訳'!E12</f>
        <v>21800</v>
      </c>
      <c r="O12" s="188">
        <f>'ごみ処理量内訳'!L12</f>
        <v>0</v>
      </c>
      <c r="P12" s="188">
        <f t="shared" si="2"/>
        <v>1407</v>
      </c>
      <c r="Q12" s="188">
        <f>'ごみ処理量内訳'!G12</f>
        <v>1407</v>
      </c>
      <c r="R12" s="188">
        <f>'ごみ処理量内訳'!H12</f>
        <v>0</v>
      </c>
      <c r="S12" s="188">
        <f>'ごみ処理量内訳'!I12</f>
        <v>0</v>
      </c>
      <c r="T12" s="188">
        <f>'ごみ処理量内訳'!J12</f>
        <v>0</v>
      </c>
      <c r="U12" s="188">
        <f>'ごみ処理量内訳'!K12</f>
        <v>0</v>
      </c>
      <c r="V12" s="188">
        <f t="shared" si="3"/>
        <v>4441</v>
      </c>
      <c r="W12" s="188">
        <f>'資源化量内訳'!M12</f>
        <v>2573</v>
      </c>
      <c r="X12" s="188">
        <f>'資源化量内訳'!N12</f>
        <v>304</v>
      </c>
      <c r="Y12" s="188">
        <f>'資源化量内訳'!O12</f>
        <v>874</v>
      </c>
      <c r="Z12" s="188">
        <f>'資源化量内訳'!P12</f>
        <v>214</v>
      </c>
      <c r="AA12" s="188">
        <f>'資源化量内訳'!Q12</f>
        <v>442</v>
      </c>
      <c r="AB12" s="188">
        <f>'資源化量内訳'!R12</f>
        <v>34</v>
      </c>
      <c r="AC12" s="188">
        <f>'資源化量内訳'!S12</f>
        <v>0</v>
      </c>
      <c r="AD12" s="188">
        <f t="shared" si="4"/>
        <v>27648</v>
      </c>
      <c r="AE12" s="189">
        <f t="shared" si="5"/>
        <v>100</v>
      </c>
      <c r="AF12" s="188">
        <f>'資源化量内訳'!AB12</f>
        <v>0</v>
      </c>
      <c r="AG12" s="188">
        <f>'資源化量内訳'!AJ12</f>
        <v>436</v>
      </c>
      <c r="AH12" s="188">
        <f>'資源化量内訳'!AR12</f>
        <v>0</v>
      </c>
      <c r="AI12" s="188">
        <f>'資源化量内訳'!AZ12</f>
        <v>0</v>
      </c>
      <c r="AJ12" s="188">
        <f>'資源化量内訳'!BH12</f>
        <v>0</v>
      </c>
      <c r="AK12" s="188" t="s">
        <v>340</v>
      </c>
      <c r="AL12" s="188">
        <f t="shared" si="6"/>
        <v>436</v>
      </c>
      <c r="AM12" s="189">
        <f t="shared" si="7"/>
        <v>22.428887753363995</v>
      </c>
      <c r="AN12" s="188">
        <f>'ごみ処理量内訳'!AC12</f>
        <v>0</v>
      </c>
      <c r="AO12" s="188">
        <f>'ごみ処理量内訳'!AD12</f>
        <v>2477</v>
      </c>
      <c r="AP12" s="188">
        <f>'ごみ処理量内訳'!AE12</f>
        <v>589</v>
      </c>
      <c r="AQ12" s="188">
        <f t="shared" si="8"/>
        <v>3066</v>
      </c>
    </row>
    <row r="13" spans="1:43" ht="13.5" customHeight="1">
      <c r="A13" s="182" t="s">
        <v>239</v>
      </c>
      <c r="B13" s="182" t="s">
        <v>252</v>
      </c>
      <c r="C13" s="184" t="s">
        <v>253</v>
      </c>
      <c r="D13" s="188">
        <v>37618</v>
      </c>
      <c r="E13" s="188">
        <v>37618</v>
      </c>
      <c r="F13" s="188">
        <f>'ごみ搬入量内訳'!H13</f>
        <v>11987</v>
      </c>
      <c r="G13" s="188">
        <f>'ごみ搬入量内訳'!AG13</f>
        <v>2528</v>
      </c>
      <c r="H13" s="188">
        <f>'ごみ搬入量内訳'!AH13</f>
        <v>0</v>
      </c>
      <c r="I13" s="188">
        <f t="shared" si="0"/>
        <v>14515</v>
      </c>
      <c r="J13" s="188">
        <f t="shared" si="1"/>
        <v>1057.1301846900747</v>
      </c>
      <c r="K13" s="188">
        <f>('ごみ搬入量内訳'!E13+'ごみ搬入量内訳'!AH13)/'ごみ処理概要'!D13/365*1000000</f>
        <v>720.6547142616803</v>
      </c>
      <c r="L13" s="188">
        <f>'ごみ搬入量内訳'!F13/'ごみ処理概要'!D13/365*1000000</f>
        <v>336.4754704283945</v>
      </c>
      <c r="M13" s="188">
        <f>'資源化量内訳'!BP13</f>
        <v>0</v>
      </c>
      <c r="N13" s="188">
        <f>'ごみ処理量内訳'!E13</f>
        <v>12115</v>
      </c>
      <c r="O13" s="188">
        <f>'ごみ処理量内訳'!L13</f>
        <v>0</v>
      </c>
      <c r="P13" s="188">
        <f t="shared" si="2"/>
        <v>1538</v>
      </c>
      <c r="Q13" s="188">
        <f>'ごみ処理量内訳'!G13</f>
        <v>940</v>
      </c>
      <c r="R13" s="188">
        <f>'ごみ処理量内訳'!H13</f>
        <v>598</v>
      </c>
      <c r="S13" s="188">
        <f>'ごみ処理量内訳'!I13</f>
        <v>0</v>
      </c>
      <c r="T13" s="188">
        <f>'ごみ処理量内訳'!J13</f>
        <v>0</v>
      </c>
      <c r="U13" s="188">
        <f>'ごみ処理量内訳'!K13</f>
        <v>0</v>
      </c>
      <c r="V13" s="188">
        <f t="shared" si="3"/>
        <v>862</v>
      </c>
      <c r="W13" s="188">
        <f>'資源化量内訳'!M13</f>
        <v>862</v>
      </c>
      <c r="X13" s="188">
        <f>'資源化量内訳'!N13</f>
        <v>0</v>
      </c>
      <c r="Y13" s="188">
        <f>'資源化量内訳'!O13</f>
        <v>0</v>
      </c>
      <c r="Z13" s="188">
        <f>'資源化量内訳'!P13</f>
        <v>0</v>
      </c>
      <c r="AA13" s="188">
        <f>'資源化量内訳'!Q13</f>
        <v>0</v>
      </c>
      <c r="AB13" s="188">
        <f>'資源化量内訳'!R13</f>
        <v>0</v>
      </c>
      <c r="AC13" s="188">
        <f>'資源化量内訳'!S13</f>
        <v>0</v>
      </c>
      <c r="AD13" s="188">
        <f t="shared" si="4"/>
        <v>14515</v>
      </c>
      <c r="AE13" s="189">
        <f t="shared" si="5"/>
        <v>100</v>
      </c>
      <c r="AF13" s="188">
        <f>'資源化量内訳'!AB13</f>
        <v>0</v>
      </c>
      <c r="AG13" s="188">
        <f>'資源化量内訳'!AJ13</f>
        <v>324</v>
      </c>
      <c r="AH13" s="188">
        <f>'資源化量内訳'!AR13</f>
        <v>598</v>
      </c>
      <c r="AI13" s="188">
        <f>'資源化量内訳'!AZ13</f>
        <v>0</v>
      </c>
      <c r="AJ13" s="188">
        <f>'資源化量内訳'!BH13</f>
        <v>0</v>
      </c>
      <c r="AK13" s="188" t="s">
        <v>340</v>
      </c>
      <c r="AL13" s="188">
        <f t="shared" si="6"/>
        <v>922</v>
      </c>
      <c r="AM13" s="189">
        <f t="shared" si="7"/>
        <v>12.290733723734068</v>
      </c>
      <c r="AN13" s="188">
        <f>'ごみ処理量内訳'!AC13</f>
        <v>0</v>
      </c>
      <c r="AO13" s="188">
        <f>'ごみ処理量内訳'!AD13</f>
        <v>1396</v>
      </c>
      <c r="AP13" s="188">
        <f>'ごみ処理量内訳'!AE13</f>
        <v>435</v>
      </c>
      <c r="AQ13" s="188">
        <f t="shared" si="8"/>
        <v>1831</v>
      </c>
    </row>
    <row r="14" spans="1:43" ht="13.5" customHeight="1">
      <c r="A14" s="182" t="s">
        <v>239</v>
      </c>
      <c r="B14" s="182" t="s">
        <v>254</v>
      </c>
      <c r="C14" s="184" t="s">
        <v>255</v>
      </c>
      <c r="D14" s="188">
        <v>27545</v>
      </c>
      <c r="E14" s="188">
        <v>27545</v>
      </c>
      <c r="F14" s="188">
        <f>'ごみ搬入量内訳'!H14</f>
        <v>7382</v>
      </c>
      <c r="G14" s="188">
        <f>'ごみ搬入量内訳'!AG14</f>
        <v>1728</v>
      </c>
      <c r="H14" s="188">
        <f>'ごみ搬入量内訳'!AH14</f>
        <v>0</v>
      </c>
      <c r="I14" s="188">
        <f t="shared" si="0"/>
        <v>9110</v>
      </c>
      <c r="J14" s="188">
        <f t="shared" si="1"/>
        <v>906.1137814336191</v>
      </c>
      <c r="K14" s="188">
        <f>('ごみ搬入量内訳'!E14+'ごみ搬入量内訳'!AH14)/'ごみ処理概要'!D14/365*1000000</f>
        <v>662.1294668500113</v>
      </c>
      <c r="L14" s="188">
        <f>'ごみ搬入量内訳'!F14/'ごみ処理概要'!D14/365*1000000</f>
        <v>243.9843145836079</v>
      </c>
      <c r="M14" s="188">
        <f>'資源化量内訳'!BP14</f>
        <v>181</v>
      </c>
      <c r="N14" s="188">
        <f>'ごみ処理量内訳'!E14</f>
        <v>7071</v>
      </c>
      <c r="O14" s="188">
        <f>'ごみ処理量内訳'!L14</f>
        <v>0</v>
      </c>
      <c r="P14" s="188">
        <f t="shared" si="2"/>
        <v>637</v>
      </c>
      <c r="Q14" s="188">
        <f>'ごみ処理量内訳'!G14</f>
        <v>637</v>
      </c>
      <c r="R14" s="188">
        <f>'ごみ処理量内訳'!H14</f>
        <v>0</v>
      </c>
      <c r="S14" s="188">
        <f>'ごみ処理量内訳'!I14</f>
        <v>0</v>
      </c>
      <c r="T14" s="188">
        <f>'ごみ処理量内訳'!J14</f>
        <v>0</v>
      </c>
      <c r="U14" s="188">
        <f>'ごみ処理量内訳'!K14</f>
        <v>0</v>
      </c>
      <c r="V14" s="188">
        <f t="shared" si="3"/>
        <v>1388</v>
      </c>
      <c r="W14" s="188">
        <f>'資源化量内訳'!M14</f>
        <v>905</v>
      </c>
      <c r="X14" s="188">
        <f>'資源化量内訳'!N14</f>
        <v>118</v>
      </c>
      <c r="Y14" s="188">
        <f>'資源化量内訳'!O14</f>
        <v>297</v>
      </c>
      <c r="Z14" s="188">
        <f>'資源化量内訳'!P14</f>
        <v>68</v>
      </c>
      <c r="AA14" s="188">
        <f>'資源化量内訳'!Q14</f>
        <v>0</v>
      </c>
      <c r="AB14" s="188">
        <f>'資源化量内訳'!R14</f>
        <v>0</v>
      </c>
      <c r="AC14" s="188">
        <f>'資源化量内訳'!S14</f>
        <v>0</v>
      </c>
      <c r="AD14" s="188">
        <f t="shared" si="4"/>
        <v>9096</v>
      </c>
      <c r="AE14" s="189">
        <f t="shared" si="5"/>
        <v>100</v>
      </c>
      <c r="AF14" s="188">
        <f>'資源化量内訳'!AB14</f>
        <v>0</v>
      </c>
      <c r="AG14" s="188">
        <f>'資源化量内訳'!AJ14</f>
        <v>305</v>
      </c>
      <c r="AH14" s="188">
        <f>'資源化量内訳'!AR14</f>
        <v>0</v>
      </c>
      <c r="AI14" s="188">
        <f>'資源化量内訳'!AZ14</f>
        <v>0</v>
      </c>
      <c r="AJ14" s="188">
        <f>'資源化量内訳'!BH14</f>
        <v>0</v>
      </c>
      <c r="AK14" s="188" t="s">
        <v>340</v>
      </c>
      <c r="AL14" s="188">
        <f t="shared" si="6"/>
        <v>305</v>
      </c>
      <c r="AM14" s="189">
        <f t="shared" si="7"/>
        <v>20.200495849951494</v>
      </c>
      <c r="AN14" s="188">
        <f>'ごみ処理量内訳'!AC14</f>
        <v>0</v>
      </c>
      <c r="AO14" s="188">
        <f>'ごみ処理量内訳'!AD14</f>
        <v>735</v>
      </c>
      <c r="AP14" s="188">
        <f>'ごみ処理量内訳'!AE14</f>
        <v>183</v>
      </c>
      <c r="AQ14" s="188">
        <f t="shared" si="8"/>
        <v>918</v>
      </c>
    </row>
    <row r="15" spans="1:43" ht="13.5" customHeight="1">
      <c r="A15" s="182" t="s">
        <v>239</v>
      </c>
      <c r="B15" s="182" t="s">
        <v>256</v>
      </c>
      <c r="C15" s="184" t="s">
        <v>257</v>
      </c>
      <c r="D15" s="188">
        <v>61804</v>
      </c>
      <c r="E15" s="188">
        <v>61804</v>
      </c>
      <c r="F15" s="188">
        <f>'ごみ搬入量内訳'!H15</f>
        <v>20713</v>
      </c>
      <c r="G15" s="188">
        <f>'ごみ搬入量内訳'!AG15</f>
        <v>3580</v>
      </c>
      <c r="H15" s="188">
        <f>'ごみ搬入量内訳'!AH15</f>
        <v>0</v>
      </c>
      <c r="I15" s="188">
        <f t="shared" si="0"/>
        <v>24293</v>
      </c>
      <c r="J15" s="188">
        <f t="shared" si="1"/>
        <v>1076.8908870552334</v>
      </c>
      <c r="K15" s="188">
        <f>('ごみ搬入量内訳'!E15+'ごみ搬入量内訳'!AH15)/'ごみ処理概要'!D15/365*1000000</f>
        <v>652.5268125572401</v>
      </c>
      <c r="L15" s="188">
        <f>'ごみ搬入量内訳'!F15/'ごみ処理概要'!D15/365*1000000</f>
        <v>424.3640744979932</v>
      </c>
      <c r="M15" s="188">
        <f>'資源化量内訳'!BP15</f>
        <v>581</v>
      </c>
      <c r="N15" s="188">
        <f>'ごみ処理量内訳'!E15</f>
        <v>18562</v>
      </c>
      <c r="O15" s="188">
        <f>'ごみ処理量内訳'!L15</f>
        <v>1168</v>
      </c>
      <c r="P15" s="188">
        <f t="shared" si="2"/>
        <v>2448</v>
      </c>
      <c r="Q15" s="188">
        <f>'ごみ処理量内訳'!G15</f>
        <v>32</v>
      </c>
      <c r="R15" s="188">
        <f>'ごみ処理量内訳'!H15</f>
        <v>2416</v>
      </c>
      <c r="S15" s="188">
        <f>'ごみ処理量内訳'!I15</f>
        <v>0</v>
      </c>
      <c r="T15" s="188">
        <f>'ごみ処理量内訳'!J15</f>
        <v>0</v>
      </c>
      <c r="U15" s="188">
        <f>'ごみ処理量内訳'!K15</f>
        <v>0</v>
      </c>
      <c r="V15" s="188">
        <f t="shared" si="3"/>
        <v>2115</v>
      </c>
      <c r="W15" s="188">
        <f>'資源化量内訳'!M15</f>
        <v>2115</v>
      </c>
      <c r="X15" s="188">
        <f>'資源化量内訳'!N15</f>
        <v>0</v>
      </c>
      <c r="Y15" s="188">
        <f>'資源化量内訳'!O15</f>
        <v>0</v>
      </c>
      <c r="Z15" s="188">
        <f>'資源化量内訳'!P15</f>
        <v>0</v>
      </c>
      <c r="AA15" s="188">
        <f>'資源化量内訳'!Q15</f>
        <v>0</v>
      </c>
      <c r="AB15" s="188">
        <f>'資源化量内訳'!R15</f>
        <v>0</v>
      </c>
      <c r="AC15" s="188">
        <f>'資源化量内訳'!S15</f>
        <v>0</v>
      </c>
      <c r="AD15" s="188">
        <f t="shared" si="4"/>
        <v>24293</v>
      </c>
      <c r="AE15" s="189">
        <f t="shared" si="5"/>
        <v>95.19203062610629</v>
      </c>
      <c r="AF15" s="188">
        <f>'資源化量内訳'!AB15</f>
        <v>0</v>
      </c>
      <c r="AG15" s="188">
        <f>'資源化量内訳'!AJ15</f>
        <v>7</v>
      </c>
      <c r="AH15" s="188">
        <f>'資源化量内訳'!AR15</f>
        <v>1442</v>
      </c>
      <c r="AI15" s="188">
        <f>'資源化量内訳'!AZ15</f>
        <v>0</v>
      </c>
      <c r="AJ15" s="188">
        <f>'資源化量内訳'!BH15</f>
        <v>0</v>
      </c>
      <c r="AK15" s="188" t="s">
        <v>340</v>
      </c>
      <c r="AL15" s="188">
        <f t="shared" si="6"/>
        <v>1449</v>
      </c>
      <c r="AM15" s="189">
        <f t="shared" si="7"/>
        <v>16.66398649191927</v>
      </c>
      <c r="AN15" s="188">
        <f>'ごみ処理量内訳'!AC15</f>
        <v>1168</v>
      </c>
      <c r="AO15" s="188">
        <f>'ごみ処理量内訳'!AD15</f>
        <v>2664</v>
      </c>
      <c r="AP15" s="188">
        <f>'ごみ処理量内訳'!AE15</f>
        <v>602</v>
      </c>
      <c r="AQ15" s="188">
        <f t="shared" si="8"/>
        <v>4434</v>
      </c>
    </row>
    <row r="16" spans="1:43" ht="13.5" customHeight="1">
      <c r="A16" s="182" t="s">
        <v>239</v>
      </c>
      <c r="B16" s="182" t="s">
        <v>258</v>
      </c>
      <c r="C16" s="184" t="s">
        <v>259</v>
      </c>
      <c r="D16" s="188">
        <v>26065</v>
      </c>
      <c r="E16" s="188">
        <v>26065</v>
      </c>
      <c r="F16" s="188">
        <f>'ごみ搬入量内訳'!H16</f>
        <v>6243</v>
      </c>
      <c r="G16" s="188">
        <f>'ごみ搬入量内訳'!AG16</f>
        <v>2537</v>
      </c>
      <c r="H16" s="188">
        <f>'ごみ搬入量内訳'!AH16</f>
        <v>0</v>
      </c>
      <c r="I16" s="188">
        <f t="shared" si="0"/>
        <v>8780</v>
      </c>
      <c r="J16" s="188">
        <f t="shared" si="1"/>
        <v>922.8772116074409</v>
      </c>
      <c r="K16" s="188">
        <f>('ごみ搬入量内訳'!E16+'ごみ搬入量内訳'!AH16)/'ごみ処理概要'!D16/365*1000000</f>
        <v>738.7222144848627</v>
      </c>
      <c r="L16" s="188">
        <f>'ごみ搬入量内訳'!F16/'ごみ処理概要'!D16/365*1000000</f>
        <v>184.15499712257818</v>
      </c>
      <c r="M16" s="188">
        <f>'資源化量内訳'!BP16</f>
        <v>262</v>
      </c>
      <c r="N16" s="188">
        <f>'ごみ処理量内訳'!E16</f>
        <v>7124</v>
      </c>
      <c r="O16" s="188">
        <f>'ごみ処理量内訳'!L16</f>
        <v>0</v>
      </c>
      <c r="P16" s="188">
        <f t="shared" si="2"/>
        <v>649</v>
      </c>
      <c r="Q16" s="188">
        <f>'ごみ処理量内訳'!G16</f>
        <v>649</v>
      </c>
      <c r="R16" s="188">
        <f>'ごみ処理量内訳'!H16</f>
        <v>0</v>
      </c>
      <c r="S16" s="188">
        <f>'ごみ処理量内訳'!I16</f>
        <v>0</v>
      </c>
      <c r="T16" s="188">
        <f>'ごみ処理量内訳'!J16</f>
        <v>0</v>
      </c>
      <c r="U16" s="188">
        <f>'ごみ処理量内訳'!K16</f>
        <v>0</v>
      </c>
      <c r="V16" s="188">
        <f t="shared" si="3"/>
        <v>1007</v>
      </c>
      <c r="W16" s="188">
        <f>'資源化量内訳'!M16</f>
        <v>749</v>
      </c>
      <c r="X16" s="188">
        <f>'資源化量内訳'!N16</f>
        <v>25</v>
      </c>
      <c r="Y16" s="188">
        <f>'資源化量内訳'!O16</f>
        <v>201</v>
      </c>
      <c r="Z16" s="188">
        <f>'資源化量内訳'!P16</f>
        <v>32</v>
      </c>
      <c r="AA16" s="188">
        <f>'資源化量内訳'!Q16</f>
        <v>0</v>
      </c>
      <c r="AB16" s="188">
        <f>'資源化量内訳'!R16</f>
        <v>0</v>
      </c>
      <c r="AC16" s="188">
        <f>'資源化量内訳'!S16</f>
        <v>0</v>
      </c>
      <c r="AD16" s="188">
        <f t="shared" si="4"/>
        <v>8780</v>
      </c>
      <c r="AE16" s="189">
        <f t="shared" si="5"/>
        <v>100</v>
      </c>
      <c r="AF16" s="188">
        <f>'資源化量内訳'!AB16</f>
        <v>0</v>
      </c>
      <c r="AG16" s="188">
        <f>'資源化量内訳'!AJ16</f>
        <v>208</v>
      </c>
      <c r="AH16" s="188">
        <f>'資源化量内訳'!AR16</f>
        <v>0</v>
      </c>
      <c r="AI16" s="188">
        <f>'資源化量内訳'!AZ16</f>
        <v>0</v>
      </c>
      <c r="AJ16" s="188">
        <f>'資源化量内訳'!BH16</f>
        <v>0</v>
      </c>
      <c r="AK16" s="188" t="s">
        <v>340</v>
      </c>
      <c r="AL16" s="188">
        <f t="shared" si="6"/>
        <v>208</v>
      </c>
      <c r="AM16" s="189">
        <f t="shared" si="7"/>
        <v>16.334881663348817</v>
      </c>
      <c r="AN16" s="188">
        <f>'ごみ処理量内訳'!AC16</f>
        <v>0</v>
      </c>
      <c r="AO16" s="188">
        <f>'ごみ処理量内訳'!AD16</f>
        <v>891</v>
      </c>
      <c r="AP16" s="188">
        <f>'ごみ処理量内訳'!AE16</f>
        <v>441</v>
      </c>
      <c r="AQ16" s="188">
        <f t="shared" si="8"/>
        <v>1332</v>
      </c>
    </row>
    <row r="17" spans="1:43" ht="13.5" customHeight="1">
      <c r="A17" s="182" t="s">
        <v>239</v>
      </c>
      <c r="B17" s="182" t="s">
        <v>260</v>
      </c>
      <c r="C17" s="184" t="s">
        <v>261</v>
      </c>
      <c r="D17" s="188">
        <v>44569</v>
      </c>
      <c r="E17" s="188">
        <v>44569</v>
      </c>
      <c r="F17" s="188">
        <f>'ごみ搬入量内訳'!H17</f>
        <v>20394</v>
      </c>
      <c r="G17" s="188">
        <f>'ごみ搬入量内訳'!AG17</f>
        <v>2310</v>
      </c>
      <c r="H17" s="188">
        <f>'ごみ搬入量内訳'!AH17</f>
        <v>0</v>
      </c>
      <c r="I17" s="188">
        <f t="shared" si="0"/>
        <v>22704</v>
      </c>
      <c r="J17" s="188">
        <f t="shared" si="1"/>
        <v>1395.6503337752115</v>
      </c>
      <c r="K17" s="188">
        <f>('ごみ搬入量内訳'!E17+'ごみ搬入量内訳'!AH17)/'ごみ処理概要'!D17/365*1000000</f>
        <v>1090.8743315351876</v>
      </c>
      <c r="L17" s="188">
        <f>'ごみ搬入量内訳'!F17/'ごみ処理概要'!D17/365*1000000</f>
        <v>304.7760022400237</v>
      </c>
      <c r="M17" s="188">
        <f>'資源化量内訳'!BP17</f>
        <v>255</v>
      </c>
      <c r="N17" s="188">
        <f>'ごみ処理量内訳'!E17</f>
        <v>20010</v>
      </c>
      <c r="O17" s="188">
        <f>'ごみ処理量内訳'!L17</f>
        <v>0</v>
      </c>
      <c r="P17" s="188">
        <f t="shared" si="2"/>
        <v>1098</v>
      </c>
      <c r="Q17" s="188">
        <f>'ごみ処理量内訳'!G17</f>
        <v>399</v>
      </c>
      <c r="R17" s="188">
        <f>'ごみ処理量内訳'!H17</f>
        <v>699</v>
      </c>
      <c r="S17" s="188">
        <f>'ごみ処理量内訳'!I17</f>
        <v>0</v>
      </c>
      <c r="T17" s="188">
        <f>'ごみ処理量内訳'!J17</f>
        <v>0</v>
      </c>
      <c r="U17" s="188">
        <f>'ごみ処理量内訳'!K17</f>
        <v>0</v>
      </c>
      <c r="V17" s="188">
        <f t="shared" si="3"/>
        <v>1596</v>
      </c>
      <c r="W17" s="188">
        <f>'資源化量内訳'!M17</f>
        <v>1426</v>
      </c>
      <c r="X17" s="188">
        <f>'資源化量内訳'!N17</f>
        <v>5</v>
      </c>
      <c r="Y17" s="188">
        <f>'資源化量内訳'!O17</f>
        <v>77</v>
      </c>
      <c r="Z17" s="188">
        <f>'資源化量内訳'!P17</f>
        <v>0</v>
      </c>
      <c r="AA17" s="188">
        <f>'資源化量内訳'!Q17</f>
        <v>0</v>
      </c>
      <c r="AB17" s="188">
        <f>'資源化量内訳'!R17</f>
        <v>88</v>
      </c>
      <c r="AC17" s="188">
        <f>'資源化量内訳'!S17</f>
        <v>0</v>
      </c>
      <c r="AD17" s="188">
        <f t="shared" si="4"/>
        <v>22704</v>
      </c>
      <c r="AE17" s="189">
        <f t="shared" si="5"/>
        <v>100</v>
      </c>
      <c r="AF17" s="188">
        <f>'資源化量内訳'!AB17</f>
        <v>2731</v>
      </c>
      <c r="AG17" s="188">
        <f>'資源化量内訳'!AJ17</f>
        <v>173</v>
      </c>
      <c r="AH17" s="188">
        <f>'資源化量内訳'!AR17</f>
        <v>699</v>
      </c>
      <c r="AI17" s="188">
        <f>'資源化量内訳'!AZ17</f>
        <v>0</v>
      </c>
      <c r="AJ17" s="188">
        <f>'資源化量内訳'!BH17</f>
        <v>0</v>
      </c>
      <c r="AK17" s="188" t="s">
        <v>340</v>
      </c>
      <c r="AL17" s="188">
        <f t="shared" si="6"/>
        <v>3603</v>
      </c>
      <c r="AM17" s="189">
        <f t="shared" si="7"/>
        <v>23.755390043120343</v>
      </c>
      <c r="AN17" s="188">
        <f>'ごみ処理量内訳'!AC17</f>
        <v>0</v>
      </c>
      <c r="AO17" s="188">
        <f>'ごみ処理量内訳'!AD17</f>
        <v>1170</v>
      </c>
      <c r="AP17" s="188">
        <f>'ごみ処理量内訳'!AE17</f>
        <v>0</v>
      </c>
      <c r="AQ17" s="188">
        <f t="shared" si="8"/>
        <v>1170</v>
      </c>
    </row>
    <row r="18" spans="1:43" ht="13.5" customHeight="1">
      <c r="A18" s="182" t="s">
        <v>239</v>
      </c>
      <c r="B18" s="182" t="s">
        <v>262</v>
      </c>
      <c r="C18" s="184" t="s">
        <v>263</v>
      </c>
      <c r="D18" s="188">
        <v>33836</v>
      </c>
      <c r="E18" s="188">
        <v>33836</v>
      </c>
      <c r="F18" s="188">
        <f>'ごみ搬入量内訳'!H18</f>
        <v>8552</v>
      </c>
      <c r="G18" s="188">
        <f>'ごみ搬入量内訳'!AG18</f>
        <v>154</v>
      </c>
      <c r="H18" s="188">
        <f>'ごみ搬入量内訳'!AH18</f>
        <v>0</v>
      </c>
      <c r="I18" s="188">
        <f t="shared" si="0"/>
        <v>8706</v>
      </c>
      <c r="J18" s="188">
        <f t="shared" si="1"/>
        <v>704.9312801312374</v>
      </c>
      <c r="K18" s="188">
        <f>('ごみ搬入量内訳'!E18+'ごみ搬入量内訳'!AH18)/'ごみ処理概要'!D18/365*1000000</f>
        <v>494.40735084784467</v>
      </c>
      <c r="L18" s="188">
        <f>'ごみ搬入量内訳'!F18/'ごみ処理概要'!D18/365*1000000</f>
        <v>210.52392928339276</v>
      </c>
      <c r="M18" s="188">
        <f>'資源化量内訳'!BP18</f>
        <v>0</v>
      </c>
      <c r="N18" s="188">
        <f>'ごみ処理量内訳'!E18</f>
        <v>7003</v>
      </c>
      <c r="O18" s="188">
        <f>'ごみ処理量内訳'!L18</f>
        <v>0</v>
      </c>
      <c r="P18" s="188">
        <f t="shared" si="2"/>
        <v>527</v>
      </c>
      <c r="Q18" s="188">
        <f>'ごみ処理量内訳'!G18</f>
        <v>527</v>
      </c>
      <c r="R18" s="188">
        <f>'ごみ処理量内訳'!H18</f>
        <v>0</v>
      </c>
      <c r="S18" s="188">
        <f>'ごみ処理量内訳'!I18</f>
        <v>0</v>
      </c>
      <c r="T18" s="188">
        <f>'ごみ処理量内訳'!J18</f>
        <v>0</v>
      </c>
      <c r="U18" s="188">
        <f>'ごみ処理量内訳'!K18</f>
        <v>0</v>
      </c>
      <c r="V18" s="188">
        <f t="shared" si="3"/>
        <v>1177</v>
      </c>
      <c r="W18" s="188">
        <f>'資源化量内訳'!M18</f>
        <v>763</v>
      </c>
      <c r="X18" s="188">
        <f>'資源化量内訳'!N18</f>
        <v>83</v>
      </c>
      <c r="Y18" s="188">
        <f>'資源化量内訳'!O18</f>
        <v>280</v>
      </c>
      <c r="Z18" s="188">
        <f>'資源化量内訳'!P18</f>
        <v>51</v>
      </c>
      <c r="AA18" s="188">
        <f>'資源化量内訳'!Q18</f>
        <v>0</v>
      </c>
      <c r="AB18" s="188">
        <f>'資源化量内訳'!R18</f>
        <v>0</v>
      </c>
      <c r="AC18" s="188">
        <f>'資源化量内訳'!S18</f>
        <v>0</v>
      </c>
      <c r="AD18" s="188">
        <f t="shared" si="4"/>
        <v>8707</v>
      </c>
      <c r="AE18" s="189">
        <f t="shared" si="5"/>
        <v>100</v>
      </c>
      <c r="AF18" s="188">
        <f>'資源化量内訳'!AB18</f>
        <v>0</v>
      </c>
      <c r="AG18" s="188">
        <f>'資源化量内訳'!AJ18</f>
        <v>151</v>
      </c>
      <c r="AH18" s="188">
        <f>'資源化量内訳'!AR18</f>
        <v>0</v>
      </c>
      <c r="AI18" s="188">
        <f>'資源化量内訳'!AZ18</f>
        <v>0</v>
      </c>
      <c r="AJ18" s="188">
        <f>'資源化量内訳'!BH18</f>
        <v>0</v>
      </c>
      <c r="AK18" s="188" t="s">
        <v>340</v>
      </c>
      <c r="AL18" s="188">
        <f t="shared" si="6"/>
        <v>151</v>
      </c>
      <c r="AM18" s="189">
        <f t="shared" si="7"/>
        <v>15.252096014700816</v>
      </c>
      <c r="AN18" s="188">
        <f>'ごみ処理量内訳'!AC18</f>
        <v>0</v>
      </c>
      <c r="AO18" s="188">
        <f>'ごみ処理量内訳'!AD18</f>
        <v>892</v>
      </c>
      <c r="AP18" s="188">
        <f>'ごみ処理量内訳'!AE18</f>
        <v>179</v>
      </c>
      <c r="AQ18" s="188">
        <f t="shared" si="8"/>
        <v>1071</v>
      </c>
    </row>
    <row r="19" spans="1:43" ht="13.5" customHeight="1">
      <c r="A19" s="182" t="s">
        <v>239</v>
      </c>
      <c r="B19" s="182" t="s">
        <v>264</v>
      </c>
      <c r="C19" s="184" t="s">
        <v>265</v>
      </c>
      <c r="D19" s="188">
        <v>27462</v>
      </c>
      <c r="E19" s="188">
        <v>27462</v>
      </c>
      <c r="F19" s="188">
        <f>'ごみ搬入量内訳'!H19</f>
        <v>11255</v>
      </c>
      <c r="G19" s="188">
        <f>'ごみ搬入量内訳'!AG19</f>
        <v>314</v>
      </c>
      <c r="H19" s="188">
        <f>'ごみ搬入量内訳'!AH19</f>
        <v>0</v>
      </c>
      <c r="I19" s="188">
        <f t="shared" si="0"/>
        <v>11569</v>
      </c>
      <c r="J19" s="188">
        <f t="shared" si="1"/>
        <v>1154.1726899336866</v>
      </c>
      <c r="K19" s="188">
        <f>('ごみ搬入量内訳'!E19+'ごみ搬入量内訳'!AH19)/'ごみ処理概要'!D19/365*1000000</f>
        <v>755.3151902055442</v>
      </c>
      <c r="L19" s="188">
        <f>'ごみ搬入量内訳'!F19/'ごみ処理概要'!D19/365*1000000</f>
        <v>398.8574997281424</v>
      </c>
      <c r="M19" s="188">
        <f>'資源化量内訳'!BP19</f>
        <v>181</v>
      </c>
      <c r="N19" s="188">
        <f>'ごみ処理量内訳'!E19</f>
        <v>9417</v>
      </c>
      <c r="O19" s="188">
        <f>'ごみ処理量内訳'!L19</f>
        <v>0</v>
      </c>
      <c r="P19" s="188">
        <f t="shared" si="2"/>
        <v>826</v>
      </c>
      <c r="Q19" s="188">
        <f>'ごみ処理量内訳'!G19</f>
        <v>826</v>
      </c>
      <c r="R19" s="188">
        <f>'ごみ処理量内訳'!H19</f>
        <v>0</v>
      </c>
      <c r="S19" s="188">
        <f>'ごみ処理量内訳'!I19</f>
        <v>0</v>
      </c>
      <c r="T19" s="188">
        <f>'ごみ処理量内訳'!J19</f>
        <v>0</v>
      </c>
      <c r="U19" s="188">
        <f>'ごみ処理量内訳'!K19</f>
        <v>0</v>
      </c>
      <c r="V19" s="188">
        <f t="shared" si="3"/>
        <v>1315</v>
      </c>
      <c r="W19" s="188">
        <f>'資源化量内訳'!M19</f>
        <v>860</v>
      </c>
      <c r="X19" s="188">
        <f>'資源化量内訳'!N19</f>
        <v>0</v>
      </c>
      <c r="Y19" s="188">
        <f>'資源化量内訳'!O19</f>
        <v>345</v>
      </c>
      <c r="Z19" s="188">
        <f>'資源化量内訳'!P19</f>
        <v>74</v>
      </c>
      <c r="AA19" s="188">
        <f>'資源化量内訳'!Q19</f>
        <v>36</v>
      </c>
      <c r="AB19" s="188">
        <f>'資源化量内訳'!R19</f>
        <v>0</v>
      </c>
      <c r="AC19" s="188">
        <f>'資源化量内訳'!S19</f>
        <v>0</v>
      </c>
      <c r="AD19" s="188">
        <f t="shared" si="4"/>
        <v>11558</v>
      </c>
      <c r="AE19" s="189">
        <f t="shared" si="5"/>
        <v>100</v>
      </c>
      <c r="AF19" s="188">
        <f>'資源化量内訳'!AB19</f>
        <v>0</v>
      </c>
      <c r="AG19" s="188">
        <f>'資源化量内訳'!AJ19</f>
        <v>401</v>
      </c>
      <c r="AH19" s="188">
        <f>'資源化量内訳'!AR19</f>
        <v>0</v>
      </c>
      <c r="AI19" s="188">
        <f>'資源化量内訳'!AZ19</f>
        <v>0</v>
      </c>
      <c r="AJ19" s="188">
        <f>'資源化量内訳'!BH19</f>
        <v>0</v>
      </c>
      <c r="AK19" s="188" t="s">
        <v>340</v>
      </c>
      <c r="AL19" s="188">
        <f t="shared" si="6"/>
        <v>401</v>
      </c>
      <c r="AM19" s="189">
        <f t="shared" si="7"/>
        <v>16.159809183064997</v>
      </c>
      <c r="AN19" s="188">
        <f>'ごみ処理量内訳'!AC19</f>
        <v>0</v>
      </c>
      <c r="AO19" s="188">
        <f>'ごみ処理量内訳'!AD19</f>
        <v>939</v>
      </c>
      <c r="AP19" s="188">
        <f>'ごみ処理量内訳'!AE19</f>
        <v>307</v>
      </c>
      <c r="AQ19" s="188">
        <f t="shared" si="8"/>
        <v>1246</v>
      </c>
    </row>
    <row r="20" spans="1:43" ht="13.5" customHeight="1">
      <c r="A20" s="182" t="s">
        <v>239</v>
      </c>
      <c r="B20" s="182" t="s">
        <v>266</v>
      </c>
      <c r="C20" s="184" t="s">
        <v>267</v>
      </c>
      <c r="D20" s="188">
        <v>19498</v>
      </c>
      <c r="E20" s="188">
        <v>19498</v>
      </c>
      <c r="F20" s="188">
        <f>'ごみ搬入量内訳'!H20</f>
        <v>5802</v>
      </c>
      <c r="G20" s="188">
        <f>'ごみ搬入量内訳'!AG20</f>
        <v>1577</v>
      </c>
      <c r="H20" s="188">
        <f>'ごみ搬入量内訳'!AH20</f>
        <v>0</v>
      </c>
      <c r="I20" s="188">
        <f t="shared" si="0"/>
        <v>7379</v>
      </c>
      <c r="J20" s="188">
        <f t="shared" si="1"/>
        <v>1036.8467717798947</v>
      </c>
      <c r="K20" s="188">
        <f>('ごみ搬入量内訳'!E20+'ごみ搬入量内訳'!AH20)/'ごみ処理概要'!D20/365*1000000</f>
        <v>710.5751626088801</v>
      </c>
      <c r="L20" s="188">
        <f>'ごみ搬入量内訳'!F20/'ごみ処理概要'!D20/365*1000000</f>
        <v>326.27160917101435</v>
      </c>
      <c r="M20" s="188">
        <f>'資源化量内訳'!BP20</f>
        <v>272</v>
      </c>
      <c r="N20" s="188">
        <f>'ごみ処理量内訳'!E20</f>
        <v>6004</v>
      </c>
      <c r="O20" s="188">
        <f>'ごみ処理量内訳'!L20</f>
        <v>0</v>
      </c>
      <c r="P20" s="188">
        <f t="shared" si="2"/>
        <v>1375</v>
      </c>
      <c r="Q20" s="188">
        <f>'ごみ処理量内訳'!G20</f>
        <v>273</v>
      </c>
      <c r="R20" s="188">
        <f>'ごみ処理量内訳'!H20</f>
        <v>1008</v>
      </c>
      <c r="S20" s="188">
        <f>'ごみ処理量内訳'!I20</f>
        <v>0</v>
      </c>
      <c r="T20" s="188">
        <f>'ごみ処理量内訳'!J20</f>
        <v>0</v>
      </c>
      <c r="U20" s="188">
        <f>'ごみ処理量内訳'!K20</f>
        <v>94</v>
      </c>
      <c r="V20" s="188">
        <f t="shared" si="3"/>
        <v>0</v>
      </c>
      <c r="W20" s="188">
        <f>'資源化量内訳'!M20</f>
        <v>0</v>
      </c>
      <c r="X20" s="188">
        <f>'資源化量内訳'!N20</f>
        <v>0</v>
      </c>
      <c r="Y20" s="188">
        <f>'資源化量内訳'!O20</f>
        <v>0</v>
      </c>
      <c r="Z20" s="188">
        <f>'資源化量内訳'!P20</f>
        <v>0</v>
      </c>
      <c r="AA20" s="188">
        <f>'資源化量内訳'!Q20</f>
        <v>0</v>
      </c>
      <c r="AB20" s="188">
        <f>'資源化量内訳'!R20</f>
        <v>0</v>
      </c>
      <c r="AC20" s="188">
        <f>'資源化量内訳'!S20</f>
        <v>0</v>
      </c>
      <c r="AD20" s="188">
        <f t="shared" si="4"/>
        <v>7379</v>
      </c>
      <c r="AE20" s="189">
        <f t="shared" si="5"/>
        <v>100</v>
      </c>
      <c r="AF20" s="188">
        <f>'資源化量内訳'!AB20</f>
        <v>0</v>
      </c>
      <c r="AG20" s="188">
        <f>'資源化量内訳'!AJ20</f>
        <v>161</v>
      </c>
      <c r="AH20" s="188">
        <f>'資源化量内訳'!AR20</f>
        <v>1008</v>
      </c>
      <c r="AI20" s="188">
        <f>'資源化量内訳'!AZ20</f>
        <v>0</v>
      </c>
      <c r="AJ20" s="188">
        <f>'資源化量内訳'!BH20</f>
        <v>0</v>
      </c>
      <c r="AK20" s="188" t="s">
        <v>340</v>
      </c>
      <c r="AL20" s="188">
        <f t="shared" si="6"/>
        <v>1169</v>
      </c>
      <c r="AM20" s="189">
        <f t="shared" si="7"/>
        <v>18.834139328192393</v>
      </c>
      <c r="AN20" s="188">
        <f>'ごみ処理量内訳'!AC20</f>
        <v>0</v>
      </c>
      <c r="AO20" s="188">
        <f>'ごみ処理量内訳'!AD20</f>
        <v>772</v>
      </c>
      <c r="AP20" s="188">
        <f>'ごみ処理量内訳'!AE20</f>
        <v>206</v>
      </c>
      <c r="AQ20" s="188">
        <f t="shared" si="8"/>
        <v>978</v>
      </c>
    </row>
    <row r="21" spans="1:43" ht="13.5" customHeight="1">
      <c r="A21" s="182" t="s">
        <v>239</v>
      </c>
      <c r="B21" s="182" t="s">
        <v>268</v>
      </c>
      <c r="C21" s="184" t="s">
        <v>269</v>
      </c>
      <c r="D21" s="188">
        <v>8647</v>
      </c>
      <c r="E21" s="188">
        <v>8647</v>
      </c>
      <c r="F21" s="188">
        <f>'ごみ搬入量内訳'!H21</f>
        <v>1839</v>
      </c>
      <c r="G21" s="188">
        <f>'ごみ搬入量内訳'!AG21</f>
        <v>289</v>
      </c>
      <c r="H21" s="188">
        <f>'ごみ搬入量内訳'!AH21</f>
        <v>425</v>
      </c>
      <c r="I21" s="188">
        <f t="shared" si="0"/>
        <v>2553</v>
      </c>
      <c r="J21" s="188">
        <f t="shared" si="1"/>
        <v>808.8956340864121</v>
      </c>
      <c r="K21" s="188">
        <f>('ごみ搬入量内訳'!E21+'ごみ搬入量内訳'!AH21)/'ごみ処理概要'!D21/365*1000000</f>
        <v>676.456004220325</v>
      </c>
      <c r="L21" s="188">
        <f>'ごみ搬入量内訳'!F21/'ごみ処理概要'!D21/365*1000000</f>
        <v>132.43962986608705</v>
      </c>
      <c r="M21" s="188">
        <f>'資源化量内訳'!BP21</f>
        <v>72</v>
      </c>
      <c r="N21" s="188">
        <f>'ごみ処理量内訳'!E21</f>
        <v>1453</v>
      </c>
      <c r="O21" s="188">
        <f>'ごみ処理量内訳'!L21</f>
        <v>9</v>
      </c>
      <c r="P21" s="188">
        <f t="shared" si="2"/>
        <v>666</v>
      </c>
      <c r="Q21" s="188">
        <f>'ごみ処理量内訳'!G21</f>
        <v>0</v>
      </c>
      <c r="R21" s="188">
        <f>'ごみ処理量内訳'!H21</f>
        <v>666</v>
      </c>
      <c r="S21" s="188">
        <f>'ごみ処理量内訳'!I21</f>
        <v>0</v>
      </c>
      <c r="T21" s="188">
        <f>'ごみ処理量内訳'!J21</f>
        <v>0</v>
      </c>
      <c r="U21" s="188">
        <f>'ごみ処理量内訳'!K21</f>
        <v>0</v>
      </c>
      <c r="V21" s="188">
        <f t="shared" si="3"/>
        <v>0</v>
      </c>
      <c r="W21" s="188">
        <f>'資源化量内訳'!M21</f>
        <v>0</v>
      </c>
      <c r="X21" s="188">
        <f>'資源化量内訳'!N21</f>
        <v>0</v>
      </c>
      <c r="Y21" s="188">
        <f>'資源化量内訳'!O21</f>
        <v>0</v>
      </c>
      <c r="Z21" s="188">
        <f>'資源化量内訳'!P21</f>
        <v>0</v>
      </c>
      <c r="AA21" s="188">
        <f>'資源化量内訳'!Q21</f>
        <v>0</v>
      </c>
      <c r="AB21" s="188">
        <f>'資源化量内訳'!R21</f>
        <v>0</v>
      </c>
      <c r="AC21" s="188">
        <f>'資源化量内訳'!S21</f>
        <v>0</v>
      </c>
      <c r="AD21" s="188">
        <f t="shared" si="4"/>
        <v>2128</v>
      </c>
      <c r="AE21" s="189">
        <f t="shared" si="5"/>
        <v>99.57706766917293</v>
      </c>
      <c r="AF21" s="188">
        <f>'資源化量内訳'!AB21</f>
        <v>0</v>
      </c>
      <c r="AG21" s="188">
        <f>'資源化量内訳'!AJ21</f>
        <v>0</v>
      </c>
      <c r="AH21" s="188">
        <f>'資源化量内訳'!AR21</f>
        <v>577</v>
      </c>
      <c r="AI21" s="188">
        <f>'資源化量内訳'!AZ21</f>
        <v>0</v>
      </c>
      <c r="AJ21" s="188">
        <f>'資源化量内訳'!BH21</f>
        <v>0</v>
      </c>
      <c r="AK21" s="188" t="s">
        <v>340</v>
      </c>
      <c r="AL21" s="188">
        <f t="shared" si="6"/>
        <v>577</v>
      </c>
      <c r="AM21" s="189">
        <f t="shared" si="7"/>
        <v>29.5</v>
      </c>
      <c r="AN21" s="188">
        <f>'ごみ処理量内訳'!AC21</f>
        <v>9</v>
      </c>
      <c r="AO21" s="188">
        <f>'ごみ処理量内訳'!AD21</f>
        <v>554</v>
      </c>
      <c r="AP21" s="188">
        <f>'ごみ処理量内訳'!AE21</f>
        <v>89</v>
      </c>
      <c r="AQ21" s="188">
        <f t="shared" si="8"/>
        <v>652</v>
      </c>
    </row>
    <row r="22" spans="1:43" ht="13.5" customHeight="1">
      <c r="A22" s="182" t="s">
        <v>239</v>
      </c>
      <c r="B22" s="182" t="s">
        <v>270</v>
      </c>
      <c r="C22" s="184" t="s">
        <v>271</v>
      </c>
      <c r="D22" s="188">
        <v>17143</v>
      </c>
      <c r="E22" s="188">
        <v>17143</v>
      </c>
      <c r="F22" s="188">
        <f>'ごみ搬入量内訳'!H22</f>
        <v>4393</v>
      </c>
      <c r="G22" s="188">
        <f>'ごみ搬入量内訳'!AG22</f>
        <v>360</v>
      </c>
      <c r="H22" s="188">
        <f>'ごみ搬入量内訳'!AH22</f>
        <v>0</v>
      </c>
      <c r="I22" s="188">
        <f t="shared" si="0"/>
        <v>4753</v>
      </c>
      <c r="J22" s="188">
        <f t="shared" si="1"/>
        <v>759.6055420999345</v>
      </c>
      <c r="K22" s="188">
        <f>('ごみ搬入量内訳'!E22+'ごみ搬入量内訳'!AH22)/'ごみ処理概要'!D22/365*1000000</f>
        <v>597.2324659851579</v>
      </c>
      <c r="L22" s="188">
        <f>'ごみ搬入量内訳'!F22/'ごみ処理概要'!D22/365*1000000</f>
        <v>162.37307611477667</v>
      </c>
      <c r="M22" s="188">
        <f>'資源化量内訳'!BP22</f>
        <v>83</v>
      </c>
      <c r="N22" s="188">
        <f>'ごみ処理量内訳'!E22</f>
        <v>3499</v>
      </c>
      <c r="O22" s="188">
        <f>'ごみ処理量内訳'!L22</f>
        <v>0</v>
      </c>
      <c r="P22" s="188">
        <f t="shared" si="2"/>
        <v>1092</v>
      </c>
      <c r="Q22" s="188">
        <f>'ごみ処理量内訳'!G22</f>
        <v>402</v>
      </c>
      <c r="R22" s="188">
        <f>'ごみ処理量内訳'!H22</f>
        <v>690</v>
      </c>
      <c r="S22" s="188">
        <f>'ごみ処理量内訳'!I22</f>
        <v>0</v>
      </c>
      <c r="T22" s="188">
        <f>'ごみ処理量内訳'!J22</f>
        <v>0</v>
      </c>
      <c r="U22" s="188">
        <f>'ごみ処理量内訳'!K22</f>
        <v>0</v>
      </c>
      <c r="V22" s="188">
        <f t="shared" si="3"/>
        <v>0</v>
      </c>
      <c r="W22" s="188">
        <f>'資源化量内訳'!M22</f>
        <v>0</v>
      </c>
      <c r="X22" s="188">
        <f>'資源化量内訳'!N22</f>
        <v>0</v>
      </c>
      <c r="Y22" s="188">
        <f>'資源化量内訳'!O22</f>
        <v>0</v>
      </c>
      <c r="Z22" s="188">
        <f>'資源化量内訳'!P22</f>
        <v>0</v>
      </c>
      <c r="AA22" s="188">
        <f>'資源化量内訳'!Q22</f>
        <v>0</v>
      </c>
      <c r="AB22" s="188">
        <f>'資源化量内訳'!R22</f>
        <v>0</v>
      </c>
      <c r="AC22" s="188">
        <f>'資源化量内訳'!S22</f>
        <v>0</v>
      </c>
      <c r="AD22" s="188">
        <f t="shared" si="4"/>
        <v>4591</v>
      </c>
      <c r="AE22" s="189">
        <f t="shared" si="5"/>
        <v>100</v>
      </c>
      <c r="AF22" s="188">
        <f>'資源化量内訳'!AB22</f>
        <v>0</v>
      </c>
      <c r="AG22" s="188">
        <f>'資源化量内訳'!AJ22</f>
        <v>251</v>
      </c>
      <c r="AH22" s="188">
        <f>'資源化量内訳'!AR22</f>
        <v>605</v>
      </c>
      <c r="AI22" s="188">
        <f>'資源化量内訳'!AZ22</f>
        <v>0</v>
      </c>
      <c r="AJ22" s="188">
        <f>'資源化量内訳'!BH22</f>
        <v>0</v>
      </c>
      <c r="AK22" s="188" t="s">
        <v>340</v>
      </c>
      <c r="AL22" s="188">
        <f t="shared" si="6"/>
        <v>856</v>
      </c>
      <c r="AM22" s="189">
        <f t="shared" si="7"/>
        <v>20.089858793324776</v>
      </c>
      <c r="AN22" s="188">
        <f>'ごみ処理量内訳'!AC22</f>
        <v>0</v>
      </c>
      <c r="AO22" s="188">
        <f>'ごみ処理量内訳'!AD22</f>
        <v>454</v>
      </c>
      <c r="AP22" s="188">
        <f>'ごみ処理量内訳'!AE22</f>
        <v>151</v>
      </c>
      <c r="AQ22" s="188">
        <f t="shared" si="8"/>
        <v>605</v>
      </c>
    </row>
    <row r="23" spans="1:43" ht="13.5" customHeight="1">
      <c r="A23" s="182" t="s">
        <v>239</v>
      </c>
      <c r="B23" s="182" t="s">
        <v>272</v>
      </c>
      <c r="C23" s="184" t="s">
        <v>273</v>
      </c>
      <c r="D23" s="188">
        <v>18890</v>
      </c>
      <c r="E23" s="188">
        <v>18890</v>
      </c>
      <c r="F23" s="188">
        <f>'ごみ搬入量内訳'!H23</f>
        <v>5075</v>
      </c>
      <c r="G23" s="188">
        <f>'ごみ搬入量内訳'!AG23</f>
        <v>1237</v>
      </c>
      <c r="H23" s="188">
        <f>'ごみ搬入量内訳'!AH23</f>
        <v>319</v>
      </c>
      <c r="I23" s="188">
        <f t="shared" si="0"/>
        <v>6631</v>
      </c>
      <c r="J23" s="188">
        <f t="shared" si="1"/>
        <v>961.7323074468626</v>
      </c>
      <c r="K23" s="188">
        <f>('ごみ搬入量内訳'!E23+'ごみ搬入量内訳'!AH23)/'ごみ処理概要'!D23/365*1000000</f>
        <v>674.271376462142</v>
      </c>
      <c r="L23" s="188">
        <f>'ごみ搬入量内訳'!F23/'ごみ処理概要'!D23/365*1000000</f>
        <v>287.4609309847205</v>
      </c>
      <c r="M23" s="188">
        <f>'資源化量内訳'!BP23</f>
        <v>0</v>
      </c>
      <c r="N23" s="188">
        <f>'ごみ処理量内訳'!E23</f>
        <v>5007</v>
      </c>
      <c r="O23" s="188">
        <f>'ごみ処理量内訳'!L23</f>
        <v>33</v>
      </c>
      <c r="P23" s="188">
        <f t="shared" si="2"/>
        <v>822</v>
      </c>
      <c r="Q23" s="188">
        <f>'ごみ処理量内訳'!G23</f>
        <v>528</v>
      </c>
      <c r="R23" s="188">
        <f>'ごみ処理量内訳'!H23</f>
        <v>294</v>
      </c>
      <c r="S23" s="188">
        <f>'ごみ処理量内訳'!I23</f>
        <v>0</v>
      </c>
      <c r="T23" s="188">
        <f>'ごみ処理量内訳'!J23</f>
        <v>0</v>
      </c>
      <c r="U23" s="188">
        <f>'ごみ処理量内訳'!K23</f>
        <v>0</v>
      </c>
      <c r="V23" s="188">
        <f t="shared" si="3"/>
        <v>450</v>
      </c>
      <c r="W23" s="188">
        <f>'資源化量内訳'!M23</f>
        <v>450</v>
      </c>
      <c r="X23" s="188">
        <f>'資源化量内訳'!N23</f>
        <v>0</v>
      </c>
      <c r="Y23" s="188">
        <f>'資源化量内訳'!O23</f>
        <v>0</v>
      </c>
      <c r="Z23" s="188">
        <f>'資源化量内訳'!P23</f>
        <v>0</v>
      </c>
      <c r="AA23" s="188">
        <f>'資源化量内訳'!Q23</f>
        <v>0</v>
      </c>
      <c r="AB23" s="188">
        <f>'資源化量内訳'!R23</f>
        <v>0</v>
      </c>
      <c r="AC23" s="188">
        <f>'資源化量内訳'!S23</f>
        <v>0</v>
      </c>
      <c r="AD23" s="188">
        <f t="shared" si="4"/>
        <v>6312</v>
      </c>
      <c r="AE23" s="189">
        <f t="shared" si="5"/>
        <v>99.47718631178707</v>
      </c>
      <c r="AF23" s="188">
        <f>'資源化量内訳'!AB23</f>
        <v>0</v>
      </c>
      <c r="AG23" s="188">
        <f>'資源化量内訳'!AJ23</f>
        <v>294</v>
      </c>
      <c r="AH23" s="188">
        <f>'資源化量内訳'!AR23</f>
        <v>157</v>
      </c>
      <c r="AI23" s="188">
        <f>'資源化量内訳'!AZ23</f>
        <v>0</v>
      </c>
      <c r="AJ23" s="188">
        <f>'資源化量内訳'!BH23</f>
        <v>0</v>
      </c>
      <c r="AK23" s="188" t="s">
        <v>340</v>
      </c>
      <c r="AL23" s="188">
        <f t="shared" si="6"/>
        <v>451</v>
      </c>
      <c r="AM23" s="189">
        <f t="shared" si="7"/>
        <v>14.274397972116603</v>
      </c>
      <c r="AN23" s="188">
        <f>'ごみ処理量内訳'!AC23</f>
        <v>33</v>
      </c>
      <c r="AO23" s="188">
        <f>'ごみ処理量内訳'!AD23</f>
        <v>613</v>
      </c>
      <c r="AP23" s="188">
        <f>'ごみ処理量内訳'!AE23</f>
        <v>256</v>
      </c>
      <c r="AQ23" s="188">
        <f t="shared" si="8"/>
        <v>902</v>
      </c>
    </row>
    <row r="24" spans="1:43" ht="13.5" customHeight="1">
      <c r="A24" s="182" t="s">
        <v>239</v>
      </c>
      <c r="B24" s="182" t="s">
        <v>274</v>
      </c>
      <c r="C24" s="184" t="s">
        <v>275</v>
      </c>
      <c r="D24" s="188">
        <v>52653</v>
      </c>
      <c r="E24" s="188">
        <v>52653</v>
      </c>
      <c r="F24" s="188">
        <f>'ごみ搬入量内訳'!H24</f>
        <v>12759</v>
      </c>
      <c r="G24" s="188">
        <f>'ごみ搬入量内訳'!AG24</f>
        <v>4770</v>
      </c>
      <c r="H24" s="188">
        <f>'ごみ搬入量内訳'!AH24</f>
        <v>0</v>
      </c>
      <c r="I24" s="188">
        <f t="shared" si="0"/>
        <v>17529</v>
      </c>
      <c r="J24" s="188">
        <f t="shared" si="1"/>
        <v>912.0972695619731</v>
      </c>
      <c r="K24" s="188">
        <f>('ごみ搬入量内訳'!E24+'ごみ搬入量内訳'!AH24)/'ごみ処理概要'!D24/365*1000000</f>
        <v>663.8969172423535</v>
      </c>
      <c r="L24" s="188">
        <f>'ごみ搬入量内訳'!F24/'ごみ処理概要'!D24/365*1000000</f>
        <v>248.2003523196196</v>
      </c>
      <c r="M24" s="188">
        <f>'資源化量内訳'!BP24</f>
        <v>992</v>
      </c>
      <c r="N24" s="188">
        <f>'ごみ処理量内訳'!E24</f>
        <v>14897</v>
      </c>
      <c r="O24" s="188">
        <f>'ごみ処理量内訳'!L24</f>
        <v>277</v>
      </c>
      <c r="P24" s="188">
        <f t="shared" si="2"/>
        <v>1515</v>
      </c>
      <c r="Q24" s="188">
        <f>'ごみ処理量内訳'!G24</f>
        <v>0</v>
      </c>
      <c r="R24" s="188">
        <f>'ごみ処理量内訳'!H24</f>
        <v>1515</v>
      </c>
      <c r="S24" s="188">
        <f>'ごみ処理量内訳'!I24</f>
        <v>0</v>
      </c>
      <c r="T24" s="188">
        <f>'ごみ処理量内訳'!J24</f>
        <v>0</v>
      </c>
      <c r="U24" s="188">
        <f>'ごみ処理量内訳'!K24</f>
        <v>0</v>
      </c>
      <c r="V24" s="188">
        <f t="shared" si="3"/>
        <v>840</v>
      </c>
      <c r="W24" s="188">
        <f>'資源化量内訳'!M24</f>
        <v>826</v>
      </c>
      <c r="X24" s="188">
        <f>'資源化量内訳'!N24</f>
        <v>0</v>
      </c>
      <c r="Y24" s="188">
        <f>'資源化量内訳'!O24</f>
        <v>0</v>
      </c>
      <c r="Z24" s="188">
        <f>'資源化量内訳'!P24</f>
        <v>0</v>
      </c>
      <c r="AA24" s="188">
        <f>'資源化量内訳'!Q24</f>
        <v>0</v>
      </c>
      <c r="AB24" s="188">
        <f>'資源化量内訳'!R24</f>
        <v>14</v>
      </c>
      <c r="AC24" s="188">
        <f>'資源化量内訳'!S24</f>
        <v>0</v>
      </c>
      <c r="AD24" s="188">
        <f t="shared" si="4"/>
        <v>17529</v>
      </c>
      <c r="AE24" s="189">
        <f t="shared" si="5"/>
        <v>98.41976153802271</v>
      </c>
      <c r="AF24" s="188">
        <f>'資源化量内訳'!AB24</f>
        <v>1669</v>
      </c>
      <c r="AG24" s="188">
        <f>'資源化量内訳'!AJ24</f>
        <v>0</v>
      </c>
      <c r="AH24" s="188">
        <f>'資源化量内訳'!AR24</f>
        <v>1190</v>
      </c>
      <c r="AI24" s="188">
        <f>'資源化量内訳'!AZ24</f>
        <v>0</v>
      </c>
      <c r="AJ24" s="188">
        <f>'資源化量内訳'!BH24</f>
        <v>0</v>
      </c>
      <c r="AK24" s="188" t="s">
        <v>340</v>
      </c>
      <c r="AL24" s="188">
        <f t="shared" si="6"/>
        <v>2859</v>
      </c>
      <c r="AM24" s="189">
        <f t="shared" si="7"/>
        <v>25.328006047189678</v>
      </c>
      <c r="AN24" s="188">
        <f>'ごみ処理量内訳'!AC24</f>
        <v>277</v>
      </c>
      <c r="AO24" s="188">
        <f>'ごみ処理量内訳'!AD24</f>
        <v>925</v>
      </c>
      <c r="AP24" s="188">
        <f>'ごみ処理量内訳'!AE24</f>
        <v>0</v>
      </c>
      <c r="AQ24" s="188">
        <f t="shared" si="8"/>
        <v>1202</v>
      </c>
    </row>
    <row r="25" spans="1:43" ht="13.5" customHeight="1">
      <c r="A25" s="182" t="s">
        <v>239</v>
      </c>
      <c r="B25" s="182" t="s">
        <v>276</v>
      </c>
      <c r="C25" s="184" t="s">
        <v>277</v>
      </c>
      <c r="D25" s="188">
        <v>7030</v>
      </c>
      <c r="E25" s="188">
        <v>7030</v>
      </c>
      <c r="F25" s="188">
        <f>'ごみ搬入量内訳'!H25</f>
        <v>2281</v>
      </c>
      <c r="G25" s="188">
        <f>'ごみ搬入量内訳'!AG25</f>
        <v>642</v>
      </c>
      <c r="H25" s="188">
        <f>'ごみ搬入量内訳'!AH25</f>
        <v>117</v>
      </c>
      <c r="I25" s="188">
        <f t="shared" si="0"/>
        <v>3040</v>
      </c>
      <c r="J25" s="188">
        <f t="shared" si="1"/>
        <v>1184.7463902258423</v>
      </c>
      <c r="K25" s="188">
        <f>('ごみ搬入量内訳'!E25+'ごみ搬入量内訳'!AH25)/'ごみ処理概要'!D25/365*1000000</f>
        <v>685.5160856602818</v>
      </c>
      <c r="L25" s="188">
        <f>'ごみ搬入量内訳'!F25/'ごみ処理概要'!D25/365*1000000</f>
        <v>499.2303045655605</v>
      </c>
      <c r="M25" s="188">
        <f>'資源化量内訳'!BP25</f>
        <v>0</v>
      </c>
      <c r="N25" s="188">
        <f>'ごみ処理量内訳'!E25</f>
        <v>2344</v>
      </c>
      <c r="O25" s="188">
        <f>'ごみ処理量内訳'!L25</f>
        <v>32</v>
      </c>
      <c r="P25" s="188">
        <f t="shared" si="2"/>
        <v>365</v>
      </c>
      <c r="Q25" s="188">
        <f>'ごみ処理量内訳'!G25</f>
        <v>225</v>
      </c>
      <c r="R25" s="188">
        <f>'ごみ処理量内訳'!H25</f>
        <v>140</v>
      </c>
      <c r="S25" s="188">
        <f>'ごみ処理量内訳'!I25</f>
        <v>0</v>
      </c>
      <c r="T25" s="188">
        <f>'ごみ処理量内訳'!J25</f>
        <v>0</v>
      </c>
      <c r="U25" s="188">
        <f>'ごみ処理量内訳'!K25</f>
        <v>0</v>
      </c>
      <c r="V25" s="188">
        <f t="shared" si="3"/>
        <v>182</v>
      </c>
      <c r="W25" s="188">
        <f>'資源化量内訳'!M25</f>
        <v>182</v>
      </c>
      <c r="X25" s="188">
        <f>'資源化量内訳'!N25</f>
        <v>0</v>
      </c>
      <c r="Y25" s="188">
        <f>'資源化量内訳'!O25</f>
        <v>0</v>
      </c>
      <c r="Z25" s="188">
        <f>'資源化量内訳'!P25</f>
        <v>0</v>
      </c>
      <c r="AA25" s="188">
        <f>'資源化量内訳'!Q25</f>
        <v>0</v>
      </c>
      <c r="AB25" s="188">
        <f>'資源化量内訳'!R25</f>
        <v>0</v>
      </c>
      <c r="AC25" s="188">
        <f>'資源化量内訳'!S25</f>
        <v>0</v>
      </c>
      <c r="AD25" s="188">
        <f t="shared" si="4"/>
        <v>2923</v>
      </c>
      <c r="AE25" s="189">
        <f t="shared" si="5"/>
        <v>98.90523434827232</v>
      </c>
      <c r="AF25" s="188">
        <f>'資源化量内訳'!AB25</f>
        <v>0</v>
      </c>
      <c r="AG25" s="188">
        <f>'資源化量内訳'!AJ25</f>
        <v>117</v>
      </c>
      <c r="AH25" s="188">
        <f>'資源化量内訳'!AR25</f>
        <v>73</v>
      </c>
      <c r="AI25" s="188">
        <f>'資源化量内訳'!AZ25</f>
        <v>0</v>
      </c>
      <c r="AJ25" s="188">
        <f>'資源化量内訳'!BH25</f>
        <v>0</v>
      </c>
      <c r="AK25" s="188" t="s">
        <v>340</v>
      </c>
      <c r="AL25" s="188">
        <f t="shared" si="6"/>
        <v>190</v>
      </c>
      <c r="AM25" s="189">
        <f t="shared" si="7"/>
        <v>12.726650701334247</v>
      </c>
      <c r="AN25" s="188">
        <f>'ごみ処理量内訳'!AC25</f>
        <v>32</v>
      </c>
      <c r="AO25" s="188">
        <f>'ごみ処理量内訳'!AD25</f>
        <v>296</v>
      </c>
      <c r="AP25" s="188">
        <f>'ごみ処理量内訳'!AE25</f>
        <v>113</v>
      </c>
      <c r="AQ25" s="188">
        <f t="shared" si="8"/>
        <v>441</v>
      </c>
    </row>
    <row r="26" spans="1:43" ht="13.5" customHeight="1">
      <c r="A26" s="182" t="s">
        <v>239</v>
      </c>
      <c r="B26" s="182" t="s">
        <v>278</v>
      </c>
      <c r="C26" s="184" t="s">
        <v>279</v>
      </c>
      <c r="D26" s="188">
        <v>13922</v>
      </c>
      <c r="E26" s="188">
        <v>13922</v>
      </c>
      <c r="F26" s="188">
        <f>'ごみ搬入量内訳'!H26</f>
        <v>3180</v>
      </c>
      <c r="G26" s="188">
        <f>'ごみ搬入量内訳'!AG26</f>
        <v>220</v>
      </c>
      <c r="H26" s="188">
        <f>'ごみ搬入量内訳'!AH26</f>
        <v>0</v>
      </c>
      <c r="I26" s="188">
        <f t="shared" si="0"/>
        <v>3400</v>
      </c>
      <c r="J26" s="188">
        <f t="shared" si="1"/>
        <v>669.0898213726969</v>
      </c>
      <c r="K26" s="188">
        <f>('ごみ搬入量内訳'!E26+'ごみ搬入量内訳'!AH26)/'ごみ処理概要'!D26/365*1000000</f>
        <v>493.3553477003974</v>
      </c>
      <c r="L26" s="188">
        <f>'ごみ搬入量内訳'!F26/'ごみ処理概要'!D26/365*1000000</f>
        <v>175.73447367229946</v>
      </c>
      <c r="M26" s="188">
        <f>'資源化量内訳'!BP26</f>
        <v>103</v>
      </c>
      <c r="N26" s="188">
        <f>'ごみ処理量内訳'!E26</f>
        <v>2663</v>
      </c>
      <c r="O26" s="188">
        <f>'ごみ処理量内訳'!L26</f>
        <v>0</v>
      </c>
      <c r="P26" s="188">
        <f t="shared" si="2"/>
        <v>614</v>
      </c>
      <c r="Q26" s="188">
        <f>'ごみ処理量内訳'!G26</f>
        <v>206</v>
      </c>
      <c r="R26" s="188">
        <f>'ごみ処理量内訳'!H26</f>
        <v>408</v>
      </c>
      <c r="S26" s="188">
        <f>'ごみ処理量内訳'!I26</f>
        <v>0</v>
      </c>
      <c r="T26" s="188">
        <f>'ごみ処理量内訳'!J26</f>
        <v>0</v>
      </c>
      <c r="U26" s="188">
        <f>'ごみ処理量内訳'!K26</f>
        <v>0</v>
      </c>
      <c r="V26" s="188">
        <f t="shared" si="3"/>
        <v>0</v>
      </c>
      <c r="W26" s="188">
        <f>'資源化量内訳'!M26</f>
        <v>0</v>
      </c>
      <c r="X26" s="188">
        <f>'資源化量内訳'!N26</f>
        <v>0</v>
      </c>
      <c r="Y26" s="188">
        <f>'資源化量内訳'!O26</f>
        <v>0</v>
      </c>
      <c r="Z26" s="188">
        <f>'資源化量内訳'!P26</f>
        <v>0</v>
      </c>
      <c r="AA26" s="188">
        <f>'資源化量内訳'!Q26</f>
        <v>0</v>
      </c>
      <c r="AB26" s="188">
        <f>'資源化量内訳'!R26</f>
        <v>0</v>
      </c>
      <c r="AC26" s="188">
        <f>'資源化量内訳'!S26</f>
        <v>0</v>
      </c>
      <c r="AD26" s="188">
        <f t="shared" si="4"/>
        <v>3277</v>
      </c>
      <c r="AE26" s="189">
        <f t="shared" si="5"/>
        <v>100</v>
      </c>
      <c r="AF26" s="188">
        <f>'資源化量内訳'!AB26</f>
        <v>0</v>
      </c>
      <c r="AG26" s="188">
        <f>'資源化量内訳'!AJ26</f>
        <v>98</v>
      </c>
      <c r="AH26" s="188">
        <f>'資源化量内訳'!AR26</f>
        <v>323</v>
      </c>
      <c r="AI26" s="188">
        <f>'資源化量内訳'!AZ26</f>
        <v>0</v>
      </c>
      <c r="AJ26" s="188">
        <f>'資源化量内訳'!BH26</f>
        <v>0</v>
      </c>
      <c r="AK26" s="188" t="s">
        <v>340</v>
      </c>
      <c r="AL26" s="188">
        <f t="shared" si="6"/>
        <v>421</v>
      </c>
      <c r="AM26" s="189">
        <f t="shared" si="7"/>
        <v>15.502958579881657</v>
      </c>
      <c r="AN26" s="188">
        <f>'ごみ処理量内訳'!AC26</f>
        <v>0</v>
      </c>
      <c r="AO26" s="188">
        <f>'ごみ処理量内訳'!AD26</f>
        <v>345</v>
      </c>
      <c r="AP26" s="188">
        <f>'ごみ処理量内訳'!AE26</f>
        <v>115</v>
      </c>
      <c r="AQ26" s="188">
        <f t="shared" si="8"/>
        <v>460</v>
      </c>
    </row>
    <row r="27" spans="1:43" ht="13.5" customHeight="1">
      <c r="A27" s="182" t="s">
        <v>239</v>
      </c>
      <c r="B27" s="182" t="s">
        <v>237</v>
      </c>
      <c r="C27" s="184" t="s">
        <v>238</v>
      </c>
      <c r="D27" s="188">
        <v>6244</v>
      </c>
      <c r="E27" s="188">
        <v>6244</v>
      </c>
      <c r="F27" s="188">
        <f>'ごみ搬入量内訳'!H27</f>
        <v>1790</v>
      </c>
      <c r="G27" s="188">
        <f>'ごみ搬入量内訳'!AG27</f>
        <v>179</v>
      </c>
      <c r="H27" s="188">
        <f>'ごみ搬入量内訳'!AH27</f>
        <v>111</v>
      </c>
      <c r="I27" s="188">
        <f>SUM(F27:H27)</f>
        <v>2080</v>
      </c>
      <c r="J27" s="188">
        <f t="shared" si="1"/>
        <v>912.6569726115154</v>
      </c>
      <c r="K27" s="188">
        <f>('ごみ搬入量内訳'!E27+'ごみ搬入量内訳'!AH27)/'ごみ処理概要'!D27/365*1000000</f>
        <v>722.2275850569972</v>
      </c>
      <c r="L27" s="188">
        <f>'ごみ搬入量内訳'!F27/'ごみ処理概要'!D27/365*1000000</f>
        <v>190.42938755451812</v>
      </c>
      <c r="M27" s="188">
        <f>'資源化量内訳'!BP27</f>
        <v>26</v>
      </c>
      <c r="N27" s="188">
        <f>'ごみ処理量内訳'!E27</f>
        <v>1497</v>
      </c>
      <c r="O27" s="188">
        <f>'ごみ処理量内訳'!L27</f>
        <v>0</v>
      </c>
      <c r="P27" s="188">
        <f>SUM(Q27:U27)</f>
        <v>335</v>
      </c>
      <c r="Q27" s="188">
        <f>'ごみ処理量内訳'!G27</f>
        <v>238</v>
      </c>
      <c r="R27" s="188">
        <f>'ごみ処理量内訳'!H27</f>
        <v>97</v>
      </c>
      <c r="S27" s="188">
        <f>'ごみ処理量内訳'!I27</f>
        <v>0</v>
      </c>
      <c r="T27" s="188">
        <f>'ごみ処理量内訳'!J27</f>
        <v>0</v>
      </c>
      <c r="U27" s="188">
        <f>'ごみ処理量内訳'!K27</f>
        <v>0</v>
      </c>
      <c r="V27" s="188">
        <f>SUM(W27:AC27)</f>
        <v>137</v>
      </c>
      <c r="W27" s="188">
        <f>'資源化量内訳'!M27</f>
        <v>137</v>
      </c>
      <c r="X27" s="188">
        <f>'資源化量内訳'!N27</f>
        <v>0</v>
      </c>
      <c r="Y27" s="188">
        <f>'資源化量内訳'!O27</f>
        <v>0</v>
      </c>
      <c r="Z27" s="188">
        <f>'資源化量内訳'!P27</f>
        <v>0</v>
      </c>
      <c r="AA27" s="188">
        <f>'資源化量内訳'!Q27</f>
        <v>0</v>
      </c>
      <c r="AB27" s="188">
        <f>'資源化量内訳'!R27</f>
        <v>0</v>
      </c>
      <c r="AC27" s="188">
        <f>'資源化量内訳'!S27</f>
        <v>0</v>
      </c>
      <c r="AD27" s="188">
        <f>N27+O27+P27+V27</f>
        <v>1969</v>
      </c>
      <c r="AE27" s="189">
        <f>(N27+P27+V27)/AD27*100</f>
        <v>100</v>
      </c>
      <c r="AF27" s="188">
        <f>'資源化量内訳'!AB27</f>
        <v>0</v>
      </c>
      <c r="AG27" s="188">
        <f>'資源化量内訳'!AJ27</f>
        <v>132</v>
      </c>
      <c r="AH27" s="188">
        <f>'資源化量内訳'!AR27</f>
        <v>52</v>
      </c>
      <c r="AI27" s="188">
        <f>'資源化量内訳'!AZ27</f>
        <v>0</v>
      </c>
      <c r="AJ27" s="188">
        <f>'資源化量内訳'!BH27</f>
        <v>0</v>
      </c>
      <c r="AK27" s="188" t="s">
        <v>340</v>
      </c>
      <c r="AL27" s="188">
        <f>SUM(AF27:AJ27)</f>
        <v>184</v>
      </c>
      <c r="AM27" s="189">
        <f>(V27+AL27+M27)/(M27+AD27)*100</f>
        <v>17.393483709273184</v>
      </c>
      <c r="AN27" s="188">
        <f>'ごみ処理量内訳'!AC27</f>
        <v>0</v>
      </c>
      <c r="AO27" s="188">
        <f>'ごみ処理量内訳'!AD27</f>
        <v>186</v>
      </c>
      <c r="AP27" s="188">
        <f>'ごみ処理量内訳'!AE27</f>
        <v>90</v>
      </c>
      <c r="AQ27" s="188">
        <f>SUM(AN27:AP27)</f>
        <v>276</v>
      </c>
    </row>
    <row r="28" spans="1:43" ht="13.5" customHeight="1">
      <c r="A28" s="182" t="s">
        <v>239</v>
      </c>
      <c r="B28" s="182" t="s">
        <v>280</v>
      </c>
      <c r="C28" s="184" t="s">
        <v>281</v>
      </c>
      <c r="D28" s="188">
        <v>34600</v>
      </c>
      <c r="E28" s="188">
        <v>34600</v>
      </c>
      <c r="F28" s="188">
        <f>'ごみ搬入量内訳'!H28</f>
        <v>9619</v>
      </c>
      <c r="G28" s="188">
        <f>'ごみ搬入量内訳'!AG28</f>
        <v>1197</v>
      </c>
      <c r="H28" s="188">
        <f>'ごみ搬入量内訳'!AH28</f>
        <v>0</v>
      </c>
      <c r="I28" s="188">
        <f t="shared" si="0"/>
        <v>10816</v>
      </c>
      <c r="J28" s="188">
        <f t="shared" si="1"/>
        <v>856.4415234777101</v>
      </c>
      <c r="K28" s="188">
        <f>('ごみ搬入量内訳'!E28+'ごみ搬入量内訳'!AH28)/'ごみ処理概要'!D28/365*1000000</f>
        <v>557.4471454588645</v>
      </c>
      <c r="L28" s="188">
        <f>'ごみ搬入量内訳'!F28/'ごみ処理概要'!D28/365*1000000</f>
        <v>298.9943780188455</v>
      </c>
      <c r="M28" s="188">
        <f>'資源化量内訳'!BP28</f>
        <v>758</v>
      </c>
      <c r="N28" s="188">
        <f>'ごみ処理量内訳'!E28</f>
        <v>7138</v>
      </c>
      <c r="O28" s="188">
        <f>'ごみ処理量内訳'!L28</f>
        <v>0</v>
      </c>
      <c r="P28" s="188">
        <f t="shared" si="2"/>
        <v>3678</v>
      </c>
      <c r="Q28" s="188">
        <f>'ごみ処理量内訳'!G28</f>
        <v>0</v>
      </c>
      <c r="R28" s="188">
        <f>'ごみ処理量内訳'!H28</f>
        <v>2082</v>
      </c>
      <c r="S28" s="188">
        <f>'ごみ処理量内訳'!I28</f>
        <v>1596</v>
      </c>
      <c r="T28" s="188">
        <f>'ごみ処理量内訳'!J28</f>
        <v>0</v>
      </c>
      <c r="U28" s="188">
        <f>'ごみ処理量内訳'!K28</f>
        <v>0</v>
      </c>
      <c r="V28" s="188">
        <f t="shared" si="3"/>
        <v>0</v>
      </c>
      <c r="W28" s="188">
        <f>'資源化量内訳'!M28</f>
        <v>0</v>
      </c>
      <c r="X28" s="188">
        <f>'資源化量内訳'!N28</f>
        <v>0</v>
      </c>
      <c r="Y28" s="188">
        <f>'資源化量内訳'!O28</f>
        <v>0</v>
      </c>
      <c r="Z28" s="188">
        <f>'資源化量内訳'!P28</f>
        <v>0</v>
      </c>
      <c r="AA28" s="188">
        <f>'資源化量内訳'!Q28</f>
        <v>0</v>
      </c>
      <c r="AB28" s="188">
        <f>'資源化量内訳'!R28</f>
        <v>0</v>
      </c>
      <c r="AC28" s="188">
        <f>'資源化量内訳'!S28</f>
        <v>0</v>
      </c>
      <c r="AD28" s="188">
        <f t="shared" si="4"/>
        <v>10816</v>
      </c>
      <c r="AE28" s="189">
        <f t="shared" si="5"/>
        <v>100</v>
      </c>
      <c r="AF28" s="188">
        <f>'資源化量内訳'!AB28</f>
        <v>773</v>
      </c>
      <c r="AG28" s="188">
        <f>'資源化量内訳'!AJ28</f>
        <v>0</v>
      </c>
      <c r="AH28" s="188">
        <f>'資源化量内訳'!AR28</f>
        <v>1494</v>
      </c>
      <c r="AI28" s="188">
        <f>'資源化量内訳'!AZ28</f>
        <v>194</v>
      </c>
      <c r="AJ28" s="188">
        <f>'資源化量内訳'!BH28</f>
        <v>0</v>
      </c>
      <c r="AK28" s="188" t="s">
        <v>340</v>
      </c>
      <c r="AL28" s="188">
        <f t="shared" si="6"/>
        <v>2461</v>
      </c>
      <c r="AM28" s="189">
        <f t="shared" si="7"/>
        <v>27.812337998963194</v>
      </c>
      <c r="AN28" s="188">
        <f>'ごみ処理量内訳'!AC28</f>
        <v>0</v>
      </c>
      <c r="AO28" s="188">
        <f>'ごみ処理量内訳'!AD28</f>
        <v>570</v>
      </c>
      <c r="AP28" s="188">
        <f>'ごみ処理量内訳'!AE28</f>
        <v>5</v>
      </c>
      <c r="AQ28" s="188">
        <f t="shared" si="8"/>
        <v>575</v>
      </c>
    </row>
    <row r="29" spans="1:43" ht="13.5" customHeight="1">
      <c r="A29" s="182" t="s">
        <v>239</v>
      </c>
      <c r="B29" s="182" t="s">
        <v>282</v>
      </c>
      <c r="C29" s="184" t="s">
        <v>283</v>
      </c>
      <c r="D29" s="188">
        <v>27137</v>
      </c>
      <c r="E29" s="188">
        <v>27137</v>
      </c>
      <c r="F29" s="188">
        <f>'ごみ搬入量内訳'!H29</f>
        <v>10781</v>
      </c>
      <c r="G29" s="188">
        <f>'ごみ搬入量内訳'!AG29</f>
        <v>1617</v>
      </c>
      <c r="H29" s="188">
        <f>'ごみ搬入量内訳'!AH29</f>
        <v>0</v>
      </c>
      <c r="I29" s="188">
        <f t="shared" si="0"/>
        <v>12398</v>
      </c>
      <c r="J29" s="188">
        <f t="shared" si="1"/>
        <v>1251.6904332708564</v>
      </c>
      <c r="K29" s="188">
        <f>('ごみ搬入量内訳'!E29+'ごみ搬入量内訳'!AH29)/'ごみ処理概要'!D29/365*1000000</f>
        <v>664.5125368437472</v>
      </c>
      <c r="L29" s="188">
        <f>'ごみ搬入量内訳'!F29/'ごみ処理概要'!D29/365*1000000</f>
        <v>587.1778964271093</v>
      </c>
      <c r="M29" s="188">
        <f>'資源化量内訳'!BP29</f>
        <v>317</v>
      </c>
      <c r="N29" s="188">
        <f>'ごみ処理量内訳'!E29</f>
        <v>9426</v>
      </c>
      <c r="O29" s="188">
        <f>'ごみ処理量内訳'!L29</f>
        <v>0</v>
      </c>
      <c r="P29" s="188">
        <f t="shared" si="2"/>
        <v>2972</v>
      </c>
      <c r="Q29" s="188">
        <f>'ごみ処理量内訳'!G29</f>
        <v>0</v>
      </c>
      <c r="R29" s="188">
        <f>'ごみ処理量内訳'!H29</f>
        <v>2009</v>
      </c>
      <c r="S29" s="188">
        <f>'ごみ処理量内訳'!I29</f>
        <v>963</v>
      </c>
      <c r="T29" s="188">
        <f>'ごみ処理量内訳'!J29</f>
        <v>0</v>
      </c>
      <c r="U29" s="188">
        <f>'ごみ処理量内訳'!K29</f>
        <v>0</v>
      </c>
      <c r="V29" s="188">
        <f t="shared" si="3"/>
        <v>0</v>
      </c>
      <c r="W29" s="188">
        <f>'資源化量内訳'!M29</f>
        <v>0</v>
      </c>
      <c r="X29" s="188">
        <f>'資源化量内訳'!N29</f>
        <v>0</v>
      </c>
      <c r="Y29" s="188">
        <f>'資源化量内訳'!O29</f>
        <v>0</v>
      </c>
      <c r="Z29" s="188">
        <f>'資源化量内訳'!P29</f>
        <v>0</v>
      </c>
      <c r="AA29" s="188">
        <f>'資源化量内訳'!Q29</f>
        <v>0</v>
      </c>
      <c r="AB29" s="188">
        <f>'資源化量内訳'!R29</f>
        <v>0</v>
      </c>
      <c r="AC29" s="188">
        <f>'資源化量内訳'!S29</f>
        <v>0</v>
      </c>
      <c r="AD29" s="188">
        <f t="shared" si="4"/>
        <v>12398</v>
      </c>
      <c r="AE29" s="189">
        <f t="shared" si="5"/>
        <v>100</v>
      </c>
      <c r="AF29" s="188">
        <f>'資源化量内訳'!AB29</f>
        <v>995</v>
      </c>
      <c r="AG29" s="188">
        <f>'資源化量内訳'!AJ29</f>
        <v>0</v>
      </c>
      <c r="AH29" s="188">
        <f>'資源化量内訳'!AR29</f>
        <v>1463</v>
      </c>
      <c r="AI29" s="188">
        <f>'資源化量内訳'!AZ29</f>
        <v>119</v>
      </c>
      <c r="AJ29" s="188">
        <f>'資源化量内訳'!BH29</f>
        <v>0</v>
      </c>
      <c r="AK29" s="188" t="s">
        <v>340</v>
      </c>
      <c r="AL29" s="188">
        <f t="shared" si="6"/>
        <v>2577</v>
      </c>
      <c r="AM29" s="189">
        <f t="shared" si="7"/>
        <v>22.76051907196225</v>
      </c>
      <c r="AN29" s="188">
        <f>'ごみ処理量内訳'!AC29</f>
        <v>0</v>
      </c>
      <c r="AO29" s="188">
        <f>'ごみ処理量内訳'!AD29</f>
        <v>726</v>
      </c>
      <c r="AP29" s="188">
        <f>'ごみ処理量内訳'!AE29</f>
        <v>5</v>
      </c>
      <c r="AQ29" s="188">
        <f t="shared" si="8"/>
        <v>731</v>
      </c>
    </row>
    <row r="30" spans="1:43" ht="13.5" customHeight="1">
      <c r="A30" s="182" t="s">
        <v>239</v>
      </c>
      <c r="B30" s="182" t="s">
        <v>284</v>
      </c>
      <c r="C30" s="184" t="s">
        <v>285</v>
      </c>
      <c r="D30" s="188">
        <v>6864</v>
      </c>
      <c r="E30" s="188">
        <v>6864</v>
      </c>
      <c r="F30" s="188">
        <f>'ごみ搬入量内訳'!H30</f>
        <v>1630</v>
      </c>
      <c r="G30" s="188">
        <f>'ごみ搬入量内訳'!AG30</f>
        <v>53</v>
      </c>
      <c r="H30" s="188">
        <f>'ごみ搬入量内訳'!AH30</f>
        <v>0</v>
      </c>
      <c r="I30" s="188">
        <f t="shared" si="0"/>
        <v>1683</v>
      </c>
      <c r="J30" s="188">
        <f t="shared" si="1"/>
        <v>671.7597471022128</v>
      </c>
      <c r="K30" s="188">
        <f>('ごみ搬入量内訳'!E30+'ごみ搬入量内訳'!AH30)/'ごみ処理概要'!D30/365*1000000</f>
        <v>461.0115911485775</v>
      </c>
      <c r="L30" s="188">
        <f>'ごみ搬入量内訳'!F30/'ごみ処理概要'!D30/365*1000000</f>
        <v>210.7481559536354</v>
      </c>
      <c r="M30" s="188">
        <f>'資源化量内訳'!BP30</f>
        <v>234</v>
      </c>
      <c r="N30" s="188">
        <f>'ごみ処理量内訳'!E30</f>
        <v>1455</v>
      </c>
      <c r="O30" s="188">
        <f>'ごみ処理量内訳'!L30</f>
        <v>0</v>
      </c>
      <c r="P30" s="188">
        <f t="shared" si="2"/>
        <v>198</v>
      </c>
      <c r="Q30" s="188">
        <f>'ごみ処理量内訳'!G30</f>
        <v>117</v>
      </c>
      <c r="R30" s="188">
        <f>'ごみ処理量内訳'!H30</f>
        <v>81</v>
      </c>
      <c r="S30" s="188">
        <f>'ごみ処理量内訳'!I30</f>
        <v>0</v>
      </c>
      <c r="T30" s="188">
        <f>'ごみ処理量内訳'!J30</f>
        <v>0</v>
      </c>
      <c r="U30" s="188">
        <f>'ごみ処理量内訳'!K30</f>
        <v>0</v>
      </c>
      <c r="V30" s="188">
        <f t="shared" si="3"/>
        <v>71</v>
      </c>
      <c r="W30" s="188">
        <f>'資源化量内訳'!M30</f>
        <v>12</v>
      </c>
      <c r="X30" s="188">
        <f>'資源化量内訳'!N30</f>
        <v>6</v>
      </c>
      <c r="Y30" s="188">
        <f>'資源化量内訳'!O30</f>
        <v>36</v>
      </c>
      <c r="Z30" s="188">
        <f>'資源化量内訳'!P30</f>
        <v>0</v>
      </c>
      <c r="AA30" s="188">
        <f>'資源化量内訳'!Q30</f>
        <v>0</v>
      </c>
      <c r="AB30" s="188">
        <f>'資源化量内訳'!R30</f>
        <v>0</v>
      </c>
      <c r="AC30" s="188">
        <f>'資源化量内訳'!S30</f>
        <v>17</v>
      </c>
      <c r="AD30" s="188">
        <f t="shared" si="4"/>
        <v>1724</v>
      </c>
      <c r="AE30" s="189">
        <f t="shared" si="5"/>
        <v>100</v>
      </c>
      <c r="AF30" s="188">
        <f>'資源化量内訳'!AB30</f>
        <v>0</v>
      </c>
      <c r="AG30" s="188">
        <f>'資源化量内訳'!AJ30</f>
        <v>22</v>
      </c>
      <c r="AH30" s="188">
        <f>'資源化量内訳'!AR30</f>
        <v>45</v>
      </c>
      <c r="AI30" s="188">
        <f>'資源化量内訳'!AZ30</f>
        <v>0</v>
      </c>
      <c r="AJ30" s="188">
        <f>'資源化量内訳'!BH30</f>
        <v>0</v>
      </c>
      <c r="AK30" s="188" t="s">
        <v>340</v>
      </c>
      <c r="AL30" s="188">
        <f t="shared" si="6"/>
        <v>67</v>
      </c>
      <c r="AM30" s="189">
        <f t="shared" si="7"/>
        <v>18.998978549540347</v>
      </c>
      <c r="AN30" s="188">
        <f>'ごみ処理量内訳'!AC30</f>
        <v>0</v>
      </c>
      <c r="AO30" s="188">
        <f>'ごみ処理量内訳'!AD30</f>
        <v>149</v>
      </c>
      <c r="AP30" s="188">
        <f>'ごみ処理量内訳'!AE30</f>
        <v>43</v>
      </c>
      <c r="AQ30" s="188">
        <f t="shared" si="8"/>
        <v>192</v>
      </c>
    </row>
    <row r="31" spans="1:43" ht="13.5" customHeight="1">
      <c r="A31" s="182" t="s">
        <v>239</v>
      </c>
      <c r="B31" s="182" t="s">
        <v>286</v>
      </c>
      <c r="C31" s="184" t="s">
        <v>287</v>
      </c>
      <c r="D31" s="188">
        <v>16450</v>
      </c>
      <c r="E31" s="188">
        <v>16450</v>
      </c>
      <c r="F31" s="188">
        <f>'ごみ搬入量内訳'!H31</f>
        <v>4374</v>
      </c>
      <c r="G31" s="188">
        <f>'ごみ搬入量内訳'!AG31</f>
        <v>234</v>
      </c>
      <c r="H31" s="188">
        <f>'ごみ搬入量内訳'!AH31</f>
        <v>0</v>
      </c>
      <c r="I31" s="188">
        <f t="shared" si="0"/>
        <v>4608</v>
      </c>
      <c r="J31" s="188">
        <f t="shared" si="1"/>
        <v>767.4563850605821</v>
      </c>
      <c r="K31" s="188">
        <f>('ごみ搬入量内訳'!E31+'ごみ搬入量内訳'!AH31)/'ごみ処理概要'!D31/365*1000000</f>
        <v>442.68643044510134</v>
      </c>
      <c r="L31" s="188">
        <f>'ごみ搬入量内訳'!F31/'ごみ処理概要'!D31/365*1000000</f>
        <v>324.76995461548074</v>
      </c>
      <c r="M31" s="188">
        <f>'資源化量内訳'!BP31</f>
        <v>523</v>
      </c>
      <c r="N31" s="188">
        <f>'ごみ処理量内訳'!E31</f>
        <v>4094</v>
      </c>
      <c r="O31" s="188">
        <f>'ごみ処理量内訳'!L31</f>
        <v>24</v>
      </c>
      <c r="P31" s="188">
        <f t="shared" si="2"/>
        <v>496</v>
      </c>
      <c r="Q31" s="188">
        <f>'ごみ処理量内訳'!G31</f>
        <v>254</v>
      </c>
      <c r="R31" s="188">
        <f>'ごみ処理量内訳'!H31</f>
        <v>242</v>
      </c>
      <c r="S31" s="188">
        <f>'ごみ処理量内訳'!I31</f>
        <v>0</v>
      </c>
      <c r="T31" s="188">
        <f>'ごみ処理量内訳'!J31</f>
        <v>0</v>
      </c>
      <c r="U31" s="188">
        <f>'ごみ処理量内訳'!K31</f>
        <v>0</v>
      </c>
      <c r="V31" s="188">
        <f t="shared" si="3"/>
        <v>158</v>
      </c>
      <c r="W31" s="188">
        <f>'資源化量内訳'!M31</f>
        <v>5</v>
      </c>
      <c r="X31" s="188">
        <f>'資源化量内訳'!N31</f>
        <v>15</v>
      </c>
      <c r="Y31" s="188">
        <f>'資源化量内訳'!O31</f>
        <v>138</v>
      </c>
      <c r="Z31" s="188">
        <f>'資源化量内訳'!P31</f>
        <v>0</v>
      </c>
      <c r="AA31" s="188">
        <f>'資源化量内訳'!Q31</f>
        <v>0</v>
      </c>
      <c r="AB31" s="188">
        <f>'資源化量内訳'!R31</f>
        <v>0</v>
      </c>
      <c r="AC31" s="188">
        <f>'資源化量内訳'!S31</f>
        <v>0</v>
      </c>
      <c r="AD31" s="188">
        <f t="shared" si="4"/>
        <v>4772</v>
      </c>
      <c r="AE31" s="189">
        <f t="shared" si="5"/>
        <v>99.49706621961441</v>
      </c>
      <c r="AF31" s="188">
        <f>'資源化量内訳'!AB31</f>
        <v>0</v>
      </c>
      <c r="AG31" s="188">
        <f>'資源化量内訳'!AJ31</f>
        <v>59</v>
      </c>
      <c r="AH31" s="188">
        <f>'資源化量内訳'!AR31</f>
        <v>103</v>
      </c>
      <c r="AI31" s="188">
        <f>'資源化量内訳'!AZ31</f>
        <v>0</v>
      </c>
      <c r="AJ31" s="188">
        <f>'資源化量内訳'!BH31</f>
        <v>0</v>
      </c>
      <c r="AK31" s="188" t="s">
        <v>340</v>
      </c>
      <c r="AL31" s="188">
        <f t="shared" si="6"/>
        <v>162</v>
      </c>
      <c r="AM31" s="189">
        <f t="shared" si="7"/>
        <v>15.920679886685551</v>
      </c>
      <c r="AN31" s="188">
        <f>'ごみ処理量内訳'!AC31</f>
        <v>24</v>
      </c>
      <c r="AO31" s="188">
        <f>'ごみ処理量内訳'!AD31</f>
        <v>418</v>
      </c>
      <c r="AP31" s="188">
        <f>'ごみ処理量内訳'!AE31</f>
        <v>114</v>
      </c>
      <c r="AQ31" s="188">
        <f t="shared" si="8"/>
        <v>556</v>
      </c>
    </row>
    <row r="32" spans="1:43" ht="13.5" customHeight="1">
      <c r="A32" s="182" t="s">
        <v>239</v>
      </c>
      <c r="B32" s="182" t="s">
        <v>288</v>
      </c>
      <c r="C32" s="184" t="s">
        <v>289</v>
      </c>
      <c r="D32" s="188">
        <v>10621</v>
      </c>
      <c r="E32" s="188">
        <v>10621</v>
      </c>
      <c r="F32" s="188">
        <f>'ごみ搬入量内訳'!H32</f>
        <v>1887</v>
      </c>
      <c r="G32" s="188">
        <f>'ごみ搬入量内訳'!AG32</f>
        <v>180</v>
      </c>
      <c r="H32" s="188">
        <f>'ごみ搬入量内訳'!AH32</f>
        <v>0</v>
      </c>
      <c r="I32" s="188">
        <f t="shared" si="0"/>
        <v>2067</v>
      </c>
      <c r="J32" s="188">
        <f t="shared" si="1"/>
        <v>533.190255025905</v>
      </c>
      <c r="K32" s="188">
        <f>('ごみ搬入量内訳'!E32+'ごみ搬入量内訳'!AH32)/'ごみ処理概要'!D32/365*1000000</f>
        <v>368.61580765941864</v>
      </c>
      <c r="L32" s="188">
        <f>'ごみ搬入量内訳'!F32/'ごみ処理概要'!D32/365*1000000</f>
        <v>164.5744473664864</v>
      </c>
      <c r="M32" s="188">
        <f>'資源化量内訳'!BP32</f>
        <v>400</v>
      </c>
      <c r="N32" s="188">
        <f>'ごみ処理量内訳'!E32</f>
        <v>1733</v>
      </c>
      <c r="O32" s="188">
        <f>'ごみ処理量内訳'!L32</f>
        <v>0</v>
      </c>
      <c r="P32" s="188">
        <f t="shared" si="2"/>
        <v>332</v>
      </c>
      <c r="Q32" s="188">
        <f>'ごみ処理量内訳'!G32</f>
        <v>170</v>
      </c>
      <c r="R32" s="188">
        <f>'ごみ処理量内訳'!H32</f>
        <v>162</v>
      </c>
      <c r="S32" s="188">
        <f>'ごみ処理量内訳'!I32</f>
        <v>0</v>
      </c>
      <c r="T32" s="188">
        <f>'ごみ処理量内訳'!J32</f>
        <v>0</v>
      </c>
      <c r="U32" s="188">
        <f>'ごみ処理量内訳'!K32</f>
        <v>0</v>
      </c>
      <c r="V32" s="188">
        <f t="shared" si="3"/>
        <v>91</v>
      </c>
      <c r="W32" s="188">
        <f>'資源化量内訳'!M32</f>
        <v>2</v>
      </c>
      <c r="X32" s="188">
        <f>'資源化量内訳'!N32</f>
        <v>8</v>
      </c>
      <c r="Y32" s="188">
        <f>'資源化量内訳'!O32</f>
        <v>77</v>
      </c>
      <c r="Z32" s="188">
        <f>'資源化量内訳'!P32</f>
        <v>0</v>
      </c>
      <c r="AA32" s="188">
        <f>'資源化量内訳'!Q32</f>
        <v>0</v>
      </c>
      <c r="AB32" s="188">
        <f>'資源化量内訳'!R32</f>
        <v>0</v>
      </c>
      <c r="AC32" s="188">
        <f>'資源化量内訳'!S32</f>
        <v>4</v>
      </c>
      <c r="AD32" s="188">
        <f t="shared" si="4"/>
        <v>2156</v>
      </c>
      <c r="AE32" s="189">
        <f t="shared" si="5"/>
        <v>100</v>
      </c>
      <c r="AF32" s="188">
        <f>'資源化量内訳'!AB32</f>
        <v>0</v>
      </c>
      <c r="AG32" s="188">
        <f>'資源化量内訳'!AJ32</f>
        <v>33</v>
      </c>
      <c r="AH32" s="188">
        <f>'資源化量内訳'!AR32</f>
        <v>85</v>
      </c>
      <c r="AI32" s="188">
        <f>'資源化量内訳'!AZ32</f>
        <v>0</v>
      </c>
      <c r="AJ32" s="188">
        <f>'資源化量内訳'!BH32</f>
        <v>0</v>
      </c>
      <c r="AK32" s="188" t="s">
        <v>340</v>
      </c>
      <c r="AL32" s="188">
        <f t="shared" si="6"/>
        <v>118</v>
      </c>
      <c r="AM32" s="189">
        <f t="shared" si="7"/>
        <v>23.826291079812208</v>
      </c>
      <c r="AN32" s="188">
        <f>'ごみ処理量内訳'!AC32</f>
        <v>0</v>
      </c>
      <c r="AO32" s="188">
        <f>'ごみ処理量内訳'!AD32</f>
        <v>177</v>
      </c>
      <c r="AP32" s="188">
        <f>'ごみ処理量内訳'!AE32</f>
        <v>64</v>
      </c>
      <c r="AQ32" s="188">
        <f t="shared" si="8"/>
        <v>241</v>
      </c>
    </row>
    <row r="33" spans="1:43" ht="13.5" customHeight="1">
      <c r="A33" s="182" t="s">
        <v>239</v>
      </c>
      <c r="B33" s="182" t="s">
        <v>290</v>
      </c>
      <c r="C33" s="184" t="s">
        <v>291</v>
      </c>
      <c r="D33" s="188">
        <v>3875</v>
      </c>
      <c r="E33" s="188">
        <v>3833</v>
      </c>
      <c r="F33" s="188">
        <f>'ごみ搬入量内訳'!H33</f>
        <v>1764</v>
      </c>
      <c r="G33" s="188">
        <f>'ごみ搬入量内訳'!AG33</f>
        <v>0</v>
      </c>
      <c r="H33" s="188">
        <f>'ごみ搬入量内訳'!AH33</f>
        <v>20</v>
      </c>
      <c r="I33" s="188">
        <f t="shared" si="0"/>
        <v>1784</v>
      </c>
      <c r="J33" s="188">
        <f t="shared" si="1"/>
        <v>1261.3345117101192</v>
      </c>
      <c r="K33" s="188">
        <f>('ごみ搬入量内訳'!E33+'ごみ搬入量内訳'!AH33)/'ごみ処理概要'!D33/365*1000000</f>
        <v>535.9257622624834</v>
      </c>
      <c r="L33" s="188">
        <f>'ごみ搬入量内訳'!F33/'ごみ処理概要'!D33/365*1000000</f>
        <v>725.4087494476358</v>
      </c>
      <c r="M33" s="188">
        <f>'資源化量内訳'!BP33</f>
        <v>59</v>
      </c>
      <c r="N33" s="188">
        <f>'ごみ処理量内訳'!E33</f>
        <v>1087</v>
      </c>
      <c r="O33" s="188">
        <f>'ごみ処理量内訳'!L33</f>
        <v>41</v>
      </c>
      <c r="P33" s="188">
        <f t="shared" si="2"/>
        <v>0</v>
      </c>
      <c r="Q33" s="188">
        <f>'ごみ処理量内訳'!G33</f>
        <v>0</v>
      </c>
      <c r="R33" s="188">
        <f>'ごみ処理量内訳'!H33</f>
        <v>0</v>
      </c>
      <c r="S33" s="188">
        <f>'ごみ処理量内訳'!I33</f>
        <v>0</v>
      </c>
      <c r="T33" s="188">
        <f>'ごみ処理量内訳'!J33</f>
        <v>0</v>
      </c>
      <c r="U33" s="188">
        <f>'ごみ処理量内訳'!K33</f>
        <v>0</v>
      </c>
      <c r="V33" s="188">
        <f t="shared" si="3"/>
        <v>635</v>
      </c>
      <c r="W33" s="188">
        <f>'資源化量内訳'!M33</f>
        <v>405</v>
      </c>
      <c r="X33" s="188">
        <f>'資源化量内訳'!N33</f>
        <v>67</v>
      </c>
      <c r="Y33" s="188">
        <f>'資源化量内訳'!O33</f>
        <v>50</v>
      </c>
      <c r="Z33" s="188">
        <f>'資源化量内訳'!P33</f>
        <v>14</v>
      </c>
      <c r="AA33" s="188">
        <f>'資源化量内訳'!Q33</f>
        <v>93</v>
      </c>
      <c r="AB33" s="188">
        <f>'資源化量内訳'!R33</f>
        <v>0</v>
      </c>
      <c r="AC33" s="188">
        <f>'資源化量内訳'!S33</f>
        <v>6</v>
      </c>
      <c r="AD33" s="188">
        <f t="shared" si="4"/>
        <v>1763</v>
      </c>
      <c r="AE33" s="189">
        <f t="shared" si="5"/>
        <v>97.67441860465115</v>
      </c>
      <c r="AF33" s="188">
        <f>'資源化量内訳'!AB33</f>
        <v>0</v>
      </c>
      <c r="AG33" s="188">
        <f>'資源化量内訳'!AJ33</f>
        <v>0</v>
      </c>
      <c r="AH33" s="188">
        <f>'資源化量内訳'!AR33</f>
        <v>0</v>
      </c>
      <c r="AI33" s="188">
        <f>'資源化量内訳'!AZ33</f>
        <v>0</v>
      </c>
      <c r="AJ33" s="188">
        <f>'資源化量内訳'!BH33</f>
        <v>0</v>
      </c>
      <c r="AK33" s="188" t="s">
        <v>340</v>
      </c>
      <c r="AL33" s="188">
        <f t="shared" si="6"/>
        <v>0</v>
      </c>
      <c r="AM33" s="189">
        <f t="shared" si="7"/>
        <v>38.090010976948406</v>
      </c>
      <c r="AN33" s="188">
        <f>'ごみ処理量内訳'!AC33</f>
        <v>41</v>
      </c>
      <c r="AO33" s="188">
        <f>'ごみ処理量内訳'!AD33</f>
        <v>108</v>
      </c>
      <c r="AP33" s="188">
        <f>'ごみ処理量内訳'!AE33</f>
        <v>0</v>
      </c>
      <c r="AQ33" s="188">
        <f t="shared" si="8"/>
        <v>149</v>
      </c>
    </row>
    <row r="34" spans="1:43" ht="13.5" customHeight="1">
      <c r="A34" s="182" t="s">
        <v>239</v>
      </c>
      <c r="B34" s="182" t="s">
        <v>292</v>
      </c>
      <c r="C34" s="184" t="s">
        <v>293</v>
      </c>
      <c r="D34" s="188">
        <v>3993</v>
      </c>
      <c r="E34" s="188">
        <v>3993</v>
      </c>
      <c r="F34" s="188">
        <f>'ごみ搬入量内訳'!H34</f>
        <v>676</v>
      </c>
      <c r="G34" s="188">
        <f>'ごみ搬入量内訳'!AG34</f>
        <v>92</v>
      </c>
      <c r="H34" s="188">
        <f>'ごみ搬入量内訳'!AH34</f>
        <v>0</v>
      </c>
      <c r="I34" s="188">
        <f t="shared" si="0"/>
        <v>768</v>
      </c>
      <c r="J34" s="188">
        <f t="shared" si="1"/>
        <v>526.9495589885039</v>
      </c>
      <c r="K34" s="188">
        <f>('ごみ搬入量内訳'!E34+'ごみ搬入量内訳'!AH34)/'ごみ処理概要'!D34/365*1000000</f>
        <v>463.825393068006</v>
      </c>
      <c r="L34" s="188">
        <f>'ごみ搬入量内訳'!F34/'ごみ処理概要'!D34/365*1000000</f>
        <v>63.12416592049785</v>
      </c>
      <c r="M34" s="188">
        <f>'資源化量内訳'!BP34</f>
        <v>0</v>
      </c>
      <c r="N34" s="188">
        <f>'ごみ処理量内訳'!E34</f>
        <v>367</v>
      </c>
      <c r="O34" s="188">
        <f>'ごみ処理量内訳'!L34</f>
        <v>44</v>
      </c>
      <c r="P34" s="188">
        <f t="shared" si="2"/>
        <v>67</v>
      </c>
      <c r="Q34" s="188">
        <f>'ごみ処理量内訳'!G34</f>
        <v>67</v>
      </c>
      <c r="R34" s="188">
        <f>'ごみ処理量内訳'!H34</f>
        <v>0</v>
      </c>
      <c r="S34" s="188">
        <f>'ごみ処理量内訳'!I34</f>
        <v>0</v>
      </c>
      <c r="T34" s="188">
        <f>'ごみ処理量内訳'!J34</f>
        <v>0</v>
      </c>
      <c r="U34" s="188">
        <f>'ごみ処理量内訳'!K34</f>
        <v>0</v>
      </c>
      <c r="V34" s="188">
        <f t="shared" si="3"/>
        <v>290</v>
      </c>
      <c r="W34" s="188">
        <f>'資源化量内訳'!M34</f>
        <v>175</v>
      </c>
      <c r="X34" s="188">
        <f>'資源化量内訳'!N34</f>
        <v>40</v>
      </c>
      <c r="Y34" s="188">
        <f>'資源化量内訳'!O34</f>
        <v>52</v>
      </c>
      <c r="Z34" s="188">
        <f>'資源化量内訳'!P34</f>
        <v>7</v>
      </c>
      <c r="AA34" s="188">
        <f>'資源化量内訳'!Q34</f>
        <v>16</v>
      </c>
      <c r="AB34" s="188">
        <f>'資源化量内訳'!R34</f>
        <v>0</v>
      </c>
      <c r="AC34" s="188">
        <f>'資源化量内訳'!S34</f>
        <v>0</v>
      </c>
      <c r="AD34" s="188">
        <f t="shared" si="4"/>
        <v>768</v>
      </c>
      <c r="AE34" s="189">
        <f t="shared" si="5"/>
        <v>94.27083333333334</v>
      </c>
      <c r="AF34" s="188">
        <f>'資源化量内訳'!AB34</f>
        <v>0</v>
      </c>
      <c r="AG34" s="188">
        <f>'資源化量内訳'!AJ34</f>
        <v>0</v>
      </c>
      <c r="AH34" s="188">
        <f>'資源化量内訳'!AR34</f>
        <v>0</v>
      </c>
      <c r="AI34" s="188">
        <f>'資源化量内訳'!AZ34</f>
        <v>0</v>
      </c>
      <c r="AJ34" s="188">
        <f>'資源化量内訳'!BH34</f>
        <v>0</v>
      </c>
      <c r="AK34" s="188" t="s">
        <v>340</v>
      </c>
      <c r="AL34" s="188">
        <f t="shared" si="6"/>
        <v>0</v>
      </c>
      <c r="AM34" s="189">
        <f t="shared" si="7"/>
        <v>37.76041666666667</v>
      </c>
      <c r="AN34" s="188">
        <f>'ごみ処理量内訳'!AC34</f>
        <v>44</v>
      </c>
      <c r="AO34" s="188">
        <f>'ごみ処理量内訳'!AD34</f>
        <v>26</v>
      </c>
      <c r="AP34" s="188">
        <f>'ごみ処理量内訳'!AE34</f>
        <v>67</v>
      </c>
      <c r="AQ34" s="188">
        <f t="shared" si="8"/>
        <v>137</v>
      </c>
    </row>
    <row r="35" spans="1:43" ht="13.5" customHeight="1">
      <c r="A35" s="182" t="s">
        <v>239</v>
      </c>
      <c r="B35" s="182" t="s">
        <v>294</v>
      </c>
      <c r="C35" s="184" t="s">
        <v>295</v>
      </c>
      <c r="D35" s="188">
        <v>16363</v>
      </c>
      <c r="E35" s="188">
        <v>16363</v>
      </c>
      <c r="F35" s="188">
        <f>'ごみ搬入量内訳'!H35</f>
        <v>3709</v>
      </c>
      <c r="G35" s="188">
        <f>'ごみ搬入量内訳'!AG35</f>
        <v>127</v>
      </c>
      <c r="H35" s="188">
        <f>'ごみ搬入量内訳'!AH35</f>
        <v>0</v>
      </c>
      <c r="I35" s="188">
        <f t="shared" si="0"/>
        <v>3836</v>
      </c>
      <c r="J35" s="188">
        <f t="shared" si="1"/>
        <v>642.2776410863466</v>
      </c>
      <c r="K35" s="188">
        <f>('ごみ搬入量内訳'!E35+'ごみ搬入量内訳'!AH35)/'ごみ処理概要'!D35/365*1000000</f>
        <v>393.805268987249</v>
      </c>
      <c r="L35" s="188">
        <f>'ごみ搬入量内訳'!F35/'ごみ処理概要'!D35/365*1000000</f>
        <v>248.47237209909758</v>
      </c>
      <c r="M35" s="188">
        <f>'資源化量内訳'!BP35</f>
        <v>331</v>
      </c>
      <c r="N35" s="188">
        <f>'ごみ処理量内訳'!E35</f>
        <v>2917</v>
      </c>
      <c r="O35" s="188">
        <f>'ごみ処理量内訳'!L35</f>
        <v>0</v>
      </c>
      <c r="P35" s="188">
        <f t="shared" si="2"/>
        <v>146</v>
      </c>
      <c r="Q35" s="188">
        <f>'ごみ処理量内訳'!G35</f>
        <v>146</v>
      </c>
      <c r="R35" s="188">
        <f>'ごみ処理量内訳'!H35</f>
        <v>0</v>
      </c>
      <c r="S35" s="188">
        <f>'ごみ処理量内訳'!I35</f>
        <v>0</v>
      </c>
      <c r="T35" s="188">
        <f>'ごみ処理量内訳'!J35</f>
        <v>0</v>
      </c>
      <c r="U35" s="188">
        <f>'ごみ処理量内訳'!K35</f>
        <v>0</v>
      </c>
      <c r="V35" s="188">
        <f t="shared" si="3"/>
        <v>772</v>
      </c>
      <c r="W35" s="188">
        <f>'資源化量内訳'!M35</f>
        <v>374</v>
      </c>
      <c r="X35" s="188">
        <f>'資源化量内訳'!N35</f>
        <v>21</v>
      </c>
      <c r="Y35" s="188">
        <f>'資源化量内訳'!O35</f>
        <v>108</v>
      </c>
      <c r="Z35" s="188">
        <f>'資源化量内訳'!P35</f>
        <v>27</v>
      </c>
      <c r="AA35" s="188">
        <f>'資源化量内訳'!Q35</f>
        <v>68</v>
      </c>
      <c r="AB35" s="188">
        <f>'資源化量内訳'!R35</f>
        <v>0</v>
      </c>
      <c r="AC35" s="188">
        <f>'資源化量内訳'!S35</f>
        <v>174</v>
      </c>
      <c r="AD35" s="188">
        <f t="shared" si="4"/>
        <v>3835</v>
      </c>
      <c r="AE35" s="189">
        <f t="shared" si="5"/>
        <v>100</v>
      </c>
      <c r="AF35" s="188">
        <f>'資源化量内訳'!AB35</f>
        <v>0</v>
      </c>
      <c r="AG35" s="188">
        <f>'資源化量内訳'!AJ35</f>
        <v>48</v>
      </c>
      <c r="AH35" s="188">
        <f>'資源化量内訳'!AR35</f>
        <v>0</v>
      </c>
      <c r="AI35" s="188">
        <f>'資源化量内訳'!AZ35</f>
        <v>0</v>
      </c>
      <c r="AJ35" s="188">
        <f>'資源化量内訳'!BH35</f>
        <v>0</v>
      </c>
      <c r="AK35" s="188" t="s">
        <v>340</v>
      </c>
      <c r="AL35" s="188">
        <f t="shared" si="6"/>
        <v>48</v>
      </c>
      <c r="AM35" s="189">
        <f t="shared" si="7"/>
        <v>27.628420547287565</v>
      </c>
      <c r="AN35" s="188">
        <f>'ごみ処理量内訳'!AC35</f>
        <v>0</v>
      </c>
      <c r="AO35" s="188">
        <f>'ごみ処理量内訳'!AD35</f>
        <v>363</v>
      </c>
      <c r="AP35" s="188">
        <f>'ごみ処理量内訳'!AE35</f>
        <v>57</v>
      </c>
      <c r="AQ35" s="188">
        <f t="shared" si="8"/>
        <v>420</v>
      </c>
    </row>
    <row r="36" spans="1:43" ht="13.5" customHeight="1">
      <c r="A36" s="182" t="s">
        <v>239</v>
      </c>
      <c r="B36" s="182" t="s">
        <v>296</v>
      </c>
      <c r="C36" s="184" t="s">
        <v>297</v>
      </c>
      <c r="D36" s="188">
        <v>15322</v>
      </c>
      <c r="E36" s="188">
        <v>15322</v>
      </c>
      <c r="F36" s="188">
        <f>'ごみ搬入量内訳'!H36</f>
        <v>4364</v>
      </c>
      <c r="G36" s="188">
        <f>'ごみ搬入量内訳'!AG36</f>
        <v>54</v>
      </c>
      <c r="H36" s="188">
        <f>'ごみ搬入量内訳'!AH36</f>
        <v>0</v>
      </c>
      <c r="I36" s="188">
        <f t="shared" si="0"/>
        <v>4418</v>
      </c>
      <c r="J36" s="188">
        <f t="shared" si="1"/>
        <v>789.9823514581058</v>
      </c>
      <c r="K36" s="188">
        <f>('ごみ搬入量内訳'!E36+'ごみ搬入量内訳'!AH36)/'ごみ処理概要'!D36/365*1000000</f>
        <v>496.0187965017622</v>
      </c>
      <c r="L36" s="188">
        <f>'ごみ搬入量内訳'!F36/'ごみ処理概要'!D36/365*1000000</f>
        <v>293.96355495634356</v>
      </c>
      <c r="M36" s="188">
        <f>'資源化量内訳'!BP36</f>
        <v>321</v>
      </c>
      <c r="N36" s="188">
        <f>'ごみ処理量内訳'!E36</f>
        <v>3711</v>
      </c>
      <c r="O36" s="188">
        <f>'ごみ処理量内訳'!L36</f>
        <v>25</v>
      </c>
      <c r="P36" s="188">
        <f t="shared" si="2"/>
        <v>248</v>
      </c>
      <c r="Q36" s="188">
        <f>'ごみ処理量内訳'!G36</f>
        <v>248</v>
      </c>
      <c r="R36" s="188">
        <f>'ごみ処理量内訳'!H36</f>
        <v>0</v>
      </c>
      <c r="S36" s="188">
        <f>'ごみ処理量内訳'!I36</f>
        <v>0</v>
      </c>
      <c r="T36" s="188">
        <f>'ごみ処理量内訳'!J36</f>
        <v>0</v>
      </c>
      <c r="U36" s="188">
        <f>'ごみ処理量内訳'!K36</f>
        <v>0</v>
      </c>
      <c r="V36" s="188">
        <f t="shared" si="3"/>
        <v>409</v>
      </c>
      <c r="W36" s="188">
        <f>'資源化量内訳'!M36</f>
        <v>264</v>
      </c>
      <c r="X36" s="188">
        <f>'資源化量内訳'!N36</f>
        <v>26</v>
      </c>
      <c r="Y36" s="188">
        <f>'資源化量内訳'!O36</f>
        <v>96</v>
      </c>
      <c r="Z36" s="188">
        <f>'資源化量内訳'!P36</f>
        <v>19</v>
      </c>
      <c r="AA36" s="188">
        <f>'資源化量内訳'!Q36</f>
        <v>4</v>
      </c>
      <c r="AB36" s="188">
        <f>'資源化量内訳'!R36</f>
        <v>0</v>
      </c>
      <c r="AC36" s="188">
        <f>'資源化量内訳'!S36</f>
        <v>0</v>
      </c>
      <c r="AD36" s="188">
        <f t="shared" si="4"/>
        <v>4393</v>
      </c>
      <c r="AE36" s="189">
        <f t="shared" si="5"/>
        <v>99.43091281584339</v>
      </c>
      <c r="AF36" s="188">
        <f>'資源化量内訳'!AB36</f>
        <v>0</v>
      </c>
      <c r="AG36" s="188">
        <f>'資源化量内訳'!AJ36</f>
        <v>80</v>
      </c>
      <c r="AH36" s="188">
        <f>'資源化量内訳'!AR36</f>
        <v>0</v>
      </c>
      <c r="AI36" s="188">
        <f>'資源化量内訳'!AZ36</f>
        <v>0</v>
      </c>
      <c r="AJ36" s="188">
        <f>'資源化量内訳'!BH36</f>
        <v>0</v>
      </c>
      <c r="AK36" s="188" t="s">
        <v>340</v>
      </c>
      <c r="AL36" s="188">
        <f t="shared" si="6"/>
        <v>80</v>
      </c>
      <c r="AM36" s="189">
        <f t="shared" si="7"/>
        <v>17.1828595672465</v>
      </c>
      <c r="AN36" s="188">
        <f>'ごみ処理量内訳'!AC36</f>
        <v>25</v>
      </c>
      <c r="AO36" s="188">
        <f>'ごみ処理量内訳'!AD36</f>
        <v>469</v>
      </c>
      <c r="AP36" s="188">
        <f>'ごみ処理量内訳'!AE36</f>
        <v>94</v>
      </c>
      <c r="AQ36" s="188">
        <f t="shared" si="8"/>
        <v>588</v>
      </c>
    </row>
    <row r="37" spans="1:43" ht="13.5" customHeight="1">
      <c r="A37" s="182" t="s">
        <v>239</v>
      </c>
      <c r="B37" s="182" t="s">
        <v>298</v>
      </c>
      <c r="C37" s="184" t="s">
        <v>299</v>
      </c>
      <c r="D37" s="188">
        <v>17698</v>
      </c>
      <c r="E37" s="188">
        <v>17698</v>
      </c>
      <c r="F37" s="188">
        <f>'ごみ搬入量内訳'!H37</f>
        <v>2775</v>
      </c>
      <c r="G37" s="188">
        <f>'ごみ搬入量内訳'!AG37</f>
        <v>442</v>
      </c>
      <c r="H37" s="188">
        <f>'ごみ搬入量内訳'!AH37</f>
        <v>0</v>
      </c>
      <c r="I37" s="188">
        <f t="shared" si="0"/>
        <v>3217</v>
      </c>
      <c r="J37" s="188">
        <f t="shared" si="1"/>
        <v>498.0053469395969</v>
      </c>
      <c r="K37" s="188">
        <f>('ごみ搬入量内訳'!E37+'ごみ搬入量内訳'!AH37)/'ごみ処理概要'!D37/365*1000000</f>
        <v>357.907479678069</v>
      </c>
      <c r="L37" s="188">
        <f>'ごみ搬入量内訳'!F37/'ごみ処理概要'!D37/365*1000000</f>
        <v>140.09786726152788</v>
      </c>
      <c r="M37" s="188">
        <f>'資源化量内訳'!BP37</f>
        <v>328</v>
      </c>
      <c r="N37" s="188">
        <f>'ごみ処理量内訳'!E37</f>
        <v>2594</v>
      </c>
      <c r="O37" s="188">
        <f>'ごみ処理量内訳'!L37</f>
        <v>69</v>
      </c>
      <c r="P37" s="188">
        <f t="shared" si="2"/>
        <v>186</v>
      </c>
      <c r="Q37" s="188">
        <f>'ごみ処理量内訳'!G37</f>
        <v>186</v>
      </c>
      <c r="R37" s="188">
        <f>'ごみ処理量内訳'!H37</f>
        <v>0</v>
      </c>
      <c r="S37" s="188">
        <f>'ごみ処理量内訳'!I37</f>
        <v>0</v>
      </c>
      <c r="T37" s="188">
        <f>'ごみ処理量内訳'!J37</f>
        <v>0</v>
      </c>
      <c r="U37" s="188">
        <f>'ごみ処理量内訳'!K37</f>
        <v>0</v>
      </c>
      <c r="V37" s="188">
        <f t="shared" si="3"/>
        <v>362</v>
      </c>
      <c r="W37" s="188">
        <f>'資源化量内訳'!M37</f>
        <v>104</v>
      </c>
      <c r="X37" s="188">
        <f>'資源化量内訳'!N37</f>
        <v>95</v>
      </c>
      <c r="Y37" s="188">
        <f>'資源化量内訳'!O37</f>
        <v>141</v>
      </c>
      <c r="Z37" s="188">
        <f>'資源化量内訳'!P37</f>
        <v>20</v>
      </c>
      <c r="AA37" s="188">
        <f>'資源化量内訳'!Q37</f>
        <v>2</v>
      </c>
      <c r="AB37" s="188">
        <f>'資源化量内訳'!R37</f>
        <v>0</v>
      </c>
      <c r="AC37" s="188">
        <f>'資源化量内訳'!S37</f>
        <v>0</v>
      </c>
      <c r="AD37" s="188">
        <f t="shared" si="4"/>
        <v>3211</v>
      </c>
      <c r="AE37" s="189">
        <f t="shared" si="5"/>
        <v>97.85113671753348</v>
      </c>
      <c r="AF37" s="188">
        <f>'資源化量内訳'!AB37</f>
        <v>0</v>
      </c>
      <c r="AG37" s="188">
        <f>'資源化量内訳'!AJ37</f>
        <v>56</v>
      </c>
      <c r="AH37" s="188">
        <f>'資源化量内訳'!AR37</f>
        <v>0</v>
      </c>
      <c r="AI37" s="188">
        <f>'資源化量内訳'!AZ37</f>
        <v>0</v>
      </c>
      <c r="AJ37" s="188">
        <f>'資源化量内訳'!BH37</f>
        <v>0</v>
      </c>
      <c r="AK37" s="188" t="s">
        <v>340</v>
      </c>
      <c r="AL37" s="188">
        <f t="shared" si="6"/>
        <v>56</v>
      </c>
      <c r="AM37" s="189">
        <f t="shared" si="7"/>
        <v>21.07940096072337</v>
      </c>
      <c r="AN37" s="188">
        <f>'ごみ処理量内訳'!AC37</f>
        <v>69</v>
      </c>
      <c r="AO37" s="188">
        <f>'ごみ処理量内訳'!AD37</f>
        <v>329</v>
      </c>
      <c r="AP37" s="188">
        <f>'ごみ処理量内訳'!AE37</f>
        <v>66</v>
      </c>
      <c r="AQ37" s="188">
        <f t="shared" si="8"/>
        <v>464</v>
      </c>
    </row>
    <row r="38" spans="1:43" ht="13.5" customHeight="1">
      <c r="A38" s="182" t="s">
        <v>239</v>
      </c>
      <c r="B38" s="182" t="s">
        <v>300</v>
      </c>
      <c r="C38" s="184" t="s">
        <v>301</v>
      </c>
      <c r="D38" s="188">
        <v>5209</v>
      </c>
      <c r="E38" s="188">
        <v>5209</v>
      </c>
      <c r="F38" s="188">
        <f>'ごみ搬入量内訳'!H38</f>
        <v>984</v>
      </c>
      <c r="G38" s="188">
        <f>'ごみ搬入量内訳'!AG38</f>
        <v>6</v>
      </c>
      <c r="H38" s="188">
        <f>'ごみ搬入量内訳'!AH38</f>
        <v>0</v>
      </c>
      <c r="I38" s="188">
        <f t="shared" si="0"/>
        <v>990</v>
      </c>
      <c r="J38" s="188">
        <f t="shared" si="1"/>
        <v>520.700473627047</v>
      </c>
      <c r="K38" s="188">
        <f>('ごみ搬入量内訳'!E38+'ごみ搬入量内訳'!AH38)/'ごみ処理概要'!D38/365*1000000</f>
        <v>326.62120618423853</v>
      </c>
      <c r="L38" s="188">
        <f>'ごみ搬入量内訳'!F38/'ごみ処理概要'!D38/365*1000000</f>
        <v>194.07926744280843</v>
      </c>
      <c r="M38" s="188">
        <f>'資源化量内訳'!BP38</f>
        <v>78</v>
      </c>
      <c r="N38" s="188">
        <f>'ごみ処理量内訳'!E38</f>
        <v>785</v>
      </c>
      <c r="O38" s="188">
        <f>'ごみ処理量内訳'!L38</f>
        <v>0</v>
      </c>
      <c r="P38" s="188">
        <f t="shared" si="2"/>
        <v>60</v>
      </c>
      <c r="Q38" s="188">
        <f>'ごみ処理量内訳'!G38</f>
        <v>60</v>
      </c>
      <c r="R38" s="188">
        <f>'ごみ処理量内訳'!H38</f>
        <v>0</v>
      </c>
      <c r="S38" s="188">
        <f>'ごみ処理量内訳'!I38</f>
        <v>0</v>
      </c>
      <c r="T38" s="188">
        <f>'ごみ処理量内訳'!J38</f>
        <v>0</v>
      </c>
      <c r="U38" s="188">
        <f>'ごみ処理量内訳'!K38</f>
        <v>0</v>
      </c>
      <c r="V38" s="188">
        <f t="shared" si="3"/>
        <v>110</v>
      </c>
      <c r="W38" s="188">
        <f>'資源化量内訳'!M38</f>
        <v>40</v>
      </c>
      <c r="X38" s="188">
        <f>'資源化量内訳'!N38</f>
        <v>22</v>
      </c>
      <c r="Y38" s="188">
        <f>'資源化量内訳'!O38</f>
        <v>40</v>
      </c>
      <c r="Z38" s="188">
        <f>'資源化量内訳'!P38</f>
        <v>5</v>
      </c>
      <c r="AA38" s="188">
        <f>'資源化量内訳'!Q38</f>
        <v>0</v>
      </c>
      <c r="AB38" s="188">
        <f>'資源化量内訳'!R38</f>
        <v>3</v>
      </c>
      <c r="AC38" s="188">
        <f>'資源化量内訳'!S38</f>
        <v>0</v>
      </c>
      <c r="AD38" s="188">
        <f t="shared" si="4"/>
        <v>955</v>
      </c>
      <c r="AE38" s="189">
        <f t="shared" si="5"/>
        <v>100</v>
      </c>
      <c r="AF38" s="188">
        <f>'資源化量内訳'!AB38</f>
        <v>0</v>
      </c>
      <c r="AG38" s="188">
        <f>'資源化量内訳'!AJ38</f>
        <v>13</v>
      </c>
      <c r="AH38" s="188">
        <f>'資源化量内訳'!AR38</f>
        <v>0</v>
      </c>
      <c r="AI38" s="188">
        <f>'資源化量内訳'!AZ38</f>
        <v>0</v>
      </c>
      <c r="AJ38" s="188">
        <f>'資源化量内訳'!BH38</f>
        <v>0</v>
      </c>
      <c r="AK38" s="188" t="s">
        <v>340</v>
      </c>
      <c r="AL38" s="188">
        <f t="shared" si="6"/>
        <v>13</v>
      </c>
      <c r="AM38" s="189">
        <f t="shared" si="7"/>
        <v>19.457889641819943</v>
      </c>
      <c r="AN38" s="188">
        <f>'ごみ処理量内訳'!AC38</f>
        <v>0</v>
      </c>
      <c r="AO38" s="188">
        <f>'ごみ処理量内訳'!AD38</f>
        <v>119</v>
      </c>
      <c r="AP38" s="188">
        <f>'ごみ処理量内訳'!AE38</f>
        <v>23</v>
      </c>
      <c r="AQ38" s="188">
        <f t="shared" si="8"/>
        <v>142</v>
      </c>
    </row>
    <row r="39" spans="1:43" ht="13.5" customHeight="1">
      <c r="A39" s="182" t="s">
        <v>239</v>
      </c>
      <c r="B39" s="182" t="s">
        <v>302</v>
      </c>
      <c r="C39" s="184" t="s">
        <v>303</v>
      </c>
      <c r="D39" s="188">
        <v>15967</v>
      </c>
      <c r="E39" s="188">
        <v>15967</v>
      </c>
      <c r="F39" s="188">
        <f>'ごみ搬入量内訳'!H39</f>
        <v>3694</v>
      </c>
      <c r="G39" s="188">
        <f>'ごみ搬入量内訳'!AG39</f>
        <v>323</v>
      </c>
      <c r="H39" s="188">
        <f>'ごみ搬入量内訳'!AH39</f>
        <v>0</v>
      </c>
      <c r="I39" s="188">
        <f t="shared" si="0"/>
        <v>4017</v>
      </c>
      <c r="J39" s="188">
        <f t="shared" si="1"/>
        <v>689.2640729037887</v>
      </c>
      <c r="K39" s="188">
        <f>('ごみ搬入量内訳'!E39+'ごみ搬入量内訳'!AH39)/'ごみ処理概要'!D39/365*1000000</f>
        <v>522.4817281533574</v>
      </c>
      <c r="L39" s="188">
        <f>'ごみ搬入量内訳'!F39/'ごみ処理概要'!D39/365*1000000</f>
        <v>166.78234475043132</v>
      </c>
      <c r="M39" s="188">
        <f>'資源化量内訳'!BP39</f>
        <v>255</v>
      </c>
      <c r="N39" s="188">
        <f>'ごみ処理量内訳'!E39</f>
        <v>3239</v>
      </c>
      <c r="O39" s="188">
        <f>'ごみ処理量内訳'!L39</f>
        <v>307</v>
      </c>
      <c r="P39" s="188">
        <f t="shared" si="2"/>
        <v>253</v>
      </c>
      <c r="Q39" s="188">
        <f>'ごみ処理量内訳'!G39</f>
        <v>0</v>
      </c>
      <c r="R39" s="188">
        <f>'ごみ処理量内訳'!H39</f>
        <v>253</v>
      </c>
      <c r="S39" s="188">
        <f>'ごみ処理量内訳'!I39</f>
        <v>0</v>
      </c>
      <c r="T39" s="188">
        <f>'ごみ処理量内訳'!J39</f>
        <v>0</v>
      </c>
      <c r="U39" s="188">
        <f>'ごみ処理量内訳'!K39</f>
        <v>0</v>
      </c>
      <c r="V39" s="188">
        <f t="shared" si="3"/>
        <v>223</v>
      </c>
      <c r="W39" s="188">
        <f>'資源化量内訳'!M39</f>
        <v>223</v>
      </c>
      <c r="X39" s="188">
        <f>'資源化量内訳'!N39</f>
        <v>0</v>
      </c>
      <c r="Y39" s="188">
        <f>'資源化量内訳'!O39</f>
        <v>0</v>
      </c>
      <c r="Z39" s="188">
        <f>'資源化量内訳'!P39</f>
        <v>0</v>
      </c>
      <c r="AA39" s="188">
        <f>'資源化量内訳'!Q39</f>
        <v>0</v>
      </c>
      <c r="AB39" s="188">
        <f>'資源化量内訳'!R39</f>
        <v>0</v>
      </c>
      <c r="AC39" s="188">
        <f>'資源化量内訳'!S39</f>
        <v>0</v>
      </c>
      <c r="AD39" s="188">
        <f t="shared" si="4"/>
        <v>4022</v>
      </c>
      <c r="AE39" s="189">
        <f t="shared" si="5"/>
        <v>92.36698160119343</v>
      </c>
      <c r="AF39" s="188">
        <f>'資源化量内訳'!AB39</f>
        <v>0</v>
      </c>
      <c r="AG39" s="188">
        <f>'資源化量内訳'!AJ39</f>
        <v>0</v>
      </c>
      <c r="AH39" s="188">
        <f>'資源化量内訳'!AR39</f>
        <v>253</v>
      </c>
      <c r="AI39" s="188">
        <f>'資源化量内訳'!AZ39</f>
        <v>0</v>
      </c>
      <c r="AJ39" s="188">
        <f>'資源化量内訳'!BH39</f>
        <v>0</v>
      </c>
      <c r="AK39" s="188" t="s">
        <v>340</v>
      </c>
      <c r="AL39" s="188">
        <f t="shared" si="6"/>
        <v>253</v>
      </c>
      <c r="AM39" s="189">
        <f t="shared" si="7"/>
        <v>17.091419219078794</v>
      </c>
      <c r="AN39" s="188">
        <f>'ごみ処理量内訳'!AC39</f>
        <v>307</v>
      </c>
      <c r="AO39" s="188">
        <f>'ごみ処理量内訳'!AD39</f>
        <v>441</v>
      </c>
      <c r="AP39" s="188">
        <f>'ごみ処理量内訳'!AE39</f>
        <v>0</v>
      </c>
      <c r="AQ39" s="188">
        <f t="shared" si="8"/>
        <v>748</v>
      </c>
    </row>
    <row r="40" spans="1:43" ht="13.5" customHeight="1">
      <c r="A40" s="182" t="s">
        <v>239</v>
      </c>
      <c r="B40" s="182" t="s">
        <v>304</v>
      </c>
      <c r="C40" s="184" t="s">
        <v>305</v>
      </c>
      <c r="D40" s="188">
        <v>9019</v>
      </c>
      <c r="E40" s="188">
        <v>9019</v>
      </c>
      <c r="F40" s="188">
        <f>'ごみ搬入量内訳'!H40</f>
        <v>2380</v>
      </c>
      <c r="G40" s="188">
        <f>'ごみ搬入量内訳'!AG40</f>
        <v>5</v>
      </c>
      <c r="H40" s="188">
        <f>'ごみ搬入量内訳'!AH40</f>
        <v>56</v>
      </c>
      <c r="I40" s="188">
        <f t="shared" si="0"/>
        <v>2441</v>
      </c>
      <c r="J40" s="188">
        <f t="shared" si="1"/>
        <v>741.5091731762625</v>
      </c>
      <c r="K40" s="188">
        <f>('ごみ搬入量内訳'!E40+'ごみ搬入量内訳'!AH40)/'ごみ処理概要'!D40/365*1000000</f>
        <v>531.9060066495845</v>
      </c>
      <c r="L40" s="188">
        <f>'ごみ搬入量内訳'!F40/'ごみ処理概要'!D40/365*1000000</f>
        <v>209.6031665266781</v>
      </c>
      <c r="M40" s="188">
        <f>'資源化量内訳'!BP40</f>
        <v>88</v>
      </c>
      <c r="N40" s="188">
        <f>'ごみ処理量内訳'!E40</f>
        <v>1873</v>
      </c>
      <c r="O40" s="188">
        <f>'ごみ処理量内訳'!L40</f>
        <v>3</v>
      </c>
      <c r="P40" s="188">
        <f t="shared" si="2"/>
        <v>338</v>
      </c>
      <c r="Q40" s="188">
        <f>'ごみ処理量内訳'!G40</f>
        <v>0</v>
      </c>
      <c r="R40" s="188">
        <f>'ごみ処理量内訳'!H40</f>
        <v>338</v>
      </c>
      <c r="S40" s="188">
        <f>'ごみ処理量内訳'!I40</f>
        <v>0</v>
      </c>
      <c r="T40" s="188">
        <f>'ごみ処理量内訳'!J40</f>
        <v>0</v>
      </c>
      <c r="U40" s="188">
        <f>'ごみ処理量内訳'!K40</f>
        <v>0</v>
      </c>
      <c r="V40" s="188">
        <f t="shared" si="3"/>
        <v>171</v>
      </c>
      <c r="W40" s="188">
        <f>'資源化量内訳'!M40</f>
        <v>171</v>
      </c>
      <c r="X40" s="188">
        <f>'資源化量内訳'!N40</f>
        <v>0</v>
      </c>
      <c r="Y40" s="188">
        <f>'資源化量内訳'!O40</f>
        <v>0</v>
      </c>
      <c r="Z40" s="188">
        <f>'資源化量内訳'!P40</f>
        <v>0</v>
      </c>
      <c r="AA40" s="188">
        <f>'資源化量内訳'!Q40</f>
        <v>0</v>
      </c>
      <c r="AB40" s="188">
        <f>'資源化量内訳'!R40</f>
        <v>0</v>
      </c>
      <c r="AC40" s="188">
        <f>'資源化量内訳'!S40</f>
        <v>0</v>
      </c>
      <c r="AD40" s="188">
        <f t="shared" si="4"/>
        <v>2385</v>
      </c>
      <c r="AE40" s="189">
        <f t="shared" si="5"/>
        <v>99.87421383647799</v>
      </c>
      <c r="AF40" s="188">
        <f>'資源化量内訳'!AB40</f>
        <v>0</v>
      </c>
      <c r="AG40" s="188">
        <f>'資源化量内訳'!AJ40</f>
        <v>0</v>
      </c>
      <c r="AH40" s="188">
        <f>'資源化量内訳'!AR40</f>
        <v>219</v>
      </c>
      <c r="AI40" s="188">
        <f>'資源化量内訳'!AZ40</f>
        <v>0</v>
      </c>
      <c r="AJ40" s="188">
        <f>'資源化量内訳'!BH40</f>
        <v>0</v>
      </c>
      <c r="AK40" s="188" t="s">
        <v>340</v>
      </c>
      <c r="AL40" s="188">
        <f t="shared" si="6"/>
        <v>219</v>
      </c>
      <c r="AM40" s="189">
        <f t="shared" si="7"/>
        <v>19.32875050545896</v>
      </c>
      <c r="AN40" s="188">
        <f>'ごみ処理量内訳'!AC40</f>
        <v>3</v>
      </c>
      <c r="AO40" s="188">
        <f>'ごみ処理量内訳'!AD40</f>
        <v>255</v>
      </c>
      <c r="AP40" s="188">
        <f>'ごみ処理量内訳'!AE40</f>
        <v>73</v>
      </c>
      <c r="AQ40" s="188">
        <f t="shared" si="8"/>
        <v>331</v>
      </c>
    </row>
    <row r="41" spans="1:43" ht="13.5" customHeight="1">
      <c r="A41" s="182" t="s">
        <v>239</v>
      </c>
      <c r="B41" s="182" t="s">
        <v>306</v>
      </c>
      <c r="C41" s="184" t="s">
        <v>307</v>
      </c>
      <c r="D41" s="188">
        <v>17442</v>
      </c>
      <c r="E41" s="188">
        <v>17442</v>
      </c>
      <c r="F41" s="188">
        <f>'ごみ搬入量内訳'!H41</f>
        <v>3136</v>
      </c>
      <c r="G41" s="188">
        <f>'ごみ搬入量内訳'!AG41</f>
        <v>180</v>
      </c>
      <c r="H41" s="188">
        <f>'ごみ搬入量内訳'!AH41</f>
        <v>0</v>
      </c>
      <c r="I41" s="188">
        <f t="shared" si="0"/>
        <v>3316</v>
      </c>
      <c r="J41" s="188">
        <f t="shared" si="1"/>
        <v>520.8652394707783</v>
      </c>
      <c r="K41" s="188">
        <f>('ごみ搬入量内訳'!E41+'ごみ搬入量内訳'!AH41)/'ごみ処理概要'!D41/365*1000000</f>
        <v>425.6769598811246</v>
      </c>
      <c r="L41" s="188">
        <f>'ごみ搬入量内訳'!F41/'ごみ処理概要'!D41/365*1000000</f>
        <v>95.1882795896537</v>
      </c>
      <c r="M41" s="188">
        <f>'資源化量内訳'!BP41</f>
        <v>433</v>
      </c>
      <c r="N41" s="188">
        <f>'ごみ処理量内訳'!E41</f>
        <v>2738</v>
      </c>
      <c r="O41" s="188">
        <f>'ごみ処理量内訳'!L41</f>
        <v>0</v>
      </c>
      <c r="P41" s="188">
        <f t="shared" si="2"/>
        <v>417</v>
      </c>
      <c r="Q41" s="188">
        <f>'ごみ処理量内訳'!G41</f>
        <v>417</v>
      </c>
      <c r="R41" s="188">
        <f>'ごみ処理量内訳'!H41</f>
        <v>0</v>
      </c>
      <c r="S41" s="188">
        <f>'ごみ処理量内訳'!I41</f>
        <v>0</v>
      </c>
      <c r="T41" s="188">
        <f>'ごみ処理量内訳'!J41</f>
        <v>0</v>
      </c>
      <c r="U41" s="188">
        <f>'ごみ処理量内訳'!K41</f>
        <v>0</v>
      </c>
      <c r="V41" s="188">
        <f t="shared" si="3"/>
        <v>115</v>
      </c>
      <c r="W41" s="188">
        <f>'資源化量内訳'!M41</f>
        <v>96</v>
      </c>
      <c r="X41" s="188">
        <f>'資源化量内訳'!N41</f>
        <v>18</v>
      </c>
      <c r="Y41" s="188">
        <f>'資源化量内訳'!O41</f>
        <v>0</v>
      </c>
      <c r="Z41" s="188">
        <f>'資源化量内訳'!P41</f>
        <v>0</v>
      </c>
      <c r="AA41" s="188">
        <f>'資源化量内訳'!Q41</f>
        <v>1</v>
      </c>
      <c r="AB41" s="188">
        <f>'資源化量内訳'!R41</f>
        <v>0</v>
      </c>
      <c r="AC41" s="188">
        <f>'資源化量内訳'!S41</f>
        <v>0</v>
      </c>
      <c r="AD41" s="188">
        <f t="shared" si="4"/>
        <v>3270</v>
      </c>
      <c r="AE41" s="189">
        <f t="shared" si="5"/>
        <v>100</v>
      </c>
      <c r="AF41" s="188">
        <f>'資源化量内訳'!AB41</f>
        <v>0</v>
      </c>
      <c r="AG41" s="188">
        <f>'資源化量内訳'!AJ41</f>
        <v>258</v>
      </c>
      <c r="AH41" s="188">
        <f>'資源化量内訳'!AR41</f>
        <v>0</v>
      </c>
      <c r="AI41" s="188">
        <f>'資源化量内訳'!AZ41</f>
        <v>0</v>
      </c>
      <c r="AJ41" s="188">
        <f>'資源化量内訳'!BH41</f>
        <v>0</v>
      </c>
      <c r="AK41" s="188" t="s">
        <v>340</v>
      </c>
      <c r="AL41" s="188">
        <f t="shared" si="6"/>
        <v>258</v>
      </c>
      <c r="AM41" s="189">
        <f t="shared" si="7"/>
        <v>21.766135565757494</v>
      </c>
      <c r="AN41" s="188">
        <f>'ごみ処理量内訳'!AC41</f>
        <v>0</v>
      </c>
      <c r="AO41" s="188">
        <f>'ごみ処理量内訳'!AD41</f>
        <v>243</v>
      </c>
      <c r="AP41" s="188">
        <f>'ごみ処理量内訳'!AE41</f>
        <v>159</v>
      </c>
      <c r="AQ41" s="188">
        <f t="shared" si="8"/>
        <v>402</v>
      </c>
    </row>
    <row r="42" spans="1:43" ht="13.5" customHeight="1">
      <c r="A42" s="182" t="s">
        <v>239</v>
      </c>
      <c r="B42" s="182" t="s">
        <v>308</v>
      </c>
      <c r="C42" s="184" t="s">
        <v>309</v>
      </c>
      <c r="D42" s="188">
        <v>10167</v>
      </c>
      <c r="E42" s="188">
        <v>10167</v>
      </c>
      <c r="F42" s="188">
        <f>'ごみ搬入量内訳'!H42</f>
        <v>1714</v>
      </c>
      <c r="G42" s="188">
        <f>'ごみ搬入量内訳'!AG42</f>
        <v>102</v>
      </c>
      <c r="H42" s="188">
        <f>'ごみ搬入量内訳'!AH42</f>
        <v>0</v>
      </c>
      <c r="I42" s="188">
        <f t="shared" si="0"/>
        <v>1816</v>
      </c>
      <c r="J42" s="188">
        <f t="shared" si="1"/>
        <v>489.36190279860574</v>
      </c>
      <c r="K42" s="188">
        <f>('ごみ搬入量内訳'!E42+'ごみ搬入量内訳'!AH42)/'ごみ処理概要'!D42/365*1000000</f>
        <v>435.46742011153464</v>
      </c>
      <c r="L42" s="188">
        <f>'ごみ搬入量内訳'!F42/'ごみ処理概要'!D42/365*1000000</f>
        <v>53.89448268707112</v>
      </c>
      <c r="M42" s="188">
        <f>'資源化量内訳'!BP42</f>
        <v>0</v>
      </c>
      <c r="N42" s="188">
        <f>'ごみ処理量内訳'!E42</f>
        <v>1475</v>
      </c>
      <c r="O42" s="188">
        <f>'ごみ処理量内訳'!L42</f>
        <v>0</v>
      </c>
      <c r="P42" s="188">
        <f t="shared" si="2"/>
        <v>261</v>
      </c>
      <c r="Q42" s="188">
        <f>'ごみ処理量内訳'!G42</f>
        <v>261</v>
      </c>
      <c r="R42" s="188">
        <f>'ごみ処理量内訳'!H42</f>
        <v>0</v>
      </c>
      <c r="S42" s="188">
        <f>'ごみ処理量内訳'!I42</f>
        <v>0</v>
      </c>
      <c r="T42" s="188">
        <f>'ごみ処理量内訳'!J42</f>
        <v>0</v>
      </c>
      <c r="U42" s="188">
        <f>'ごみ処理量内訳'!K42</f>
        <v>0</v>
      </c>
      <c r="V42" s="188">
        <f t="shared" si="3"/>
        <v>52</v>
      </c>
      <c r="W42" s="188">
        <f>'資源化量内訳'!M42</f>
        <v>45</v>
      </c>
      <c r="X42" s="188">
        <f>'資源化量内訳'!N42</f>
        <v>7</v>
      </c>
      <c r="Y42" s="188">
        <f>'資源化量内訳'!O42</f>
        <v>0</v>
      </c>
      <c r="Z42" s="188">
        <f>'資源化量内訳'!P42</f>
        <v>0</v>
      </c>
      <c r="AA42" s="188">
        <f>'資源化量内訳'!Q42</f>
        <v>0</v>
      </c>
      <c r="AB42" s="188">
        <f>'資源化量内訳'!R42</f>
        <v>0</v>
      </c>
      <c r="AC42" s="188">
        <f>'資源化量内訳'!S42</f>
        <v>0</v>
      </c>
      <c r="AD42" s="188">
        <f t="shared" si="4"/>
        <v>1788</v>
      </c>
      <c r="AE42" s="189">
        <f t="shared" si="5"/>
        <v>100</v>
      </c>
      <c r="AF42" s="188">
        <f>'資源化量内訳'!AB42</f>
        <v>0</v>
      </c>
      <c r="AG42" s="188">
        <f>'資源化量内訳'!AJ42</f>
        <v>179</v>
      </c>
      <c r="AH42" s="188">
        <f>'資源化量内訳'!AR42</f>
        <v>0</v>
      </c>
      <c r="AI42" s="188">
        <f>'資源化量内訳'!AZ42</f>
        <v>0</v>
      </c>
      <c r="AJ42" s="188">
        <f>'資源化量内訳'!BH42</f>
        <v>0</v>
      </c>
      <c r="AK42" s="188" t="s">
        <v>340</v>
      </c>
      <c r="AL42" s="188">
        <f t="shared" si="6"/>
        <v>179</v>
      </c>
      <c r="AM42" s="189">
        <f t="shared" si="7"/>
        <v>12.919463087248323</v>
      </c>
      <c r="AN42" s="188">
        <f>'ごみ処理量内訳'!AC42</f>
        <v>0</v>
      </c>
      <c r="AO42" s="188">
        <f>'ごみ処理量内訳'!AD42</f>
        <v>131</v>
      </c>
      <c r="AP42" s="188">
        <f>'ごみ処理量内訳'!AE42</f>
        <v>82</v>
      </c>
      <c r="AQ42" s="188">
        <f t="shared" si="8"/>
        <v>213</v>
      </c>
    </row>
    <row r="43" spans="1:43" ht="13.5" customHeight="1">
      <c r="A43" s="182" t="s">
        <v>239</v>
      </c>
      <c r="B43" s="182" t="s">
        <v>310</v>
      </c>
      <c r="C43" s="184" t="s">
        <v>129</v>
      </c>
      <c r="D43" s="188">
        <v>13388</v>
      </c>
      <c r="E43" s="188">
        <v>13388</v>
      </c>
      <c r="F43" s="188">
        <f>'ごみ搬入量内訳'!H43</f>
        <v>3019</v>
      </c>
      <c r="G43" s="188">
        <f>'ごみ搬入量内訳'!AG43</f>
        <v>145</v>
      </c>
      <c r="H43" s="188">
        <f>'ごみ搬入量内訳'!AH43</f>
        <v>0</v>
      </c>
      <c r="I43" s="188">
        <f t="shared" si="0"/>
        <v>3164</v>
      </c>
      <c r="J43" s="188">
        <f t="shared" si="1"/>
        <v>647.4823088351459</v>
      </c>
      <c r="K43" s="188">
        <f>('ごみ搬入量内訳'!E43+'ごみ搬入量内訳'!AH43)/'ごみ処理概要'!D43/365*1000000</f>
        <v>476.812193295161</v>
      </c>
      <c r="L43" s="188">
        <f>'ごみ搬入量内訳'!F43/'ごみ処理概要'!D43/365*1000000</f>
        <v>170.6701155399847</v>
      </c>
      <c r="M43" s="188">
        <f>'資源化量内訳'!BP43</f>
        <v>0</v>
      </c>
      <c r="N43" s="188">
        <f>'ごみ処理量内訳'!E43</f>
        <v>2719</v>
      </c>
      <c r="O43" s="188">
        <f>'ごみ処理量内訳'!L43</f>
        <v>0</v>
      </c>
      <c r="P43" s="188">
        <f t="shared" si="2"/>
        <v>344</v>
      </c>
      <c r="Q43" s="188">
        <f>'ごみ処理量内訳'!G43</f>
        <v>344</v>
      </c>
      <c r="R43" s="188">
        <f>'ごみ処理量内訳'!H43</f>
        <v>0</v>
      </c>
      <c r="S43" s="188">
        <f>'ごみ処理量内訳'!I43</f>
        <v>0</v>
      </c>
      <c r="T43" s="188">
        <f>'ごみ処理量内訳'!J43</f>
        <v>0</v>
      </c>
      <c r="U43" s="188">
        <f>'ごみ処理量内訳'!K43</f>
        <v>0</v>
      </c>
      <c r="V43" s="188">
        <f t="shared" si="3"/>
        <v>59</v>
      </c>
      <c r="W43" s="188">
        <f>'資源化量内訳'!M43</f>
        <v>41</v>
      </c>
      <c r="X43" s="188">
        <f>'資源化量内訳'!N43</f>
        <v>17</v>
      </c>
      <c r="Y43" s="188">
        <f>'資源化量内訳'!O43</f>
        <v>0</v>
      </c>
      <c r="Z43" s="188">
        <f>'資源化量内訳'!P43</f>
        <v>0</v>
      </c>
      <c r="AA43" s="188">
        <f>'資源化量内訳'!Q43</f>
        <v>1</v>
      </c>
      <c r="AB43" s="188">
        <f>'資源化量内訳'!R43</f>
        <v>0</v>
      </c>
      <c r="AC43" s="188">
        <f>'資源化量内訳'!S43</f>
        <v>0</v>
      </c>
      <c r="AD43" s="188">
        <f t="shared" si="4"/>
        <v>3122</v>
      </c>
      <c r="AE43" s="189">
        <f t="shared" si="5"/>
        <v>100</v>
      </c>
      <c r="AF43" s="188">
        <f>'資源化量内訳'!AB43</f>
        <v>0</v>
      </c>
      <c r="AG43" s="188">
        <f>'資源化量内訳'!AJ43</f>
        <v>218</v>
      </c>
      <c r="AH43" s="188">
        <f>'資源化量内訳'!AR43</f>
        <v>0</v>
      </c>
      <c r="AI43" s="188">
        <f>'資源化量内訳'!AZ43</f>
        <v>0</v>
      </c>
      <c r="AJ43" s="188">
        <f>'資源化量内訳'!BH43</f>
        <v>0</v>
      </c>
      <c r="AK43" s="188" t="s">
        <v>340</v>
      </c>
      <c r="AL43" s="188">
        <f t="shared" si="6"/>
        <v>218</v>
      </c>
      <c r="AM43" s="189">
        <f t="shared" si="7"/>
        <v>8.872517616912235</v>
      </c>
      <c r="AN43" s="188">
        <f>'ごみ処理量内訳'!AC43</f>
        <v>0</v>
      </c>
      <c r="AO43" s="188">
        <f>'ごみ処理量内訳'!AD43</f>
        <v>241</v>
      </c>
      <c r="AP43" s="188">
        <f>'ごみ処理量内訳'!AE43</f>
        <v>126</v>
      </c>
      <c r="AQ43" s="188">
        <f t="shared" si="8"/>
        <v>367</v>
      </c>
    </row>
    <row r="44" spans="1:43" ht="13.5" customHeight="1">
      <c r="A44" s="182" t="s">
        <v>239</v>
      </c>
      <c r="B44" s="182" t="s">
        <v>311</v>
      </c>
      <c r="C44" s="184" t="s">
        <v>312</v>
      </c>
      <c r="D44" s="188">
        <v>8305</v>
      </c>
      <c r="E44" s="188">
        <v>8305</v>
      </c>
      <c r="F44" s="188">
        <f>'ごみ搬入量内訳'!H44</f>
        <v>1694</v>
      </c>
      <c r="G44" s="188">
        <f>'ごみ搬入量内訳'!AG44</f>
        <v>47</v>
      </c>
      <c r="H44" s="188">
        <f>'ごみ搬入量内訳'!AH44</f>
        <v>0</v>
      </c>
      <c r="I44" s="188">
        <f t="shared" si="0"/>
        <v>1741</v>
      </c>
      <c r="J44" s="188">
        <f t="shared" si="1"/>
        <v>574.3363050811114</v>
      </c>
      <c r="K44" s="188">
        <f>('ごみ搬入量内訳'!E44+'ごみ搬入量内訳'!AH44)/'ごみ処理概要'!D44/365*1000000</f>
        <v>475.36968157488883</v>
      </c>
      <c r="L44" s="188">
        <f>'ごみ搬入量内訳'!F44/'ごみ処理概要'!D44/365*1000000</f>
        <v>98.96662350622253</v>
      </c>
      <c r="M44" s="188">
        <f>'資源化量内訳'!BP44</f>
        <v>0</v>
      </c>
      <c r="N44" s="188">
        <f>'ごみ処理量内訳'!E44</f>
        <v>1436</v>
      </c>
      <c r="O44" s="188">
        <f>'ごみ処理量内訳'!L44</f>
        <v>0</v>
      </c>
      <c r="P44" s="188">
        <f t="shared" si="2"/>
        <v>204</v>
      </c>
      <c r="Q44" s="188">
        <f>'ごみ処理量内訳'!G44</f>
        <v>204</v>
      </c>
      <c r="R44" s="188">
        <f>'ごみ処理量内訳'!H44</f>
        <v>0</v>
      </c>
      <c r="S44" s="188">
        <f>'ごみ処理量内訳'!I44</f>
        <v>0</v>
      </c>
      <c r="T44" s="188">
        <f>'ごみ処理量内訳'!J44</f>
        <v>0</v>
      </c>
      <c r="U44" s="188">
        <f>'ごみ処理量内訳'!K44</f>
        <v>0</v>
      </c>
      <c r="V44" s="188">
        <f t="shared" si="3"/>
        <v>84</v>
      </c>
      <c r="W44" s="188">
        <f>'資源化量内訳'!M44</f>
        <v>75</v>
      </c>
      <c r="X44" s="188">
        <f>'資源化量内訳'!N44</f>
        <v>8</v>
      </c>
      <c r="Y44" s="188">
        <f>'資源化量内訳'!O44</f>
        <v>0</v>
      </c>
      <c r="Z44" s="188">
        <f>'資源化量内訳'!P44</f>
        <v>0</v>
      </c>
      <c r="AA44" s="188">
        <f>'資源化量内訳'!Q44</f>
        <v>1</v>
      </c>
      <c r="AB44" s="188">
        <f>'資源化量内訳'!R44</f>
        <v>0</v>
      </c>
      <c r="AC44" s="188">
        <f>'資源化量内訳'!S44</f>
        <v>0</v>
      </c>
      <c r="AD44" s="188">
        <f t="shared" si="4"/>
        <v>1724</v>
      </c>
      <c r="AE44" s="189">
        <f t="shared" si="5"/>
        <v>100</v>
      </c>
      <c r="AF44" s="188">
        <f>'資源化量内訳'!AB44</f>
        <v>0</v>
      </c>
      <c r="AG44" s="188">
        <f>'資源化量内訳'!AJ44</f>
        <v>139</v>
      </c>
      <c r="AH44" s="188">
        <f>'資源化量内訳'!AR44</f>
        <v>0</v>
      </c>
      <c r="AI44" s="188">
        <f>'資源化量内訳'!AZ44</f>
        <v>0</v>
      </c>
      <c r="AJ44" s="188">
        <f>'資源化量内訳'!BH44</f>
        <v>0</v>
      </c>
      <c r="AK44" s="188" t="s">
        <v>340</v>
      </c>
      <c r="AL44" s="188">
        <f t="shared" si="6"/>
        <v>139</v>
      </c>
      <c r="AM44" s="189">
        <f t="shared" si="7"/>
        <v>12.935034802784223</v>
      </c>
      <c r="AN44" s="188">
        <f>'ごみ処理量内訳'!AC44</f>
        <v>0</v>
      </c>
      <c r="AO44" s="188">
        <f>'ごみ処理量内訳'!AD44</f>
        <v>127</v>
      </c>
      <c r="AP44" s="188">
        <f>'ごみ処理量内訳'!AE44</f>
        <v>65</v>
      </c>
      <c r="AQ44" s="188">
        <f t="shared" si="8"/>
        <v>192</v>
      </c>
    </row>
    <row r="45" spans="1:43" ht="13.5" customHeight="1">
      <c r="A45" s="182" t="s">
        <v>239</v>
      </c>
      <c r="B45" s="182" t="s">
        <v>313</v>
      </c>
      <c r="C45" s="184" t="s">
        <v>314</v>
      </c>
      <c r="D45" s="188">
        <v>6191</v>
      </c>
      <c r="E45" s="188">
        <v>5943</v>
      </c>
      <c r="F45" s="188">
        <f>'ごみ搬入量内訳'!H45</f>
        <v>866</v>
      </c>
      <c r="G45" s="188">
        <f>'ごみ搬入量内訳'!AG45</f>
        <v>129</v>
      </c>
      <c r="H45" s="188">
        <f>'ごみ搬入量内訳'!AH45</f>
        <v>36</v>
      </c>
      <c r="I45" s="188">
        <f t="shared" si="0"/>
        <v>1031</v>
      </c>
      <c r="J45" s="188">
        <f t="shared" si="1"/>
        <v>456.25222649758933</v>
      </c>
      <c r="K45" s="188">
        <f>('ごみ搬入量内訳'!E45+'ごみ搬入量内訳'!AH45)/'ごみ処理概要'!D45/365*1000000</f>
        <v>404.0332519808914</v>
      </c>
      <c r="L45" s="188">
        <f>'ごみ搬入量内訳'!F45/'ごみ処理概要'!D45/365*1000000</f>
        <v>52.21897451669791</v>
      </c>
      <c r="M45" s="188">
        <f>'資源化量内訳'!BP45</f>
        <v>158</v>
      </c>
      <c r="N45" s="188">
        <f>'ごみ処理量内訳'!E45</f>
        <v>786</v>
      </c>
      <c r="O45" s="188">
        <f>'ごみ処理量内訳'!L45</f>
        <v>0</v>
      </c>
      <c r="P45" s="188">
        <f t="shared" si="2"/>
        <v>155</v>
      </c>
      <c r="Q45" s="188">
        <f>'ごみ処理量内訳'!G45</f>
        <v>155</v>
      </c>
      <c r="R45" s="188">
        <f>'ごみ処理量内訳'!H45</f>
        <v>0</v>
      </c>
      <c r="S45" s="188">
        <f>'ごみ処理量内訳'!I45</f>
        <v>0</v>
      </c>
      <c r="T45" s="188">
        <f>'ごみ処理量内訳'!J45</f>
        <v>0</v>
      </c>
      <c r="U45" s="188">
        <f>'ごみ処理量内訳'!K45</f>
        <v>0</v>
      </c>
      <c r="V45" s="188">
        <f t="shared" si="3"/>
        <v>42</v>
      </c>
      <c r="W45" s="188">
        <f>'資源化量内訳'!M45</f>
        <v>33</v>
      </c>
      <c r="X45" s="188">
        <f>'資源化量内訳'!N45</f>
        <v>8</v>
      </c>
      <c r="Y45" s="188">
        <f>'資源化量内訳'!O45</f>
        <v>0</v>
      </c>
      <c r="Z45" s="188">
        <f>'資源化量内訳'!P45</f>
        <v>0</v>
      </c>
      <c r="AA45" s="188">
        <f>'資源化量内訳'!Q45</f>
        <v>1</v>
      </c>
      <c r="AB45" s="188">
        <f>'資源化量内訳'!R45</f>
        <v>0</v>
      </c>
      <c r="AC45" s="188">
        <f>'資源化量内訳'!S45</f>
        <v>0</v>
      </c>
      <c r="AD45" s="188">
        <f t="shared" si="4"/>
        <v>983</v>
      </c>
      <c r="AE45" s="189">
        <f t="shared" si="5"/>
        <v>100</v>
      </c>
      <c r="AF45" s="188">
        <f>'資源化量内訳'!AB45</f>
        <v>0</v>
      </c>
      <c r="AG45" s="188">
        <f>'資源化量内訳'!AJ45</f>
        <v>91</v>
      </c>
      <c r="AH45" s="188">
        <f>'資源化量内訳'!AR45</f>
        <v>0</v>
      </c>
      <c r="AI45" s="188">
        <f>'資源化量内訳'!AZ45</f>
        <v>0</v>
      </c>
      <c r="AJ45" s="188">
        <f>'資源化量内訳'!BH45</f>
        <v>0</v>
      </c>
      <c r="AK45" s="188" t="s">
        <v>340</v>
      </c>
      <c r="AL45" s="188">
        <f t="shared" si="6"/>
        <v>91</v>
      </c>
      <c r="AM45" s="189">
        <f t="shared" si="7"/>
        <v>25.503943908851884</v>
      </c>
      <c r="AN45" s="188">
        <f>'ごみ処理量内訳'!AC45</f>
        <v>0</v>
      </c>
      <c r="AO45" s="188">
        <f>'ごみ処理量内訳'!AD45</f>
        <v>70</v>
      </c>
      <c r="AP45" s="188">
        <f>'ごみ処理量内訳'!AE45</f>
        <v>64</v>
      </c>
      <c r="AQ45" s="188">
        <f t="shared" si="8"/>
        <v>134</v>
      </c>
    </row>
    <row r="46" spans="1:43" ht="13.5" customHeight="1">
      <c r="A46" s="182" t="s">
        <v>239</v>
      </c>
      <c r="B46" s="182" t="s">
        <v>315</v>
      </c>
      <c r="C46" s="184" t="s">
        <v>316</v>
      </c>
      <c r="D46" s="188">
        <v>4356</v>
      </c>
      <c r="E46" s="188">
        <v>4356</v>
      </c>
      <c r="F46" s="188">
        <f>'ごみ搬入量内訳'!H46</f>
        <v>789</v>
      </c>
      <c r="G46" s="188">
        <f>'ごみ搬入量内訳'!AG46</f>
        <v>40</v>
      </c>
      <c r="H46" s="188">
        <f>'ごみ搬入量内訳'!AH46</f>
        <v>0</v>
      </c>
      <c r="I46" s="188">
        <f t="shared" si="0"/>
        <v>829</v>
      </c>
      <c r="J46" s="188">
        <f t="shared" si="1"/>
        <v>521.4033233958513</v>
      </c>
      <c r="K46" s="188">
        <f>('ごみ搬入量内訳'!E46+'ごみ搬入量内訳'!AH46)/'ごみ処理概要'!D46/365*1000000</f>
        <v>452.21832270400137</v>
      </c>
      <c r="L46" s="188">
        <f>'ごみ搬入量内訳'!F46/'ごみ処理概要'!D46/365*1000000</f>
        <v>69.18500069185001</v>
      </c>
      <c r="M46" s="188">
        <f>'資源化量内訳'!BP46</f>
        <v>0</v>
      </c>
      <c r="N46" s="188">
        <f>'ごみ処理量内訳'!E46</f>
        <v>672</v>
      </c>
      <c r="O46" s="188">
        <f>'ごみ処理量内訳'!L46</f>
        <v>0</v>
      </c>
      <c r="P46" s="188">
        <f t="shared" si="2"/>
        <v>110</v>
      </c>
      <c r="Q46" s="188">
        <f>'ごみ処理量内訳'!G46</f>
        <v>110</v>
      </c>
      <c r="R46" s="188">
        <f>'ごみ処理量内訳'!H46</f>
        <v>0</v>
      </c>
      <c r="S46" s="188">
        <f>'ごみ処理量内訳'!I46</f>
        <v>0</v>
      </c>
      <c r="T46" s="188">
        <f>'ごみ処理量内訳'!J46</f>
        <v>0</v>
      </c>
      <c r="U46" s="188">
        <f>'ごみ処理量内訳'!K46</f>
        <v>0</v>
      </c>
      <c r="V46" s="188">
        <f t="shared" si="3"/>
        <v>36</v>
      </c>
      <c r="W46" s="188">
        <f>'資源化量内訳'!M46</f>
        <v>30</v>
      </c>
      <c r="X46" s="188">
        <f>'資源化量内訳'!N46</f>
        <v>5</v>
      </c>
      <c r="Y46" s="188">
        <f>'資源化量内訳'!O46</f>
        <v>0</v>
      </c>
      <c r="Z46" s="188">
        <f>'資源化量内訳'!P46</f>
        <v>0</v>
      </c>
      <c r="AA46" s="188">
        <f>'資源化量内訳'!Q46</f>
        <v>1</v>
      </c>
      <c r="AB46" s="188">
        <f>'資源化量内訳'!R46</f>
        <v>0</v>
      </c>
      <c r="AC46" s="188">
        <f>'資源化量内訳'!S46</f>
        <v>0</v>
      </c>
      <c r="AD46" s="188">
        <f t="shared" si="4"/>
        <v>818</v>
      </c>
      <c r="AE46" s="189">
        <f t="shared" si="5"/>
        <v>100</v>
      </c>
      <c r="AF46" s="188">
        <f>'資源化量内訳'!AB46</f>
        <v>0</v>
      </c>
      <c r="AG46" s="188">
        <f>'資源化量内訳'!AJ46</f>
        <v>76</v>
      </c>
      <c r="AH46" s="188">
        <f>'資源化量内訳'!AR46</f>
        <v>0</v>
      </c>
      <c r="AI46" s="188">
        <f>'資源化量内訳'!AZ46</f>
        <v>0</v>
      </c>
      <c r="AJ46" s="188">
        <f>'資源化量内訳'!BH46</f>
        <v>0</v>
      </c>
      <c r="AK46" s="188" t="s">
        <v>340</v>
      </c>
      <c r="AL46" s="188">
        <f t="shared" si="6"/>
        <v>76</v>
      </c>
      <c r="AM46" s="189">
        <f t="shared" si="7"/>
        <v>13.691931540342297</v>
      </c>
      <c r="AN46" s="188">
        <f>'ごみ処理量内訳'!AC46</f>
        <v>0</v>
      </c>
      <c r="AO46" s="188">
        <f>'ごみ処理量内訳'!AD46</f>
        <v>60</v>
      </c>
      <c r="AP46" s="188">
        <f>'ごみ処理量内訳'!AE46</f>
        <v>34</v>
      </c>
      <c r="AQ46" s="188">
        <f t="shared" si="8"/>
        <v>94</v>
      </c>
    </row>
    <row r="47" spans="1:43" ht="13.5" customHeight="1">
      <c r="A47" s="182" t="s">
        <v>239</v>
      </c>
      <c r="B47" s="182" t="s">
        <v>317</v>
      </c>
      <c r="C47" s="184" t="s">
        <v>318</v>
      </c>
      <c r="D47" s="188">
        <v>7069</v>
      </c>
      <c r="E47" s="188">
        <v>7069</v>
      </c>
      <c r="F47" s="188">
        <f>'ごみ搬入量内訳'!H47</f>
        <v>1529</v>
      </c>
      <c r="G47" s="188">
        <f>'ごみ搬入量内訳'!AG47</f>
        <v>0</v>
      </c>
      <c r="H47" s="188">
        <f>'ごみ搬入量内訳'!AH47</f>
        <v>0</v>
      </c>
      <c r="I47" s="188">
        <f t="shared" si="0"/>
        <v>1529</v>
      </c>
      <c r="J47" s="188">
        <f t="shared" si="1"/>
        <v>592.5931667690495</v>
      </c>
      <c r="K47" s="188">
        <f>('ごみ搬入量内訳'!E47+'ごみ搬入量内訳'!AH47)/'ごみ処理概要'!D47/365*1000000</f>
        <v>550.735703060052</v>
      </c>
      <c r="L47" s="188">
        <f>'ごみ搬入量内訳'!F47/'ごみ処理概要'!D47/365*1000000</f>
        <v>41.85746370899761</v>
      </c>
      <c r="M47" s="188">
        <f>'資源化量内訳'!BP47</f>
        <v>205</v>
      </c>
      <c r="N47" s="188">
        <f>'ごみ処理量内訳'!E47</f>
        <v>0</v>
      </c>
      <c r="O47" s="188">
        <f>'ごみ処理量内訳'!L47</f>
        <v>0</v>
      </c>
      <c r="P47" s="188">
        <f t="shared" si="2"/>
        <v>1529</v>
      </c>
      <c r="Q47" s="188">
        <f>'ごみ処理量内訳'!G47</f>
        <v>0</v>
      </c>
      <c r="R47" s="188">
        <f>'ごみ処理量内訳'!H47</f>
        <v>184</v>
      </c>
      <c r="S47" s="188">
        <f>'ごみ処理量内訳'!I47</f>
        <v>0</v>
      </c>
      <c r="T47" s="188">
        <f>'ごみ処理量内訳'!J47</f>
        <v>0</v>
      </c>
      <c r="U47" s="188">
        <f>'ごみ処理量内訳'!K47</f>
        <v>1345</v>
      </c>
      <c r="V47" s="188">
        <f t="shared" si="3"/>
        <v>0</v>
      </c>
      <c r="W47" s="188">
        <f>'資源化量内訳'!M47</f>
        <v>0</v>
      </c>
      <c r="X47" s="188">
        <f>'資源化量内訳'!N47</f>
        <v>0</v>
      </c>
      <c r="Y47" s="188">
        <f>'資源化量内訳'!O47</f>
        <v>0</v>
      </c>
      <c r="Z47" s="188">
        <f>'資源化量内訳'!P47</f>
        <v>0</v>
      </c>
      <c r="AA47" s="188">
        <f>'資源化量内訳'!Q47</f>
        <v>0</v>
      </c>
      <c r="AB47" s="188">
        <f>'資源化量内訳'!R47</f>
        <v>0</v>
      </c>
      <c r="AC47" s="188">
        <f>'資源化量内訳'!S47</f>
        <v>0</v>
      </c>
      <c r="AD47" s="188">
        <f t="shared" si="4"/>
        <v>1529</v>
      </c>
      <c r="AE47" s="189">
        <f t="shared" si="5"/>
        <v>100</v>
      </c>
      <c r="AF47" s="188">
        <f>'資源化量内訳'!AB47</f>
        <v>165</v>
      </c>
      <c r="AG47" s="188">
        <f>'資源化量内訳'!AJ47</f>
        <v>0</v>
      </c>
      <c r="AH47" s="188">
        <f>'資源化量内訳'!AR47</f>
        <v>83</v>
      </c>
      <c r="AI47" s="188">
        <f>'資源化量内訳'!AZ47</f>
        <v>0</v>
      </c>
      <c r="AJ47" s="188">
        <f>'資源化量内訳'!BH47</f>
        <v>0</v>
      </c>
      <c r="AK47" s="188" t="s">
        <v>340</v>
      </c>
      <c r="AL47" s="188">
        <f t="shared" si="6"/>
        <v>248</v>
      </c>
      <c r="AM47" s="189">
        <f t="shared" si="7"/>
        <v>26.124567474048444</v>
      </c>
      <c r="AN47" s="188">
        <f>'ごみ処理量内訳'!AC47</f>
        <v>0</v>
      </c>
      <c r="AO47" s="188">
        <f>'ごみ処理量内訳'!AD47</f>
        <v>69</v>
      </c>
      <c r="AP47" s="188">
        <f>'ごみ処理量内訳'!AE47</f>
        <v>65</v>
      </c>
      <c r="AQ47" s="188">
        <f t="shared" si="8"/>
        <v>134</v>
      </c>
    </row>
    <row r="48" spans="1:43" ht="13.5" customHeight="1">
      <c r="A48" s="182" t="s">
        <v>239</v>
      </c>
      <c r="B48" s="182" t="s">
        <v>319</v>
      </c>
      <c r="C48" s="184" t="s">
        <v>320</v>
      </c>
      <c r="D48" s="188">
        <v>17443</v>
      </c>
      <c r="E48" s="188">
        <v>17443</v>
      </c>
      <c r="F48" s="188">
        <f>'ごみ搬入量内訳'!H48</f>
        <v>5565</v>
      </c>
      <c r="G48" s="188">
        <f>'ごみ搬入量内訳'!AG48</f>
        <v>2437</v>
      </c>
      <c r="H48" s="188">
        <f>'ごみ搬入量内訳'!AH48</f>
        <v>0</v>
      </c>
      <c r="I48" s="188">
        <f aca="true" t="shared" si="9" ref="I48:I64">SUM(F48:H48)</f>
        <v>8002</v>
      </c>
      <c r="J48" s="188">
        <f t="shared" si="1"/>
        <v>1256.8530454183842</v>
      </c>
      <c r="K48" s="188">
        <f>('ごみ搬入量内訳'!E48+'ごみ搬入量内訳'!AH48)/'ごみ処理概要'!D48/365*1000000</f>
        <v>846.4360237140306</v>
      </c>
      <c r="L48" s="188">
        <f>'ごみ搬入量内訳'!F48/'ごみ処理概要'!D48/365*1000000</f>
        <v>410.41702170435366</v>
      </c>
      <c r="M48" s="188">
        <f>'資源化量内訳'!BP48</f>
        <v>42</v>
      </c>
      <c r="N48" s="188">
        <f>'ごみ処理量内訳'!E48</f>
        <v>5978</v>
      </c>
      <c r="O48" s="188">
        <f>'ごみ処理量内訳'!L48</f>
        <v>416</v>
      </c>
      <c r="P48" s="188">
        <f aca="true" t="shared" si="10" ref="P48:P64">SUM(Q48:U48)</f>
        <v>412</v>
      </c>
      <c r="Q48" s="188">
        <f>'ごみ処理量内訳'!G48</f>
        <v>0</v>
      </c>
      <c r="R48" s="188">
        <f>'ごみ処理量内訳'!H48</f>
        <v>412</v>
      </c>
      <c r="S48" s="188">
        <f>'ごみ処理量内訳'!I48</f>
        <v>0</v>
      </c>
      <c r="T48" s="188">
        <f>'ごみ処理量内訳'!J48</f>
        <v>0</v>
      </c>
      <c r="U48" s="188">
        <f>'ごみ処理量内訳'!K48</f>
        <v>0</v>
      </c>
      <c r="V48" s="188">
        <f aca="true" t="shared" si="11" ref="V48:V64">SUM(W48:AC48)</f>
        <v>1037</v>
      </c>
      <c r="W48" s="188">
        <f>'資源化量内訳'!M48</f>
        <v>540</v>
      </c>
      <c r="X48" s="188">
        <f>'資源化量内訳'!N48</f>
        <v>221</v>
      </c>
      <c r="Y48" s="188">
        <f>'資源化量内訳'!O48</f>
        <v>205</v>
      </c>
      <c r="Z48" s="188">
        <f>'資源化量内訳'!P48</f>
        <v>0</v>
      </c>
      <c r="AA48" s="188">
        <f>'資源化量内訳'!Q48</f>
        <v>3</v>
      </c>
      <c r="AB48" s="188">
        <f>'資源化量内訳'!R48</f>
        <v>68</v>
      </c>
      <c r="AC48" s="188">
        <f>'資源化量内訳'!S48</f>
        <v>0</v>
      </c>
      <c r="AD48" s="188">
        <f aca="true" t="shared" si="12" ref="AD48:AD64">N48+O48+P48+V48</f>
        <v>7843</v>
      </c>
      <c r="AE48" s="189">
        <f aca="true" t="shared" si="13" ref="AE48:AE65">(N48+P48+V48)/AD48*100</f>
        <v>94.69590717837562</v>
      </c>
      <c r="AF48" s="188">
        <f>'資源化量内訳'!AB48</f>
        <v>186</v>
      </c>
      <c r="AG48" s="188">
        <f>'資源化量内訳'!AJ48</f>
        <v>0</v>
      </c>
      <c r="AH48" s="188">
        <f>'資源化量内訳'!AR48</f>
        <v>135</v>
      </c>
      <c r="AI48" s="188">
        <f>'資源化量内訳'!AZ48</f>
        <v>0</v>
      </c>
      <c r="AJ48" s="188">
        <f>'資源化量内訳'!BH48</f>
        <v>0</v>
      </c>
      <c r="AK48" s="188" t="s">
        <v>340</v>
      </c>
      <c r="AL48" s="188">
        <f aca="true" t="shared" si="14" ref="AL48:AL64">SUM(AF48:AJ48)</f>
        <v>321</v>
      </c>
      <c r="AM48" s="189">
        <f aca="true" t="shared" si="15" ref="AM48:AM64">(V48+AL48+M48)/(M48+AD48)*100</f>
        <v>17.75523145212429</v>
      </c>
      <c r="AN48" s="188">
        <f>'ごみ処理量内訳'!AC48</f>
        <v>416</v>
      </c>
      <c r="AO48" s="188">
        <f>'ごみ処理量内訳'!AD48</f>
        <v>152</v>
      </c>
      <c r="AP48" s="188">
        <f>'ごみ処理量内訳'!AE48</f>
        <v>0</v>
      </c>
      <c r="AQ48" s="188">
        <f aca="true" t="shared" si="16" ref="AQ48:AQ64">SUM(AN48:AP48)</f>
        <v>568</v>
      </c>
    </row>
    <row r="49" spans="1:43" ht="13.5" customHeight="1">
      <c r="A49" s="182" t="s">
        <v>239</v>
      </c>
      <c r="B49" s="182" t="s">
        <v>321</v>
      </c>
      <c r="C49" s="184" t="s">
        <v>322</v>
      </c>
      <c r="D49" s="188">
        <v>5373</v>
      </c>
      <c r="E49" s="188">
        <v>5373</v>
      </c>
      <c r="F49" s="188">
        <f>'ごみ搬入量内訳'!H49</f>
        <v>1156</v>
      </c>
      <c r="G49" s="188">
        <f>'ごみ搬入量内訳'!AG49</f>
        <v>115</v>
      </c>
      <c r="H49" s="188">
        <f>'ごみ搬入量内訳'!AH49</f>
        <v>0</v>
      </c>
      <c r="I49" s="188">
        <f t="shared" si="9"/>
        <v>1271</v>
      </c>
      <c r="J49" s="188">
        <f t="shared" si="1"/>
        <v>648.0907837003383</v>
      </c>
      <c r="K49" s="188">
        <f>('ごみ搬入量内訳'!E49+'ごみ搬入量内訳'!AH49)/'ごみ処理概要'!D49/365*1000000</f>
        <v>594.040726208414</v>
      </c>
      <c r="L49" s="188">
        <f>'ごみ搬入量内訳'!F49/'ごみ処理概要'!D49/365*1000000</f>
        <v>54.050057491924356</v>
      </c>
      <c r="M49" s="188">
        <f>'資源化量内訳'!BP49</f>
        <v>18</v>
      </c>
      <c r="N49" s="188">
        <f>'ごみ処理量内訳'!E49</f>
        <v>852</v>
      </c>
      <c r="O49" s="188">
        <f>'ごみ処理量内訳'!L49</f>
        <v>0</v>
      </c>
      <c r="P49" s="188">
        <f t="shared" si="10"/>
        <v>113</v>
      </c>
      <c r="Q49" s="188">
        <f>'ごみ処理量内訳'!G49</f>
        <v>113</v>
      </c>
      <c r="R49" s="188">
        <f>'ごみ処理量内訳'!H49</f>
        <v>0</v>
      </c>
      <c r="S49" s="188">
        <f>'ごみ処理量内訳'!I49</f>
        <v>0</v>
      </c>
      <c r="T49" s="188">
        <f>'ごみ処理量内訳'!J49</f>
        <v>0</v>
      </c>
      <c r="U49" s="188">
        <f>'ごみ処理量内訳'!K49</f>
        <v>0</v>
      </c>
      <c r="V49" s="188">
        <f t="shared" si="11"/>
        <v>265</v>
      </c>
      <c r="W49" s="188">
        <f>'資源化量内訳'!M49</f>
        <v>172</v>
      </c>
      <c r="X49" s="188">
        <f>'資源化量内訳'!N49</f>
        <v>23</v>
      </c>
      <c r="Y49" s="188">
        <f>'資源化量内訳'!O49</f>
        <v>57</v>
      </c>
      <c r="Z49" s="188">
        <f>'資源化量内訳'!P49</f>
        <v>13</v>
      </c>
      <c r="AA49" s="188">
        <f>'資源化量内訳'!Q49</f>
        <v>0</v>
      </c>
      <c r="AB49" s="188">
        <f>'資源化量内訳'!R49</f>
        <v>0</v>
      </c>
      <c r="AC49" s="188">
        <f>'資源化量内訳'!S49</f>
        <v>0</v>
      </c>
      <c r="AD49" s="188">
        <f t="shared" si="12"/>
        <v>1230</v>
      </c>
      <c r="AE49" s="189">
        <f t="shared" si="13"/>
        <v>100</v>
      </c>
      <c r="AF49" s="188">
        <f>'資源化量内訳'!AB49</f>
        <v>0</v>
      </c>
      <c r="AG49" s="188">
        <f>'資源化量内訳'!AJ49</f>
        <v>58</v>
      </c>
      <c r="AH49" s="188">
        <f>'資源化量内訳'!AR49</f>
        <v>0</v>
      </c>
      <c r="AI49" s="188">
        <f>'資源化量内訳'!AZ49</f>
        <v>0</v>
      </c>
      <c r="AJ49" s="188">
        <f>'資源化量内訳'!BH49</f>
        <v>0</v>
      </c>
      <c r="AK49" s="188" t="s">
        <v>340</v>
      </c>
      <c r="AL49" s="188">
        <f t="shared" si="14"/>
        <v>58</v>
      </c>
      <c r="AM49" s="189">
        <f t="shared" si="15"/>
        <v>27.323717948717945</v>
      </c>
      <c r="AN49" s="188">
        <f>'ごみ処理量内訳'!AC49</f>
        <v>0</v>
      </c>
      <c r="AO49" s="188">
        <f>'ごみ処理量内訳'!AD49</f>
        <v>140</v>
      </c>
      <c r="AP49" s="188">
        <f>'ごみ処理量内訳'!AE49</f>
        <v>35</v>
      </c>
      <c r="AQ49" s="188">
        <f t="shared" si="16"/>
        <v>175</v>
      </c>
    </row>
    <row r="50" spans="1:43" ht="13.5" customHeight="1">
      <c r="A50" s="182" t="s">
        <v>239</v>
      </c>
      <c r="B50" s="182" t="s">
        <v>323</v>
      </c>
      <c r="C50" s="184" t="s">
        <v>324</v>
      </c>
      <c r="D50" s="188">
        <v>4846</v>
      </c>
      <c r="E50" s="188">
        <v>4846</v>
      </c>
      <c r="F50" s="188">
        <f>'ごみ搬入量内訳'!H50</f>
        <v>1640</v>
      </c>
      <c r="G50" s="188">
        <f>'ごみ搬入量内訳'!AG50</f>
        <v>72</v>
      </c>
      <c r="H50" s="188">
        <f>'ごみ搬入量内訳'!AH50</f>
        <v>0</v>
      </c>
      <c r="I50" s="188">
        <f t="shared" si="9"/>
        <v>1712</v>
      </c>
      <c r="J50" s="188">
        <f t="shared" si="1"/>
        <v>967.893305593089</v>
      </c>
      <c r="K50" s="188">
        <f>('ごみ搬入量内訳'!E50+'ごみ搬入量内訳'!AH50)/'ごみ処理概要'!D50/365*1000000</f>
        <v>725.9199791948168</v>
      </c>
      <c r="L50" s="188">
        <f>'ごみ搬入量内訳'!F50/'ごみ処理概要'!D50/365*1000000</f>
        <v>241.97332639827226</v>
      </c>
      <c r="M50" s="188">
        <f>'資源化量内訳'!BP50</f>
        <v>0</v>
      </c>
      <c r="N50" s="188">
        <f>'ごみ処理量内訳'!E50</f>
        <v>1384</v>
      </c>
      <c r="O50" s="188">
        <f>'ごみ処理量内訳'!L50</f>
        <v>73</v>
      </c>
      <c r="P50" s="188">
        <f t="shared" si="10"/>
        <v>132</v>
      </c>
      <c r="Q50" s="188">
        <f>'ごみ処理量内訳'!G50</f>
        <v>28</v>
      </c>
      <c r="R50" s="188">
        <f>'ごみ処理量内訳'!H50</f>
        <v>104</v>
      </c>
      <c r="S50" s="188">
        <f>'ごみ処理量内訳'!I50</f>
        <v>0</v>
      </c>
      <c r="T50" s="188">
        <f>'ごみ処理量内訳'!J50</f>
        <v>0</v>
      </c>
      <c r="U50" s="188">
        <f>'ごみ処理量内訳'!K50</f>
        <v>0</v>
      </c>
      <c r="V50" s="188">
        <f t="shared" si="11"/>
        <v>122</v>
      </c>
      <c r="W50" s="188">
        <f>'資源化量内訳'!M50</f>
        <v>122</v>
      </c>
      <c r="X50" s="188">
        <f>'資源化量内訳'!N50</f>
        <v>0</v>
      </c>
      <c r="Y50" s="188">
        <f>'資源化量内訳'!O50</f>
        <v>0</v>
      </c>
      <c r="Z50" s="188">
        <f>'資源化量内訳'!P50</f>
        <v>0</v>
      </c>
      <c r="AA50" s="188">
        <f>'資源化量内訳'!Q50</f>
        <v>0</v>
      </c>
      <c r="AB50" s="188">
        <f>'資源化量内訳'!R50</f>
        <v>0</v>
      </c>
      <c r="AC50" s="188">
        <f>'資源化量内訳'!S50</f>
        <v>0</v>
      </c>
      <c r="AD50" s="188">
        <f t="shared" si="12"/>
        <v>1711</v>
      </c>
      <c r="AE50" s="189">
        <f t="shared" si="13"/>
        <v>95.73348918760959</v>
      </c>
      <c r="AF50" s="188">
        <f>'資源化量内訳'!AB50</f>
        <v>0</v>
      </c>
      <c r="AG50" s="188">
        <f>'資源化量内訳'!AJ50</f>
        <v>0</v>
      </c>
      <c r="AH50" s="188">
        <f>'資源化量内訳'!AR50</f>
        <v>104</v>
      </c>
      <c r="AI50" s="188">
        <f>'資源化量内訳'!AZ50</f>
        <v>0</v>
      </c>
      <c r="AJ50" s="188">
        <f>'資源化量内訳'!BH50</f>
        <v>0</v>
      </c>
      <c r="AK50" s="188" t="s">
        <v>340</v>
      </c>
      <c r="AL50" s="188">
        <f t="shared" si="14"/>
        <v>104</v>
      </c>
      <c r="AM50" s="189">
        <f t="shared" si="15"/>
        <v>13.208649912331968</v>
      </c>
      <c r="AN50" s="188">
        <f>'ごみ処理量内訳'!AC50</f>
        <v>73</v>
      </c>
      <c r="AO50" s="188">
        <f>'ごみ処理量内訳'!AD50</f>
        <v>134</v>
      </c>
      <c r="AP50" s="188">
        <f>'ごみ処理量内訳'!AE50</f>
        <v>0</v>
      </c>
      <c r="AQ50" s="188">
        <f t="shared" si="16"/>
        <v>207</v>
      </c>
    </row>
    <row r="51" spans="1:43" ht="13.5" customHeight="1">
      <c r="A51" s="182" t="s">
        <v>239</v>
      </c>
      <c r="B51" s="182" t="s">
        <v>325</v>
      </c>
      <c r="C51" s="184" t="s">
        <v>326</v>
      </c>
      <c r="D51" s="188">
        <v>21107</v>
      </c>
      <c r="E51" s="188">
        <v>21107</v>
      </c>
      <c r="F51" s="188">
        <f>'ごみ搬入量内訳'!H51</f>
        <v>6293</v>
      </c>
      <c r="G51" s="188">
        <f>'ごみ搬入量内訳'!AG51</f>
        <v>256</v>
      </c>
      <c r="H51" s="188">
        <f>'ごみ搬入量内訳'!AH51</f>
        <v>0</v>
      </c>
      <c r="I51" s="188">
        <f t="shared" si="9"/>
        <v>6549</v>
      </c>
      <c r="J51" s="188">
        <f t="shared" si="1"/>
        <v>850.0718128310351</v>
      </c>
      <c r="K51" s="188">
        <f>('ごみ搬入量内訳'!E51+'ごみ搬入量内訳'!AH51)/'ごみ処理概要'!D51/365*1000000</f>
        <v>701.0593771721516</v>
      </c>
      <c r="L51" s="188">
        <f>'ごみ搬入量内訳'!F51/'ごみ処理概要'!D51/365*1000000</f>
        <v>149.01243565888353</v>
      </c>
      <c r="M51" s="188">
        <f>'資源化量内訳'!BP51</f>
        <v>1078</v>
      </c>
      <c r="N51" s="188">
        <f>'ごみ処理量内訳'!E51</f>
        <v>5814</v>
      </c>
      <c r="O51" s="188">
        <f>'ごみ処理量内訳'!L51</f>
        <v>305</v>
      </c>
      <c r="P51" s="188">
        <f t="shared" si="10"/>
        <v>430</v>
      </c>
      <c r="Q51" s="188">
        <f>'ごみ処理量内訳'!G51</f>
        <v>123</v>
      </c>
      <c r="R51" s="188">
        <f>'ごみ処理量内訳'!H51</f>
        <v>307</v>
      </c>
      <c r="S51" s="188">
        <f>'ごみ処理量内訳'!I51</f>
        <v>0</v>
      </c>
      <c r="T51" s="188">
        <f>'ごみ処理量内訳'!J51</f>
        <v>0</v>
      </c>
      <c r="U51" s="188">
        <f>'ごみ処理量内訳'!K51</f>
        <v>0</v>
      </c>
      <c r="V51" s="188">
        <f t="shared" si="11"/>
        <v>0</v>
      </c>
      <c r="W51" s="188">
        <f>'資源化量内訳'!M51</f>
        <v>0</v>
      </c>
      <c r="X51" s="188">
        <f>'資源化量内訳'!N51</f>
        <v>0</v>
      </c>
      <c r="Y51" s="188">
        <f>'資源化量内訳'!O51</f>
        <v>0</v>
      </c>
      <c r="Z51" s="188">
        <f>'資源化量内訳'!P51</f>
        <v>0</v>
      </c>
      <c r="AA51" s="188">
        <f>'資源化量内訳'!Q51</f>
        <v>0</v>
      </c>
      <c r="AB51" s="188">
        <f>'資源化量内訳'!R51</f>
        <v>0</v>
      </c>
      <c r="AC51" s="188">
        <f>'資源化量内訳'!S51</f>
        <v>0</v>
      </c>
      <c r="AD51" s="188">
        <f t="shared" si="12"/>
        <v>6549</v>
      </c>
      <c r="AE51" s="189">
        <f t="shared" si="13"/>
        <v>95.3428004275462</v>
      </c>
      <c r="AF51" s="188">
        <f>'資源化量内訳'!AB51</f>
        <v>0</v>
      </c>
      <c r="AG51" s="188">
        <f>'資源化量内訳'!AJ51</f>
        <v>0</v>
      </c>
      <c r="AH51" s="188">
        <f>'資源化量内訳'!AR51</f>
        <v>303</v>
      </c>
      <c r="AI51" s="188">
        <f>'資源化量内訳'!AZ51</f>
        <v>0</v>
      </c>
      <c r="AJ51" s="188">
        <f>'資源化量内訳'!BH51</f>
        <v>0</v>
      </c>
      <c r="AK51" s="188" t="s">
        <v>340</v>
      </c>
      <c r="AL51" s="188">
        <f t="shared" si="14"/>
        <v>303</v>
      </c>
      <c r="AM51" s="189">
        <f t="shared" si="15"/>
        <v>18.106726104628294</v>
      </c>
      <c r="AN51" s="188">
        <f>'ごみ処理量内訳'!AC51</f>
        <v>305</v>
      </c>
      <c r="AO51" s="188">
        <f>'ごみ処理量内訳'!AD51</f>
        <v>564</v>
      </c>
      <c r="AP51" s="188">
        <f>'ごみ処理量内訳'!AE51</f>
        <v>4</v>
      </c>
      <c r="AQ51" s="188">
        <f t="shared" si="16"/>
        <v>873</v>
      </c>
    </row>
    <row r="52" spans="1:43" ht="13.5" customHeight="1">
      <c r="A52" s="182" t="s">
        <v>239</v>
      </c>
      <c r="B52" s="182" t="s">
        <v>327</v>
      </c>
      <c r="C52" s="184" t="s">
        <v>328</v>
      </c>
      <c r="D52" s="188">
        <v>12722</v>
      </c>
      <c r="E52" s="188">
        <v>12722</v>
      </c>
      <c r="F52" s="188">
        <f>'ごみ搬入量内訳'!H52</f>
        <v>3202</v>
      </c>
      <c r="G52" s="188">
        <f>'ごみ搬入量内訳'!AG52</f>
        <v>178</v>
      </c>
      <c r="H52" s="188">
        <f>'ごみ搬入量内訳'!AH52</f>
        <v>0</v>
      </c>
      <c r="I52" s="188">
        <f t="shared" si="9"/>
        <v>3380</v>
      </c>
      <c r="J52" s="188">
        <f t="shared" si="1"/>
        <v>727.8945112877489</v>
      </c>
      <c r="K52" s="188">
        <f>('ごみ搬入量内訳'!E52+'ごみ搬入量内訳'!AH52)/'ごみ処理概要'!D52/365*1000000</f>
        <v>567.2408706307486</v>
      </c>
      <c r="L52" s="188">
        <f>'ごみ搬入量内訳'!F52/'ごみ処理概要'!D52/365*1000000</f>
        <v>160.65364065700018</v>
      </c>
      <c r="M52" s="188">
        <f>'資源化量内訳'!BP52</f>
        <v>533</v>
      </c>
      <c r="N52" s="188">
        <f>'ごみ処理量内訳'!E52</f>
        <v>2858</v>
      </c>
      <c r="O52" s="188">
        <f>'ごみ処理量内訳'!L52</f>
        <v>155</v>
      </c>
      <c r="P52" s="188">
        <f t="shared" si="10"/>
        <v>327</v>
      </c>
      <c r="Q52" s="188">
        <f>'ごみ処理量内訳'!G52</f>
        <v>59</v>
      </c>
      <c r="R52" s="188">
        <f>'ごみ処理量内訳'!H52</f>
        <v>268</v>
      </c>
      <c r="S52" s="188">
        <f>'ごみ処理量内訳'!I52</f>
        <v>0</v>
      </c>
      <c r="T52" s="188">
        <f>'ごみ処理量内訳'!J52</f>
        <v>0</v>
      </c>
      <c r="U52" s="188">
        <f>'ごみ処理量内訳'!K52</f>
        <v>0</v>
      </c>
      <c r="V52" s="188">
        <f t="shared" si="11"/>
        <v>43</v>
      </c>
      <c r="W52" s="188">
        <f>'資源化量内訳'!M52</f>
        <v>42</v>
      </c>
      <c r="X52" s="188">
        <f>'資源化量内訳'!N52</f>
        <v>0</v>
      </c>
      <c r="Y52" s="188">
        <f>'資源化量内訳'!O52</f>
        <v>1</v>
      </c>
      <c r="Z52" s="188">
        <f>'資源化量内訳'!P52</f>
        <v>0</v>
      </c>
      <c r="AA52" s="188">
        <f>'資源化量内訳'!Q52</f>
        <v>0</v>
      </c>
      <c r="AB52" s="188">
        <f>'資源化量内訳'!R52</f>
        <v>0</v>
      </c>
      <c r="AC52" s="188">
        <f>'資源化量内訳'!S52</f>
        <v>0</v>
      </c>
      <c r="AD52" s="188">
        <f t="shared" si="12"/>
        <v>3383</v>
      </c>
      <c r="AE52" s="189">
        <f t="shared" si="13"/>
        <v>95.41826780963642</v>
      </c>
      <c r="AF52" s="188">
        <f>'資源化量内訳'!AB52</f>
        <v>0</v>
      </c>
      <c r="AG52" s="188">
        <f>'資源化量内訳'!AJ52</f>
        <v>0</v>
      </c>
      <c r="AH52" s="188">
        <f>'資源化量内訳'!AR52</f>
        <v>263</v>
      </c>
      <c r="AI52" s="188">
        <f>'資源化量内訳'!AZ52</f>
        <v>0</v>
      </c>
      <c r="AJ52" s="188">
        <f>'資源化量内訳'!BH52</f>
        <v>0</v>
      </c>
      <c r="AK52" s="188" t="s">
        <v>340</v>
      </c>
      <c r="AL52" s="188">
        <f t="shared" si="14"/>
        <v>263</v>
      </c>
      <c r="AM52" s="189">
        <f t="shared" si="15"/>
        <v>21.424923391215525</v>
      </c>
      <c r="AN52" s="188">
        <f>'ごみ処理量内訳'!AC52</f>
        <v>155</v>
      </c>
      <c r="AO52" s="188">
        <f>'ごみ処理量内訳'!AD52</f>
        <v>277</v>
      </c>
      <c r="AP52" s="188">
        <f>'ごみ処理量内訳'!AE52</f>
        <v>1</v>
      </c>
      <c r="AQ52" s="188">
        <f t="shared" si="16"/>
        <v>433</v>
      </c>
    </row>
    <row r="53" spans="1:43" ht="13.5" customHeight="1">
      <c r="A53" s="182" t="s">
        <v>239</v>
      </c>
      <c r="B53" s="182" t="s">
        <v>329</v>
      </c>
      <c r="C53" s="184" t="s">
        <v>330</v>
      </c>
      <c r="D53" s="188">
        <v>4460</v>
      </c>
      <c r="E53" s="188">
        <v>4460</v>
      </c>
      <c r="F53" s="188">
        <f>'ごみ搬入量内訳'!H53</f>
        <v>1263</v>
      </c>
      <c r="G53" s="188">
        <f>'ごみ搬入量内訳'!AG53</f>
        <v>11</v>
      </c>
      <c r="H53" s="188">
        <f>'ごみ搬入量内訳'!AH53</f>
        <v>0</v>
      </c>
      <c r="I53" s="188">
        <f t="shared" si="9"/>
        <v>1274</v>
      </c>
      <c r="J53" s="188">
        <f t="shared" si="1"/>
        <v>782.6033540143744</v>
      </c>
      <c r="K53" s="188">
        <f>('ごみ搬入量内訳'!E53+'ごみ搬入量内訳'!AH53)/'ごみ処理概要'!D53/365*1000000</f>
        <v>591.5596781129062</v>
      </c>
      <c r="L53" s="188">
        <f>'ごみ搬入量内訳'!F53/'ごみ処理概要'!D53/365*1000000</f>
        <v>191.04367590146816</v>
      </c>
      <c r="M53" s="188">
        <f>'資源化量内訳'!BP53</f>
        <v>72</v>
      </c>
      <c r="N53" s="188">
        <f>'ごみ処理量内訳'!E53</f>
        <v>1095</v>
      </c>
      <c r="O53" s="188">
        <f>'ごみ処理量内訳'!L53</f>
        <v>66</v>
      </c>
      <c r="P53" s="188">
        <f t="shared" si="10"/>
        <v>112</v>
      </c>
      <c r="Q53" s="188">
        <f>'ごみ処理量内訳'!G53</f>
        <v>25</v>
      </c>
      <c r="R53" s="188">
        <f>'ごみ処理量内訳'!H53</f>
        <v>87</v>
      </c>
      <c r="S53" s="188">
        <f>'ごみ処理量内訳'!I53</f>
        <v>0</v>
      </c>
      <c r="T53" s="188">
        <f>'ごみ処理量内訳'!J53</f>
        <v>0</v>
      </c>
      <c r="U53" s="188">
        <f>'ごみ処理量内訳'!K53</f>
        <v>0</v>
      </c>
      <c r="V53" s="188">
        <f t="shared" si="11"/>
        <v>0</v>
      </c>
      <c r="W53" s="188">
        <f>'資源化量内訳'!M53</f>
        <v>0</v>
      </c>
      <c r="X53" s="188">
        <f>'資源化量内訳'!N53</f>
        <v>0</v>
      </c>
      <c r="Y53" s="188">
        <f>'資源化量内訳'!O53</f>
        <v>0</v>
      </c>
      <c r="Z53" s="188">
        <f>'資源化量内訳'!P53</f>
        <v>0</v>
      </c>
      <c r="AA53" s="188">
        <f>'資源化量内訳'!Q53</f>
        <v>0</v>
      </c>
      <c r="AB53" s="188">
        <f>'資源化量内訳'!R53</f>
        <v>0</v>
      </c>
      <c r="AC53" s="188">
        <f>'資源化量内訳'!S53</f>
        <v>0</v>
      </c>
      <c r="AD53" s="188">
        <f t="shared" si="12"/>
        <v>1273</v>
      </c>
      <c r="AE53" s="189">
        <f t="shared" si="13"/>
        <v>94.81539670070698</v>
      </c>
      <c r="AF53" s="188">
        <f>'資源化量内訳'!AB53</f>
        <v>0</v>
      </c>
      <c r="AG53" s="188">
        <f>'資源化量内訳'!AJ53</f>
        <v>0</v>
      </c>
      <c r="AH53" s="188">
        <f>'資源化量内訳'!AR53</f>
        <v>86</v>
      </c>
      <c r="AI53" s="188">
        <f>'資源化量内訳'!AZ53</f>
        <v>0</v>
      </c>
      <c r="AJ53" s="188">
        <f>'資源化量内訳'!BH53</f>
        <v>0</v>
      </c>
      <c r="AK53" s="188" t="s">
        <v>340</v>
      </c>
      <c r="AL53" s="188">
        <f t="shared" si="14"/>
        <v>86</v>
      </c>
      <c r="AM53" s="189">
        <f t="shared" si="15"/>
        <v>11.74721189591078</v>
      </c>
      <c r="AN53" s="188">
        <f>'ごみ処理量内訳'!AC53</f>
        <v>66</v>
      </c>
      <c r="AO53" s="188">
        <f>'ごみ処理量内訳'!AD53</f>
        <v>107</v>
      </c>
      <c r="AP53" s="188">
        <f>'ごみ処理量内訳'!AE53</f>
        <v>3</v>
      </c>
      <c r="AQ53" s="188">
        <f t="shared" si="16"/>
        <v>176</v>
      </c>
    </row>
    <row r="54" spans="1:43" ht="13.5" customHeight="1">
      <c r="A54" s="182" t="s">
        <v>239</v>
      </c>
      <c r="B54" s="182" t="s">
        <v>331</v>
      </c>
      <c r="C54" s="184" t="s">
        <v>332</v>
      </c>
      <c r="D54" s="188">
        <v>3427</v>
      </c>
      <c r="E54" s="188">
        <v>3427</v>
      </c>
      <c r="F54" s="188">
        <f>'ごみ搬入量内訳'!H54</f>
        <v>949</v>
      </c>
      <c r="G54" s="188">
        <f>'ごみ搬入量内訳'!AG54</f>
        <v>38</v>
      </c>
      <c r="H54" s="188">
        <f>'ごみ搬入量内訳'!AH54</f>
        <v>0</v>
      </c>
      <c r="I54" s="188">
        <f t="shared" si="9"/>
        <v>987</v>
      </c>
      <c r="J54" s="188">
        <f t="shared" si="1"/>
        <v>789.0602827665876</v>
      </c>
      <c r="K54" s="188">
        <f>('ごみ搬入量内訳'!E54+'ごみ搬入量内訳'!AH54)/'ごみ処理概要'!D54/365*1000000</f>
        <v>757.881608979458</v>
      </c>
      <c r="L54" s="188">
        <f>'ごみ搬入量内訳'!F54/'ごみ処理概要'!D54/365*1000000</f>
        <v>31.178673787129604</v>
      </c>
      <c r="M54" s="188">
        <f>'資源化量内訳'!BP54</f>
        <v>0</v>
      </c>
      <c r="N54" s="188">
        <f>'ごみ処理量内訳'!E54</f>
        <v>804</v>
      </c>
      <c r="O54" s="188">
        <f>'ごみ処理量内訳'!L54</f>
        <v>0</v>
      </c>
      <c r="P54" s="188">
        <f t="shared" si="10"/>
        <v>142</v>
      </c>
      <c r="Q54" s="188">
        <f>'ごみ処理量内訳'!G54</f>
        <v>97</v>
      </c>
      <c r="R54" s="188">
        <f>'ごみ処理量内訳'!H54</f>
        <v>45</v>
      </c>
      <c r="S54" s="188">
        <f>'ごみ処理量内訳'!I54</f>
        <v>0</v>
      </c>
      <c r="T54" s="188">
        <f>'ごみ処理量内訳'!J54</f>
        <v>0</v>
      </c>
      <c r="U54" s="188">
        <f>'ごみ処理量内訳'!K54</f>
        <v>0</v>
      </c>
      <c r="V54" s="188">
        <f t="shared" si="11"/>
        <v>41</v>
      </c>
      <c r="W54" s="188">
        <f>'資源化量内訳'!M54</f>
        <v>41</v>
      </c>
      <c r="X54" s="188">
        <f>'資源化量内訳'!N54</f>
        <v>0</v>
      </c>
      <c r="Y54" s="188">
        <f>'資源化量内訳'!O54</f>
        <v>0</v>
      </c>
      <c r="Z54" s="188">
        <f>'資源化量内訳'!P54</f>
        <v>0</v>
      </c>
      <c r="AA54" s="188">
        <f>'資源化量内訳'!Q54</f>
        <v>0</v>
      </c>
      <c r="AB54" s="188">
        <f>'資源化量内訳'!R54</f>
        <v>0</v>
      </c>
      <c r="AC54" s="188">
        <f>'資源化量内訳'!S54</f>
        <v>0</v>
      </c>
      <c r="AD54" s="188">
        <f t="shared" si="12"/>
        <v>987</v>
      </c>
      <c r="AE54" s="189">
        <f t="shared" si="13"/>
        <v>100</v>
      </c>
      <c r="AF54" s="188">
        <f>'資源化量内訳'!AB54</f>
        <v>0</v>
      </c>
      <c r="AG54" s="188">
        <f>'資源化量内訳'!AJ54</f>
        <v>33</v>
      </c>
      <c r="AH54" s="188">
        <f>'資源化量内訳'!AR54</f>
        <v>45</v>
      </c>
      <c r="AI54" s="188">
        <f>'資源化量内訳'!AZ54</f>
        <v>0</v>
      </c>
      <c r="AJ54" s="188">
        <f>'資源化量内訳'!BH54</f>
        <v>0</v>
      </c>
      <c r="AK54" s="188" t="s">
        <v>340</v>
      </c>
      <c r="AL54" s="188">
        <f t="shared" si="14"/>
        <v>78</v>
      </c>
      <c r="AM54" s="189">
        <f t="shared" si="15"/>
        <v>12.056737588652481</v>
      </c>
      <c r="AN54" s="188">
        <f>'ごみ処理量内訳'!AC54</f>
        <v>0</v>
      </c>
      <c r="AO54" s="188">
        <f>'ごみ処理量内訳'!AD54</f>
        <v>144</v>
      </c>
      <c r="AP54" s="188">
        <f>'ごみ処理量内訳'!AE54</f>
        <v>45</v>
      </c>
      <c r="AQ54" s="188">
        <f t="shared" si="16"/>
        <v>189</v>
      </c>
    </row>
    <row r="55" spans="1:43" ht="13.5" customHeight="1">
      <c r="A55" s="182" t="s">
        <v>239</v>
      </c>
      <c r="B55" s="182" t="s">
        <v>333</v>
      </c>
      <c r="C55" s="184" t="s">
        <v>334</v>
      </c>
      <c r="D55" s="188">
        <v>3702</v>
      </c>
      <c r="E55" s="188">
        <v>3702</v>
      </c>
      <c r="F55" s="188">
        <f>'ごみ搬入量内訳'!H55</f>
        <v>951</v>
      </c>
      <c r="G55" s="188">
        <f>'ごみ搬入量内訳'!AG55</f>
        <v>94</v>
      </c>
      <c r="H55" s="188">
        <f>'ごみ搬入量内訳'!AH55</f>
        <v>0</v>
      </c>
      <c r="I55" s="188">
        <f t="shared" si="9"/>
        <v>1045</v>
      </c>
      <c r="J55" s="188">
        <f t="shared" si="1"/>
        <v>773.3694485764821</v>
      </c>
      <c r="K55" s="188">
        <f>('ごみ搬入量内訳'!E55+'ごみ搬入量内訳'!AH55)/'ごみ処理概要'!D55/365*1000000</f>
        <v>698.6227363217217</v>
      </c>
      <c r="L55" s="188">
        <f>'ごみ搬入量内訳'!F55/'ごみ処理概要'!D55/365*1000000</f>
        <v>74.74671225476048</v>
      </c>
      <c r="M55" s="188">
        <f>'資源化量内訳'!BP55</f>
        <v>11</v>
      </c>
      <c r="N55" s="188">
        <f>'ごみ処理量内訳'!E55</f>
        <v>889</v>
      </c>
      <c r="O55" s="188">
        <f>'ごみ処理量内訳'!L55</f>
        <v>54</v>
      </c>
      <c r="P55" s="188">
        <f t="shared" si="10"/>
        <v>102</v>
      </c>
      <c r="Q55" s="188">
        <f>'ごみ処理量内訳'!G55</f>
        <v>22</v>
      </c>
      <c r="R55" s="188">
        <f>'ごみ処理量内訳'!H55</f>
        <v>80</v>
      </c>
      <c r="S55" s="188">
        <f>'ごみ処理量内訳'!I55</f>
        <v>0</v>
      </c>
      <c r="T55" s="188">
        <f>'ごみ処理量内訳'!J55</f>
        <v>0</v>
      </c>
      <c r="U55" s="188">
        <f>'ごみ処理量内訳'!K55</f>
        <v>0</v>
      </c>
      <c r="V55" s="188">
        <f t="shared" si="11"/>
        <v>0</v>
      </c>
      <c r="W55" s="188">
        <f>'資源化量内訳'!M55</f>
        <v>0</v>
      </c>
      <c r="X55" s="188">
        <f>'資源化量内訳'!N55</f>
        <v>0</v>
      </c>
      <c r="Y55" s="188">
        <f>'資源化量内訳'!O55</f>
        <v>0</v>
      </c>
      <c r="Z55" s="188">
        <f>'資源化量内訳'!P55</f>
        <v>0</v>
      </c>
      <c r="AA55" s="188">
        <f>'資源化量内訳'!Q55</f>
        <v>0</v>
      </c>
      <c r="AB55" s="188">
        <f>'資源化量内訳'!R55</f>
        <v>0</v>
      </c>
      <c r="AC55" s="188">
        <f>'資源化量内訳'!S55</f>
        <v>0</v>
      </c>
      <c r="AD55" s="188">
        <f t="shared" si="12"/>
        <v>1045</v>
      </c>
      <c r="AE55" s="189">
        <f t="shared" si="13"/>
        <v>94.83253588516747</v>
      </c>
      <c r="AF55" s="188">
        <f>'資源化量内訳'!AB55</f>
        <v>0</v>
      </c>
      <c r="AG55" s="188">
        <f>'資源化量内訳'!AJ55</f>
        <v>0</v>
      </c>
      <c r="AH55" s="188">
        <f>'資源化量内訳'!AR55</f>
        <v>80</v>
      </c>
      <c r="AI55" s="188">
        <f>'資源化量内訳'!AZ55</f>
        <v>0</v>
      </c>
      <c r="AJ55" s="188">
        <f>'資源化量内訳'!BH55</f>
        <v>0</v>
      </c>
      <c r="AK55" s="188" t="s">
        <v>340</v>
      </c>
      <c r="AL55" s="188">
        <f t="shared" si="14"/>
        <v>80</v>
      </c>
      <c r="AM55" s="189">
        <f t="shared" si="15"/>
        <v>8.617424242424242</v>
      </c>
      <c r="AN55" s="188">
        <f>'ごみ処理量内訳'!AC55</f>
        <v>54</v>
      </c>
      <c r="AO55" s="188">
        <f>'ごみ処理量内訳'!AD55</f>
        <v>86</v>
      </c>
      <c r="AP55" s="188">
        <f>'ごみ処理量内訳'!AE55</f>
        <v>4</v>
      </c>
      <c r="AQ55" s="188">
        <f t="shared" si="16"/>
        <v>144</v>
      </c>
    </row>
    <row r="56" spans="1:43" ht="13.5" customHeight="1">
      <c r="A56" s="182" t="s">
        <v>239</v>
      </c>
      <c r="B56" s="182" t="s">
        <v>335</v>
      </c>
      <c r="C56" s="184" t="s">
        <v>336</v>
      </c>
      <c r="D56" s="188">
        <v>3674</v>
      </c>
      <c r="E56" s="188">
        <v>3674</v>
      </c>
      <c r="F56" s="188">
        <f>'ごみ搬入量内訳'!H56</f>
        <v>824</v>
      </c>
      <c r="G56" s="188">
        <f>'ごみ搬入量内訳'!AG56</f>
        <v>48</v>
      </c>
      <c r="H56" s="188">
        <f>'ごみ搬入量内訳'!AH56</f>
        <v>0</v>
      </c>
      <c r="I56" s="188">
        <f t="shared" si="9"/>
        <v>872</v>
      </c>
      <c r="J56" s="188">
        <f t="shared" si="1"/>
        <v>650.2561502151364</v>
      </c>
      <c r="K56" s="188">
        <f>('ごみ搬入量内訳'!E56+'ごみ搬入量内訳'!AH56)/'ごみ処理概要'!D56/365*1000000</f>
        <v>577.9226105696453</v>
      </c>
      <c r="L56" s="188">
        <f>'ごみ搬入量内訳'!F56/'ごみ処理概要'!D56/365*1000000</f>
        <v>72.33353964549109</v>
      </c>
      <c r="M56" s="188">
        <f>'資源化量内訳'!BP56</f>
        <v>14</v>
      </c>
      <c r="N56" s="188">
        <f>'ごみ処理量内訳'!E56</f>
        <v>725</v>
      </c>
      <c r="O56" s="188">
        <f>'ごみ処理量内訳'!L56</f>
        <v>59</v>
      </c>
      <c r="P56" s="188">
        <f t="shared" si="10"/>
        <v>89</v>
      </c>
      <c r="Q56" s="188">
        <f>'ごみ処理量内訳'!G56</f>
        <v>20</v>
      </c>
      <c r="R56" s="188">
        <f>'ごみ処理量内訳'!H56</f>
        <v>69</v>
      </c>
      <c r="S56" s="188">
        <f>'ごみ処理量内訳'!I56</f>
        <v>0</v>
      </c>
      <c r="T56" s="188">
        <f>'ごみ処理量内訳'!J56</f>
        <v>0</v>
      </c>
      <c r="U56" s="188">
        <f>'ごみ処理量内訳'!K56</f>
        <v>0</v>
      </c>
      <c r="V56" s="188">
        <f t="shared" si="11"/>
        <v>0</v>
      </c>
      <c r="W56" s="188">
        <f>'資源化量内訳'!M56</f>
        <v>0</v>
      </c>
      <c r="X56" s="188">
        <f>'資源化量内訳'!N56</f>
        <v>0</v>
      </c>
      <c r="Y56" s="188">
        <f>'資源化量内訳'!O56</f>
        <v>0</v>
      </c>
      <c r="Z56" s="188">
        <f>'資源化量内訳'!P56</f>
        <v>0</v>
      </c>
      <c r="AA56" s="188">
        <f>'資源化量内訳'!Q56</f>
        <v>0</v>
      </c>
      <c r="AB56" s="188">
        <f>'資源化量内訳'!R56</f>
        <v>0</v>
      </c>
      <c r="AC56" s="188">
        <f>'資源化量内訳'!S56</f>
        <v>0</v>
      </c>
      <c r="AD56" s="188">
        <f t="shared" si="12"/>
        <v>873</v>
      </c>
      <c r="AE56" s="189">
        <f t="shared" si="13"/>
        <v>93.24169530355097</v>
      </c>
      <c r="AF56" s="188">
        <f>'資源化量内訳'!AB56</f>
        <v>0</v>
      </c>
      <c r="AG56" s="188">
        <f>'資源化量内訳'!AJ56</f>
        <v>0</v>
      </c>
      <c r="AH56" s="188">
        <f>'資源化量内訳'!AR56</f>
        <v>68</v>
      </c>
      <c r="AI56" s="188">
        <f>'資源化量内訳'!AZ56</f>
        <v>0</v>
      </c>
      <c r="AJ56" s="188">
        <f>'資源化量内訳'!BH56</f>
        <v>0</v>
      </c>
      <c r="AK56" s="188" t="s">
        <v>340</v>
      </c>
      <c r="AL56" s="188">
        <f t="shared" si="14"/>
        <v>68</v>
      </c>
      <c r="AM56" s="189">
        <f t="shared" si="15"/>
        <v>9.244644870349493</v>
      </c>
      <c r="AN56" s="188">
        <f>'ごみ処理量内訳'!AC56</f>
        <v>59</v>
      </c>
      <c r="AO56" s="188">
        <f>'ごみ処理量内訳'!AD56</f>
        <v>71</v>
      </c>
      <c r="AP56" s="188">
        <f>'ごみ処理量内訳'!AE56</f>
        <v>5</v>
      </c>
      <c r="AQ56" s="188">
        <f t="shared" si="16"/>
        <v>135</v>
      </c>
    </row>
    <row r="57" spans="1:43" ht="13.5" customHeight="1">
      <c r="A57" s="182" t="s">
        <v>239</v>
      </c>
      <c r="B57" s="182" t="s">
        <v>337</v>
      </c>
      <c r="C57" s="184" t="s">
        <v>338</v>
      </c>
      <c r="D57" s="188">
        <v>11626</v>
      </c>
      <c r="E57" s="188">
        <v>11626</v>
      </c>
      <c r="F57" s="188">
        <f>'ごみ搬入量内訳'!H57</f>
        <v>2868</v>
      </c>
      <c r="G57" s="188">
        <f>'ごみ搬入量内訳'!AG57</f>
        <v>84</v>
      </c>
      <c r="H57" s="188">
        <f>'ごみ搬入量内訳'!AH57</f>
        <v>0</v>
      </c>
      <c r="I57" s="188">
        <f t="shared" si="9"/>
        <v>2952</v>
      </c>
      <c r="J57" s="188">
        <f t="shared" si="1"/>
        <v>695.6538132527706</v>
      </c>
      <c r="K57" s="188">
        <f>('ごみ搬入量内訳'!E57+'ごみ搬入量内訳'!AH57)/'ごみ処理概要'!D57/365*1000000</f>
        <v>463.2978986636</v>
      </c>
      <c r="L57" s="188">
        <f>'ごみ搬入量内訳'!F57/'ごみ処理概要'!D57/365*1000000</f>
        <v>232.3559145891707</v>
      </c>
      <c r="M57" s="188">
        <f>'資源化量内訳'!BP57</f>
        <v>0</v>
      </c>
      <c r="N57" s="188">
        <f>'ごみ処理量内訳'!E57</f>
        <v>2275</v>
      </c>
      <c r="O57" s="188">
        <f>'ごみ処理量内訳'!L57</f>
        <v>0</v>
      </c>
      <c r="P57" s="188">
        <f t="shared" si="10"/>
        <v>291</v>
      </c>
      <c r="Q57" s="188">
        <f>'ごみ処理量内訳'!G57</f>
        <v>290</v>
      </c>
      <c r="R57" s="188">
        <f>'ごみ処理量内訳'!H57</f>
        <v>0</v>
      </c>
      <c r="S57" s="188">
        <f>'ごみ処理量内訳'!I57</f>
        <v>0</v>
      </c>
      <c r="T57" s="188">
        <f>'ごみ処理量内訳'!J57</f>
        <v>0</v>
      </c>
      <c r="U57" s="188">
        <f>'ごみ処理量内訳'!K57</f>
        <v>1</v>
      </c>
      <c r="V57" s="188">
        <f t="shared" si="11"/>
        <v>382</v>
      </c>
      <c r="W57" s="188">
        <f>'資源化量内訳'!M57</f>
        <v>226</v>
      </c>
      <c r="X57" s="188">
        <f>'資源化量内訳'!N57</f>
        <v>0</v>
      </c>
      <c r="Y57" s="188">
        <f>'資源化量内訳'!O57</f>
        <v>131</v>
      </c>
      <c r="Z57" s="188">
        <f>'資源化量内訳'!P57</f>
        <v>20</v>
      </c>
      <c r="AA57" s="188">
        <f>'資源化量内訳'!Q57</f>
        <v>5</v>
      </c>
      <c r="AB57" s="188">
        <f>'資源化量内訳'!R57</f>
        <v>0</v>
      </c>
      <c r="AC57" s="188">
        <f>'資源化量内訳'!S57</f>
        <v>0</v>
      </c>
      <c r="AD57" s="188">
        <f t="shared" si="12"/>
        <v>2948</v>
      </c>
      <c r="AE57" s="189">
        <f t="shared" si="13"/>
        <v>100</v>
      </c>
      <c r="AF57" s="188">
        <f>'資源化量内訳'!AB57</f>
        <v>0</v>
      </c>
      <c r="AG57" s="188">
        <f>'資源化量内訳'!AJ57</f>
        <v>141</v>
      </c>
      <c r="AH57" s="188">
        <f>'資源化量内訳'!AR57</f>
        <v>0</v>
      </c>
      <c r="AI57" s="188">
        <f>'資源化量内訳'!AZ57</f>
        <v>0</v>
      </c>
      <c r="AJ57" s="188">
        <f>'資源化量内訳'!BH57</f>
        <v>0</v>
      </c>
      <c r="AK57" s="188" t="s">
        <v>340</v>
      </c>
      <c r="AL57" s="188">
        <f t="shared" si="14"/>
        <v>141</v>
      </c>
      <c r="AM57" s="189">
        <f t="shared" si="15"/>
        <v>17.740841248303933</v>
      </c>
      <c r="AN57" s="188">
        <f>'ごみ処理量内訳'!AC57</f>
        <v>0</v>
      </c>
      <c r="AO57" s="188">
        <f>'ごみ処理量内訳'!AD57</f>
        <v>229</v>
      </c>
      <c r="AP57" s="188">
        <f>'ごみ処理量内訳'!AE57</f>
        <v>107</v>
      </c>
      <c r="AQ57" s="188">
        <f t="shared" si="16"/>
        <v>336</v>
      </c>
    </row>
    <row r="58" spans="1:43" ht="13.5" customHeight="1">
      <c r="A58" s="182" t="s">
        <v>239</v>
      </c>
      <c r="B58" s="182" t="s">
        <v>339</v>
      </c>
      <c r="C58" s="184" t="s">
        <v>138</v>
      </c>
      <c r="D58" s="188">
        <v>14477</v>
      </c>
      <c r="E58" s="188">
        <v>14275</v>
      </c>
      <c r="F58" s="188">
        <f>'ごみ搬入量内訳'!H58</f>
        <v>2885</v>
      </c>
      <c r="G58" s="188">
        <f>'ごみ搬入量内訳'!AG58</f>
        <v>486</v>
      </c>
      <c r="H58" s="188">
        <f>'ごみ搬入量内訳'!AH58</f>
        <v>41</v>
      </c>
      <c r="I58" s="188">
        <f t="shared" si="9"/>
        <v>3412</v>
      </c>
      <c r="J58" s="188">
        <f t="shared" si="1"/>
        <v>645.7101060633731</v>
      </c>
      <c r="K58" s="188">
        <f>('ごみ搬入量内訳'!E58+'ごみ搬入量内訳'!AH58)/'ごみ処理概要'!D58/365*1000000</f>
        <v>538.5964132052637</v>
      </c>
      <c r="L58" s="188">
        <f>'ごみ搬入量内訳'!F58/'ごみ処理概要'!D58/365*1000000</f>
        <v>107.11369285810936</v>
      </c>
      <c r="M58" s="188">
        <f>'資源化量内訳'!BP58</f>
        <v>0</v>
      </c>
      <c r="N58" s="188">
        <f>'ごみ処理量内訳'!E58</f>
        <v>2596</v>
      </c>
      <c r="O58" s="188">
        <f>'ごみ処理量内訳'!L58</f>
        <v>0</v>
      </c>
      <c r="P58" s="188">
        <f t="shared" si="10"/>
        <v>521</v>
      </c>
      <c r="Q58" s="188">
        <f>'ごみ処理量内訳'!G58</f>
        <v>325</v>
      </c>
      <c r="R58" s="188">
        <f>'ごみ処理量内訳'!H58</f>
        <v>196</v>
      </c>
      <c r="S58" s="188">
        <f>'ごみ処理量内訳'!I58</f>
        <v>0</v>
      </c>
      <c r="T58" s="188">
        <f>'ごみ処理量内訳'!J58</f>
        <v>0</v>
      </c>
      <c r="U58" s="188">
        <f>'ごみ処理量内訳'!K58</f>
        <v>0</v>
      </c>
      <c r="V58" s="188">
        <f t="shared" si="11"/>
        <v>254</v>
      </c>
      <c r="W58" s="188">
        <f>'資源化量内訳'!M58</f>
        <v>254</v>
      </c>
      <c r="X58" s="188">
        <f>'資源化量内訳'!N58</f>
        <v>0</v>
      </c>
      <c r="Y58" s="188">
        <f>'資源化量内訳'!O58</f>
        <v>0</v>
      </c>
      <c r="Z58" s="188">
        <f>'資源化量内訳'!P58</f>
        <v>0</v>
      </c>
      <c r="AA58" s="188">
        <f>'資源化量内訳'!Q58</f>
        <v>0</v>
      </c>
      <c r="AB58" s="188">
        <f>'資源化量内訳'!R58</f>
        <v>0</v>
      </c>
      <c r="AC58" s="188">
        <f>'資源化量内訳'!S58</f>
        <v>0</v>
      </c>
      <c r="AD58" s="188">
        <f t="shared" si="12"/>
        <v>3371</v>
      </c>
      <c r="AE58" s="189">
        <f t="shared" si="13"/>
        <v>100</v>
      </c>
      <c r="AF58" s="188">
        <f>'資源化量内訳'!AB58</f>
        <v>0</v>
      </c>
      <c r="AG58" s="188">
        <f>'資源化量内訳'!AJ58</f>
        <v>112</v>
      </c>
      <c r="AH58" s="188">
        <f>'資源化量内訳'!AR58</f>
        <v>196</v>
      </c>
      <c r="AI58" s="188">
        <f>'資源化量内訳'!AZ58</f>
        <v>0</v>
      </c>
      <c r="AJ58" s="188">
        <f>'資源化量内訳'!BH58</f>
        <v>0</v>
      </c>
      <c r="AK58" s="188" t="s">
        <v>340</v>
      </c>
      <c r="AL58" s="188">
        <f t="shared" si="14"/>
        <v>308</v>
      </c>
      <c r="AM58" s="189">
        <f t="shared" si="15"/>
        <v>16.671610797982794</v>
      </c>
      <c r="AN58" s="188">
        <f>'ごみ処理量内訳'!AC58</f>
        <v>0</v>
      </c>
      <c r="AO58" s="188">
        <f>'ごみ処理量内訳'!AD58</f>
        <v>483</v>
      </c>
      <c r="AP58" s="188">
        <f>'ごみ処理量内訳'!AE58</f>
        <v>150</v>
      </c>
      <c r="AQ58" s="188">
        <f t="shared" si="16"/>
        <v>633</v>
      </c>
    </row>
    <row r="59" spans="1:43" ht="13.5" customHeight="1">
      <c r="A59" s="182" t="s">
        <v>239</v>
      </c>
      <c r="B59" s="182" t="s">
        <v>139</v>
      </c>
      <c r="C59" s="184" t="s">
        <v>140</v>
      </c>
      <c r="D59" s="188">
        <v>5271</v>
      </c>
      <c r="E59" s="188">
        <v>5271</v>
      </c>
      <c r="F59" s="188">
        <f>'ごみ搬入量内訳'!H59</f>
        <v>1651</v>
      </c>
      <c r="G59" s="188">
        <f>'ごみ搬入量内訳'!AG59</f>
        <v>205</v>
      </c>
      <c r="H59" s="188">
        <f>'ごみ搬入量内訳'!AH59</f>
        <v>67</v>
      </c>
      <c r="I59" s="188">
        <f t="shared" si="9"/>
        <v>1923</v>
      </c>
      <c r="J59" s="188">
        <f t="shared" si="1"/>
        <v>999.5244072633145</v>
      </c>
      <c r="K59" s="188">
        <f>('ごみ搬入量内訳'!E59+'ごみ搬入量内訳'!AH59)/'ごみ処理概要'!D59/365*1000000</f>
        <v>836.3155336904177</v>
      </c>
      <c r="L59" s="188">
        <f>'ごみ搬入量内訳'!F59/'ごみ処理概要'!D59/365*1000000</f>
        <v>163.20887357289695</v>
      </c>
      <c r="M59" s="188">
        <f>'資源化量内訳'!BP59</f>
        <v>0</v>
      </c>
      <c r="N59" s="188">
        <f>'ごみ処理量内訳'!E59</f>
        <v>1555</v>
      </c>
      <c r="O59" s="188">
        <f>'ごみ処理量内訳'!L59</f>
        <v>0</v>
      </c>
      <c r="P59" s="188">
        <f t="shared" si="10"/>
        <v>197</v>
      </c>
      <c r="Q59" s="188">
        <f>'ごみ処理量内訳'!G59</f>
        <v>113</v>
      </c>
      <c r="R59" s="188">
        <f>'ごみ処理量内訳'!H59</f>
        <v>84</v>
      </c>
      <c r="S59" s="188">
        <f>'ごみ処理量内訳'!I59</f>
        <v>0</v>
      </c>
      <c r="T59" s="188">
        <f>'ごみ処理量内訳'!J59</f>
        <v>0</v>
      </c>
      <c r="U59" s="188">
        <f>'ごみ処理量内訳'!K59</f>
        <v>0</v>
      </c>
      <c r="V59" s="188">
        <f t="shared" si="11"/>
        <v>104</v>
      </c>
      <c r="W59" s="188">
        <f>'資源化量内訳'!M59</f>
        <v>104</v>
      </c>
      <c r="X59" s="188">
        <f>'資源化量内訳'!N59</f>
        <v>0</v>
      </c>
      <c r="Y59" s="188">
        <f>'資源化量内訳'!O59</f>
        <v>0</v>
      </c>
      <c r="Z59" s="188">
        <f>'資源化量内訳'!P59</f>
        <v>0</v>
      </c>
      <c r="AA59" s="188">
        <f>'資源化量内訳'!Q59</f>
        <v>0</v>
      </c>
      <c r="AB59" s="188">
        <f>'資源化量内訳'!R59</f>
        <v>0</v>
      </c>
      <c r="AC59" s="188">
        <f>'資源化量内訳'!S59</f>
        <v>0</v>
      </c>
      <c r="AD59" s="188">
        <f t="shared" si="12"/>
        <v>1856</v>
      </c>
      <c r="AE59" s="189">
        <f t="shared" si="13"/>
        <v>100</v>
      </c>
      <c r="AF59" s="188">
        <f>'資源化量内訳'!AB59</f>
        <v>0</v>
      </c>
      <c r="AG59" s="188">
        <f>'資源化量内訳'!AJ59</f>
        <v>39</v>
      </c>
      <c r="AH59" s="188">
        <f>'資源化量内訳'!AR59</f>
        <v>84</v>
      </c>
      <c r="AI59" s="188">
        <f>'資源化量内訳'!AZ59</f>
        <v>0</v>
      </c>
      <c r="AJ59" s="188">
        <f>'資源化量内訳'!BH59</f>
        <v>0</v>
      </c>
      <c r="AK59" s="188" t="s">
        <v>340</v>
      </c>
      <c r="AL59" s="188">
        <f t="shared" si="14"/>
        <v>123</v>
      </c>
      <c r="AM59" s="189">
        <f t="shared" si="15"/>
        <v>12.230603448275861</v>
      </c>
      <c r="AN59" s="188">
        <f>'ごみ処理量内訳'!AC59</f>
        <v>0</v>
      </c>
      <c r="AO59" s="188">
        <f>'ごみ処理量内訳'!AD59</f>
        <v>168</v>
      </c>
      <c r="AP59" s="188">
        <f>'ごみ処理量内訳'!AE59</f>
        <v>52</v>
      </c>
      <c r="AQ59" s="188">
        <f t="shared" si="16"/>
        <v>220</v>
      </c>
    </row>
    <row r="60" spans="1:43" ht="13.5" customHeight="1">
      <c r="A60" s="182" t="s">
        <v>239</v>
      </c>
      <c r="B60" s="182" t="s">
        <v>141</v>
      </c>
      <c r="C60" s="184" t="s">
        <v>142</v>
      </c>
      <c r="D60" s="188">
        <v>3448</v>
      </c>
      <c r="E60" s="188">
        <v>3448</v>
      </c>
      <c r="F60" s="188">
        <f>'ごみ搬入量内訳'!H60</f>
        <v>670</v>
      </c>
      <c r="G60" s="188">
        <f>'ごみ搬入量内訳'!AG60</f>
        <v>52</v>
      </c>
      <c r="H60" s="188">
        <f>'ごみ搬入量内訳'!AH60</f>
        <v>0</v>
      </c>
      <c r="I60" s="188">
        <f t="shared" si="9"/>
        <v>722</v>
      </c>
      <c r="J60" s="188">
        <f t="shared" si="1"/>
        <v>573.689730794902</v>
      </c>
      <c r="K60" s="188">
        <f>('ごみ搬入量内訳'!E60+'ごみ搬入量内訳'!AH60)/'ごみ処理概要'!D60/365*1000000</f>
        <v>479.9288052633252</v>
      </c>
      <c r="L60" s="188">
        <f>'ごみ搬入量内訳'!F60/'ごみ処理概要'!D60/365*1000000</f>
        <v>93.76092553157677</v>
      </c>
      <c r="M60" s="188">
        <f>'資源化量内訳'!BP60</f>
        <v>0</v>
      </c>
      <c r="N60" s="188">
        <f>'ごみ処理量内訳'!E60</f>
        <v>526</v>
      </c>
      <c r="O60" s="188">
        <f>'ごみ処理量内訳'!L60</f>
        <v>0</v>
      </c>
      <c r="P60" s="188">
        <f t="shared" si="10"/>
        <v>152</v>
      </c>
      <c r="Q60" s="188">
        <f>'ごみ処理量内訳'!G60</f>
        <v>86</v>
      </c>
      <c r="R60" s="188">
        <f>'ごみ処理量内訳'!H60</f>
        <v>66</v>
      </c>
      <c r="S60" s="188">
        <f>'ごみ処理量内訳'!I60</f>
        <v>0</v>
      </c>
      <c r="T60" s="188">
        <f>'ごみ処理量内訳'!J60</f>
        <v>0</v>
      </c>
      <c r="U60" s="188">
        <f>'ごみ処理量内訳'!K60</f>
        <v>0</v>
      </c>
      <c r="V60" s="188">
        <f t="shared" si="11"/>
        <v>44</v>
      </c>
      <c r="W60" s="188">
        <f>'資源化量内訳'!M60</f>
        <v>44</v>
      </c>
      <c r="X60" s="188">
        <f>'資源化量内訳'!N60</f>
        <v>0</v>
      </c>
      <c r="Y60" s="188">
        <f>'資源化量内訳'!O60</f>
        <v>0</v>
      </c>
      <c r="Z60" s="188">
        <f>'資源化量内訳'!P60</f>
        <v>0</v>
      </c>
      <c r="AA60" s="188">
        <f>'資源化量内訳'!Q60</f>
        <v>0</v>
      </c>
      <c r="AB60" s="188">
        <f>'資源化量内訳'!R60</f>
        <v>0</v>
      </c>
      <c r="AC60" s="188">
        <f>'資源化量内訳'!S60</f>
        <v>0</v>
      </c>
      <c r="AD60" s="188">
        <f t="shared" si="12"/>
        <v>722</v>
      </c>
      <c r="AE60" s="189">
        <f t="shared" si="13"/>
        <v>100</v>
      </c>
      <c r="AF60" s="188">
        <f>'資源化量内訳'!AB60</f>
        <v>0</v>
      </c>
      <c r="AG60" s="188">
        <f>'資源化量内訳'!AJ60</f>
        <v>30</v>
      </c>
      <c r="AH60" s="188">
        <f>'資源化量内訳'!AR60</f>
        <v>66</v>
      </c>
      <c r="AI60" s="188">
        <f>'資源化量内訳'!AZ60</f>
        <v>0</v>
      </c>
      <c r="AJ60" s="188">
        <f>'資源化量内訳'!BH60</f>
        <v>0</v>
      </c>
      <c r="AK60" s="188" t="s">
        <v>340</v>
      </c>
      <c r="AL60" s="188">
        <f t="shared" si="14"/>
        <v>96</v>
      </c>
      <c r="AM60" s="189">
        <f t="shared" si="15"/>
        <v>19.390581717451525</v>
      </c>
      <c r="AN60" s="188">
        <f>'ごみ処理量内訳'!AC60</f>
        <v>0</v>
      </c>
      <c r="AO60" s="188">
        <f>'ごみ処理量内訳'!AD60</f>
        <v>127</v>
      </c>
      <c r="AP60" s="188">
        <f>'ごみ処理量内訳'!AE60</f>
        <v>40</v>
      </c>
      <c r="AQ60" s="188">
        <f t="shared" si="16"/>
        <v>167</v>
      </c>
    </row>
    <row r="61" spans="1:43" ht="13.5" customHeight="1">
      <c r="A61" s="182" t="s">
        <v>239</v>
      </c>
      <c r="B61" s="182" t="s">
        <v>143</v>
      </c>
      <c r="C61" s="184" t="s">
        <v>144</v>
      </c>
      <c r="D61" s="188">
        <v>6746</v>
      </c>
      <c r="E61" s="188">
        <v>6746</v>
      </c>
      <c r="F61" s="188">
        <f>'ごみ搬入量内訳'!H61</f>
        <v>1045</v>
      </c>
      <c r="G61" s="188">
        <f>'ごみ搬入量内訳'!AG61</f>
        <v>316</v>
      </c>
      <c r="H61" s="188">
        <f>'ごみ搬入量内訳'!AH61</f>
        <v>0</v>
      </c>
      <c r="I61" s="188">
        <f t="shared" si="9"/>
        <v>1361</v>
      </c>
      <c r="J61" s="188">
        <f t="shared" si="1"/>
        <v>552.7374923343717</v>
      </c>
      <c r="K61" s="188">
        <f>('ごみ搬入量内訳'!E61+'ごみ搬入量内訳'!AH61)/'ごみ処理概要'!D61/365*1000000</f>
        <v>454.04887320340015</v>
      </c>
      <c r="L61" s="188">
        <f>'ごみ搬入量内訳'!F61/'ごみ処理概要'!D61/365*1000000</f>
        <v>98.68861913097157</v>
      </c>
      <c r="M61" s="188">
        <f>'資源化量内訳'!BP61</f>
        <v>0</v>
      </c>
      <c r="N61" s="188">
        <f>'ごみ処理量内訳'!E61</f>
        <v>984</v>
      </c>
      <c r="O61" s="188">
        <f>'ごみ処理量内訳'!L61</f>
        <v>0</v>
      </c>
      <c r="P61" s="188">
        <f t="shared" si="10"/>
        <v>241</v>
      </c>
      <c r="Q61" s="188">
        <f>'ごみ処理量内訳'!G61</f>
        <v>129</v>
      </c>
      <c r="R61" s="188">
        <f>'ごみ処理量内訳'!H61</f>
        <v>112</v>
      </c>
      <c r="S61" s="188">
        <f>'ごみ処理量内訳'!I61</f>
        <v>0</v>
      </c>
      <c r="T61" s="188">
        <f>'ごみ処理量内訳'!J61</f>
        <v>0</v>
      </c>
      <c r="U61" s="188">
        <f>'ごみ処理量内訳'!K61</f>
        <v>0</v>
      </c>
      <c r="V61" s="188">
        <f t="shared" si="11"/>
        <v>136</v>
      </c>
      <c r="W61" s="188">
        <f>'資源化量内訳'!M61</f>
        <v>136</v>
      </c>
      <c r="X61" s="188">
        <f>'資源化量内訳'!N61</f>
        <v>0</v>
      </c>
      <c r="Y61" s="188">
        <f>'資源化量内訳'!O61</f>
        <v>0</v>
      </c>
      <c r="Z61" s="188">
        <f>'資源化量内訳'!P61</f>
        <v>0</v>
      </c>
      <c r="AA61" s="188">
        <f>'資源化量内訳'!Q61</f>
        <v>0</v>
      </c>
      <c r="AB61" s="188">
        <f>'資源化量内訳'!R61</f>
        <v>0</v>
      </c>
      <c r="AC61" s="188">
        <f>'資源化量内訳'!S61</f>
        <v>0</v>
      </c>
      <c r="AD61" s="188">
        <f t="shared" si="12"/>
        <v>1361</v>
      </c>
      <c r="AE61" s="189">
        <f t="shared" si="13"/>
        <v>100</v>
      </c>
      <c r="AF61" s="188">
        <f>'資源化量内訳'!AB61</f>
        <v>0</v>
      </c>
      <c r="AG61" s="188">
        <f>'資源化量内訳'!AJ61</f>
        <v>44</v>
      </c>
      <c r="AH61" s="188">
        <f>'資源化量内訳'!AR61</f>
        <v>112</v>
      </c>
      <c r="AI61" s="188">
        <f>'資源化量内訳'!AZ61</f>
        <v>0</v>
      </c>
      <c r="AJ61" s="188">
        <f>'資源化量内訳'!BH61</f>
        <v>0</v>
      </c>
      <c r="AK61" s="188" t="s">
        <v>340</v>
      </c>
      <c r="AL61" s="188">
        <f t="shared" si="14"/>
        <v>156</v>
      </c>
      <c r="AM61" s="189">
        <f t="shared" si="15"/>
        <v>21.45481263776635</v>
      </c>
      <c r="AN61" s="188">
        <f>'ごみ処理量内訳'!AC61</f>
        <v>0</v>
      </c>
      <c r="AO61" s="188">
        <f>'ごみ処理量内訳'!AD61</f>
        <v>191</v>
      </c>
      <c r="AP61" s="188">
        <f>'ごみ処理量内訳'!AE61</f>
        <v>60</v>
      </c>
      <c r="AQ61" s="188">
        <f t="shared" si="16"/>
        <v>251</v>
      </c>
    </row>
    <row r="62" spans="1:43" ht="13.5" customHeight="1">
      <c r="A62" s="182" t="s">
        <v>239</v>
      </c>
      <c r="B62" s="182" t="s">
        <v>145</v>
      </c>
      <c r="C62" s="184" t="s">
        <v>146</v>
      </c>
      <c r="D62" s="188">
        <v>7279</v>
      </c>
      <c r="E62" s="188">
        <v>7279</v>
      </c>
      <c r="F62" s="188">
        <f>'ごみ搬入量内訳'!H62</f>
        <v>1680</v>
      </c>
      <c r="G62" s="188">
        <f>'ごみ搬入量内訳'!AG62</f>
        <v>52</v>
      </c>
      <c r="H62" s="188">
        <f>'ごみ搬入量内訳'!AH62</f>
        <v>0</v>
      </c>
      <c r="I62" s="188">
        <f t="shared" si="9"/>
        <v>1732</v>
      </c>
      <c r="J62" s="188">
        <f t="shared" si="1"/>
        <v>651.9034866674069</v>
      </c>
      <c r="K62" s="188">
        <f>('ごみ搬入量内訳'!E62+'ごみ搬入量内訳'!AH62)/'ごみ処理概要'!D62/365*1000000</f>
        <v>425.3180946502135</v>
      </c>
      <c r="L62" s="188">
        <f>'ごみ搬入量内訳'!F62/'ごみ処理概要'!D62/365*1000000</f>
        <v>226.5853920171934</v>
      </c>
      <c r="M62" s="188">
        <f>'資源化量内訳'!BP62</f>
        <v>0</v>
      </c>
      <c r="N62" s="188">
        <f>'ごみ処理量内訳'!E62</f>
        <v>1409</v>
      </c>
      <c r="O62" s="188">
        <f>'ごみ処理量内訳'!L62</f>
        <v>0</v>
      </c>
      <c r="P62" s="188">
        <f t="shared" si="10"/>
        <v>249</v>
      </c>
      <c r="Q62" s="188">
        <f>'ごみ処理量内訳'!G62</f>
        <v>249</v>
      </c>
      <c r="R62" s="188">
        <f>'ごみ処理量内訳'!H62</f>
        <v>0</v>
      </c>
      <c r="S62" s="188">
        <f>'ごみ処理量内訳'!I62</f>
        <v>0</v>
      </c>
      <c r="T62" s="188">
        <f>'ごみ処理量内訳'!J62</f>
        <v>0</v>
      </c>
      <c r="U62" s="188">
        <f>'ごみ処理量内訳'!K62</f>
        <v>0</v>
      </c>
      <c r="V62" s="188">
        <f t="shared" si="11"/>
        <v>108</v>
      </c>
      <c r="W62" s="188">
        <f>'資源化量内訳'!M62</f>
        <v>21</v>
      </c>
      <c r="X62" s="188">
        <f>'資源化量内訳'!N62</f>
        <v>0</v>
      </c>
      <c r="Y62" s="188">
        <f>'資源化量内訳'!O62</f>
        <v>71</v>
      </c>
      <c r="Z62" s="188">
        <f>'資源化量内訳'!P62</f>
        <v>12</v>
      </c>
      <c r="AA62" s="188">
        <f>'資源化量内訳'!Q62</f>
        <v>4</v>
      </c>
      <c r="AB62" s="188">
        <f>'資源化量内訳'!R62</f>
        <v>0</v>
      </c>
      <c r="AC62" s="188">
        <f>'資源化量内訳'!S62</f>
        <v>0</v>
      </c>
      <c r="AD62" s="188">
        <f t="shared" si="12"/>
        <v>1766</v>
      </c>
      <c r="AE62" s="189">
        <f t="shared" si="13"/>
        <v>100</v>
      </c>
      <c r="AF62" s="188">
        <f>'資源化量内訳'!AB62</f>
        <v>0</v>
      </c>
      <c r="AG62" s="188">
        <f>'資源化量内訳'!AJ62</f>
        <v>121</v>
      </c>
      <c r="AH62" s="188">
        <f>'資源化量内訳'!AR62</f>
        <v>0</v>
      </c>
      <c r="AI62" s="188">
        <f>'資源化量内訳'!AZ62</f>
        <v>0</v>
      </c>
      <c r="AJ62" s="188">
        <f>'資源化量内訳'!BH62</f>
        <v>0</v>
      </c>
      <c r="AK62" s="188" t="s">
        <v>340</v>
      </c>
      <c r="AL62" s="188">
        <f t="shared" si="14"/>
        <v>121</v>
      </c>
      <c r="AM62" s="189">
        <f t="shared" si="15"/>
        <v>12.967157417893544</v>
      </c>
      <c r="AN62" s="188">
        <f>'ごみ処理量内訳'!AC62</f>
        <v>0</v>
      </c>
      <c r="AO62" s="188">
        <f>'ごみ処理量内訳'!AD62</f>
        <v>118</v>
      </c>
      <c r="AP62" s="188">
        <f>'ごみ処理量内訳'!AE62</f>
        <v>113</v>
      </c>
      <c r="AQ62" s="188">
        <f t="shared" si="16"/>
        <v>231</v>
      </c>
    </row>
    <row r="63" spans="1:43" ht="13.5" customHeight="1">
      <c r="A63" s="182" t="s">
        <v>239</v>
      </c>
      <c r="B63" s="182" t="s">
        <v>147</v>
      </c>
      <c r="C63" s="184" t="s">
        <v>148</v>
      </c>
      <c r="D63" s="188">
        <v>5403</v>
      </c>
      <c r="E63" s="188">
        <v>5403</v>
      </c>
      <c r="F63" s="188">
        <f>'ごみ搬入量内訳'!H63</f>
        <v>1501</v>
      </c>
      <c r="G63" s="188">
        <f>'ごみ搬入量内訳'!AG63</f>
        <v>46</v>
      </c>
      <c r="H63" s="188">
        <f>'ごみ搬入量内訳'!AH63</f>
        <v>0</v>
      </c>
      <c r="I63" s="188">
        <f t="shared" si="9"/>
        <v>1547</v>
      </c>
      <c r="J63" s="188">
        <f t="shared" si="1"/>
        <v>784.4449684219068</v>
      </c>
      <c r="K63" s="188">
        <f>('ごみ搬入量内訳'!E63+'ごみ搬入量内訳'!AH63)/'ごみ処理概要'!D63/365*1000000</f>
        <v>547.1338855379685</v>
      </c>
      <c r="L63" s="188">
        <f>'ごみ搬入量内訳'!F63/'ごみ処理概要'!D63/365*1000000</f>
        <v>237.31108288393816</v>
      </c>
      <c r="M63" s="188">
        <f>'資源化量内訳'!BP63</f>
        <v>0</v>
      </c>
      <c r="N63" s="188">
        <f>'ごみ処理量内訳'!E63</f>
        <v>1169</v>
      </c>
      <c r="O63" s="188">
        <f>'ごみ処理量内訳'!L63</f>
        <v>0</v>
      </c>
      <c r="P63" s="188">
        <f t="shared" si="10"/>
        <v>164</v>
      </c>
      <c r="Q63" s="188">
        <f>'ごみ処理量内訳'!G63</f>
        <v>159</v>
      </c>
      <c r="R63" s="188">
        <f>'ごみ処理量内訳'!H63</f>
        <v>5</v>
      </c>
      <c r="S63" s="188">
        <f>'ごみ処理量内訳'!I63</f>
        <v>0</v>
      </c>
      <c r="T63" s="188">
        <f>'ごみ処理量内訳'!J63</f>
        <v>0</v>
      </c>
      <c r="U63" s="188">
        <f>'ごみ処理量内訳'!K63</f>
        <v>0</v>
      </c>
      <c r="V63" s="188">
        <f t="shared" si="11"/>
        <v>218</v>
      </c>
      <c r="W63" s="188">
        <f>'資源化量内訳'!M63</f>
        <v>137</v>
      </c>
      <c r="X63" s="188">
        <f>'資源化量内訳'!N63</f>
        <v>0</v>
      </c>
      <c r="Y63" s="188">
        <f>'資源化量内訳'!O63</f>
        <v>71</v>
      </c>
      <c r="Z63" s="188">
        <f>'資源化量内訳'!P63</f>
        <v>8</v>
      </c>
      <c r="AA63" s="188">
        <f>'資源化量内訳'!Q63</f>
        <v>2</v>
      </c>
      <c r="AB63" s="188">
        <f>'資源化量内訳'!R63</f>
        <v>0</v>
      </c>
      <c r="AC63" s="188">
        <f>'資源化量内訳'!S63</f>
        <v>0</v>
      </c>
      <c r="AD63" s="188">
        <f t="shared" si="12"/>
        <v>1551</v>
      </c>
      <c r="AE63" s="189">
        <f t="shared" si="13"/>
        <v>100</v>
      </c>
      <c r="AF63" s="188">
        <f>'資源化量内訳'!AB63</f>
        <v>0</v>
      </c>
      <c r="AG63" s="188">
        <f>'資源化量内訳'!AJ63</f>
        <v>77</v>
      </c>
      <c r="AH63" s="188">
        <f>'資源化量内訳'!AR63</f>
        <v>0</v>
      </c>
      <c r="AI63" s="188">
        <f>'資源化量内訳'!AZ63</f>
        <v>0</v>
      </c>
      <c r="AJ63" s="188">
        <f>'資源化量内訳'!BH63</f>
        <v>0</v>
      </c>
      <c r="AK63" s="188" t="s">
        <v>340</v>
      </c>
      <c r="AL63" s="188">
        <f t="shared" si="14"/>
        <v>77</v>
      </c>
      <c r="AM63" s="189">
        <f t="shared" si="15"/>
        <v>19.019987105093488</v>
      </c>
      <c r="AN63" s="188">
        <f>'ごみ処理量内訳'!AC63</f>
        <v>0</v>
      </c>
      <c r="AO63" s="188">
        <f>'ごみ処理量内訳'!AD63</f>
        <v>117</v>
      </c>
      <c r="AP63" s="188">
        <f>'ごみ処理量内訳'!AE63</f>
        <v>59</v>
      </c>
      <c r="AQ63" s="188">
        <f t="shared" si="16"/>
        <v>176</v>
      </c>
    </row>
    <row r="64" spans="1:43" ht="13.5" customHeight="1">
      <c r="A64" s="182" t="s">
        <v>239</v>
      </c>
      <c r="B64" s="182" t="s">
        <v>149</v>
      </c>
      <c r="C64" s="184" t="s">
        <v>150</v>
      </c>
      <c r="D64" s="188">
        <v>16089</v>
      </c>
      <c r="E64" s="188">
        <v>16089</v>
      </c>
      <c r="F64" s="188">
        <f>'ごみ搬入量内訳'!H64</f>
        <v>5015</v>
      </c>
      <c r="G64" s="188">
        <f>'ごみ搬入量内訳'!AG64</f>
        <v>126</v>
      </c>
      <c r="H64" s="188">
        <f>'ごみ搬入量内訳'!AH64</f>
        <v>0</v>
      </c>
      <c r="I64" s="188">
        <f t="shared" si="9"/>
        <v>5141</v>
      </c>
      <c r="J64" s="188">
        <f t="shared" si="1"/>
        <v>875.4385920100265</v>
      </c>
      <c r="K64" s="188">
        <f>('ごみ搬入量内訳'!E64+'ごみ搬入量内訳'!AH64)/'ごみ処理概要'!D64/365*1000000</f>
        <v>605.0249596210123</v>
      </c>
      <c r="L64" s="188">
        <f>'ごみ搬入量内訳'!F64/'ごみ処理概要'!D64/365*1000000</f>
        <v>270.4136323890142</v>
      </c>
      <c r="M64" s="188">
        <f>'資源化量内訳'!BP64</f>
        <v>58</v>
      </c>
      <c r="N64" s="188">
        <f>'ごみ処理量内訳'!E64</f>
        <v>4136</v>
      </c>
      <c r="O64" s="188">
        <f>'ごみ処理量内訳'!L64</f>
        <v>0</v>
      </c>
      <c r="P64" s="188">
        <f t="shared" si="10"/>
        <v>446</v>
      </c>
      <c r="Q64" s="188">
        <f>'ごみ処理量内訳'!G64</f>
        <v>446</v>
      </c>
      <c r="R64" s="188">
        <f>'ごみ処理量内訳'!H64</f>
        <v>0</v>
      </c>
      <c r="S64" s="188">
        <f>'ごみ処理量内訳'!I64</f>
        <v>0</v>
      </c>
      <c r="T64" s="188">
        <f>'ごみ処理量内訳'!J64</f>
        <v>0</v>
      </c>
      <c r="U64" s="188">
        <f>'ごみ処理量内訳'!K64</f>
        <v>0</v>
      </c>
      <c r="V64" s="188">
        <f t="shared" si="11"/>
        <v>609</v>
      </c>
      <c r="W64" s="188">
        <f>'資源化量内訳'!M64</f>
        <v>393</v>
      </c>
      <c r="X64" s="188">
        <f>'資源化量内訳'!N64</f>
        <v>0</v>
      </c>
      <c r="Y64" s="188">
        <f>'資源化量内訳'!O64</f>
        <v>182</v>
      </c>
      <c r="Z64" s="188">
        <f>'資源化量内訳'!P64</f>
        <v>25</v>
      </c>
      <c r="AA64" s="188">
        <f>'資源化量内訳'!Q64</f>
        <v>9</v>
      </c>
      <c r="AB64" s="188">
        <f>'資源化量内訳'!R64</f>
        <v>0</v>
      </c>
      <c r="AC64" s="188">
        <f>'資源化量内訳'!S64</f>
        <v>0</v>
      </c>
      <c r="AD64" s="188">
        <f t="shared" si="12"/>
        <v>5191</v>
      </c>
      <c r="AE64" s="189">
        <f t="shared" si="13"/>
        <v>100</v>
      </c>
      <c r="AF64" s="188">
        <f>'資源化量内訳'!AB64</f>
        <v>0</v>
      </c>
      <c r="AG64" s="188">
        <f>'資源化量内訳'!AJ64</f>
        <v>217</v>
      </c>
      <c r="AH64" s="188">
        <f>'資源化量内訳'!AR64</f>
        <v>0</v>
      </c>
      <c r="AI64" s="188">
        <f>'資源化量内訳'!AZ64</f>
        <v>0</v>
      </c>
      <c r="AJ64" s="188">
        <f>'資源化量内訳'!BH64</f>
        <v>0</v>
      </c>
      <c r="AK64" s="188" t="s">
        <v>340</v>
      </c>
      <c r="AL64" s="188">
        <f t="shared" si="14"/>
        <v>217</v>
      </c>
      <c r="AM64" s="189">
        <f t="shared" si="15"/>
        <v>16.8413031053534</v>
      </c>
      <c r="AN64" s="188">
        <f>'ごみ処理量内訳'!AC64</f>
        <v>0</v>
      </c>
      <c r="AO64" s="188">
        <f>'ごみ処理量内訳'!AD64</f>
        <v>344</v>
      </c>
      <c r="AP64" s="188">
        <f>'ごみ処理量内訳'!AE64</f>
        <v>229</v>
      </c>
      <c r="AQ64" s="188">
        <f t="shared" si="16"/>
        <v>573</v>
      </c>
    </row>
    <row r="65" spans="1:43" ht="13.5">
      <c r="A65" s="201" t="s">
        <v>11</v>
      </c>
      <c r="B65" s="202"/>
      <c r="C65" s="202"/>
      <c r="D65" s="188">
        <f>SUM(D7:D64)</f>
        <v>1406071</v>
      </c>
      <c r="E65" s="188">
        <f>SUM(E7:E64)</f>
        <v>1405579</v>
      </c>
      <c r="F65" s="188">
        <f>'ごみ搬入量内訳'!H65</f>
        <v>447796</v>
      </c>
      <c r="G65" s="188">
        <f>'ごみ搬入量内訳'!AG65</f>
        <v>48530</v>
      </c>
      <c r="H65" s="188">
        <f>'ごみ搬入量内訳'!AH65</f>
        <v>1591</v>
      </c>
      <c r="I65" s="188">
        <f>SUM(F65:H65)</f>
        <v>497917</v>
      </c>
      <c r="J65" s="188">
        <f t="shared" si="1"/>
        <v>970.190100203732</v>
      </c>
      <c r="K65" s="188">
        <f>('ごみ搬入量内訳'!E65+'ごみ搬入量内訳'!AH65)/'ごみ処理概要'!D65/365*1000000</f>
        <v>641.9461875027785</v>
      </c>
      <c r="L65" s="188">
        <f>'ごみ搬入量内訳'!F65/'ごみ処理概要'!D65/365*1000000</f>
        <v>328.2439127009536</v>
      </c>
      <c r="M65" s="188">
        <f>'資源化量内訳'!BP65</f>
        <v>24828</v>
      </c>
      <c r="N65" s="188">
        <f>'ごみ処理量内訳'!E65</f>
        <v>389103</v>
      </c>
      <c r="O65" s="188">
        <f>'ごみ処理量内訳'!L65</f>
        <v>5600</v>
      </c>
      <c r="P65" s="188">
        <f>SUM(Q65:U65)</f>
        <v>70167</v>
      </c>
      <c r="Q65" s="188">
        <f>'ごみ処理量内訳'!G65</f>
        <v>24030</v>
      </c>
      <c r="R65" s="188">
        <f>'ごみ処理量内訳'!H65</f>
        <v>26518</v>
      </c>
      <c r="S65" s="188">
        <f>'ごみ処理量内訳'!I65</f>
        <v>4787</v>
      </c>
      <c r="T65" s="188">
        <f>'ごみ処理量内訳'!J65</f>
        <v>0</v>
      </c>
      <c r="U65" s="188">
        <f>'ごみ処理量内訳'!K65</f>
        <v>14832</v>
      </c>
      <c r="V65" s="188">
        <f>SUM(W65:AC65)</f>
        <v>30996</v>
      </c>
      <c r="W65" s="188">
        <f>'資源化量内訳'!M65</f>
        <v>22832</v>
      </c>
      <c r="X65" s="188">
        <f>'資源化量内訳'!N65</f>
        <v>1321</v>
      </c>
      <c r="Y65" s="188">
        <f>'資源化量内訳'!O65</f>
        <v>4790</v>
      </c>
      <c r="Z65" s="188">
        <f>'資源化量内訳'!P65</f>
        <v>698</v>
      </c>
      <c r="AA65" s="188">
        <f>'資源化量内訳'!Q65</f>
        <v>829</v>
      </c>
      <c r="AB65" s="188">
        <f>'資源化量内訳'!R65</f>
        <v>244</v>
      </c>
      <c r="AC65" s="188">
        <f>'資源化量内訳'!S65</f>
        <v>282</v>
      </c>
      <c r="AD65" s="188">
        <f>N65+O65+P65+V65</f>
        <v>495866</v>
      </c>
      <c r="AE65" s="189">
        <f t="shared" si="13"/>
        <v>98.87066263869674</v>
      </c>
      <c r="AF65" s="188">
        <f>'資源化量内訳'!AB65</f>
        <v>9721</v>
      </c>
      <c r="AG65" s="188">
        <f>'資源化量内訳'!AJ65</f>
        <v>7681</v>
      </c>
      <c r="AH65" s="188">
        <f>'資源化量内訳'!AR65</f>
        <v>19763</v>
      </c>
      <c r="AI65" s="188">
        <f>'資源化量内訳'!AZ65</f>
        <v>588</v>
      </c>
      <c r="AJ65" s="188">
        <f>'資源化量内訳'!BH65</f>
        <v>0</v>
      </c>
      <c r="AK65" s="188" t="s">
        <v>340</v>
      </c>
      <c r="AL65" s="188">
        <f>SUM(AF65:AJ65)</f>
        <v>37753</v>
      </c>
      <c r="AM65" s="189">
        <f>(V65+AL65+M65)/(M65+AD65)*100</f>
        <v>17.971591760227696</v>
      </c>
      <c r="AN65" s="188">
        <f>'ごみ処理量内訳'!AC65</f>
        <v>5600</v>
      </c>
      <c r="AO65" s="188">
        <f>'ごみ処理量内訳'!AD65</f>
        <v>45017</v>
      </c>
      <c r="AP65" s="188">
        <f>'ごみ処理量内訳'!AE65</f>
        <v>11425</v>
      </c>
      <c r="AQ65" s="188">
        <f>SUM(AN65:AP65)</f>
        <v>62042</v>
      </c>
    </row>
  </sheetData>
  <mergeCells count="31">
    <mergeCell ref="A2:A6"/>
    <mergeCell ref="B2:B6"/>
    <mergeCell ref="C2:C6"/>
    <mergeCell ref="D2:E2"/>
    <mergeCell ref="E3:E4"/>
    <mergeCell ref="J2:L2"/>
    <mergeCell ref="M2:M4"/>
    <mergeCell ref="N3:N4"/>
    <mergeCell ref="F3:F4"/>
    <mergeCell ref="G3:G4"/>
    <mergeCell ref="H3:H4"/>
    <mergeCell ref="J3:J5"/>
    <mergeCell ref="K3:K5"/>
    <mergeCell ref="L3:L5"/>
    <mergeCell ref="F2:I2"/>
    <mergeCell ref="AN2:AQ2"/>
    <mergeCell ref="AP3:AP4"/>
    <mergeCell ref="AJ3:AJ4"/>
    <mergeCell ref="AK3:AK4"/>
    <mergeCell ref="AN3:AN4"/>
    <mergeCell ref="AO3:AO4"/>
    <mergeCell ref="AM2:AM5"/>
    <mergeCell ref="AI3:AI4"/>
    <mergeCell ref="O3:O4"/>
    <mergeCell ref="P3:U3"/>
    <mergeCell ref="AF2:AL2"/>
    <mergeCell ref="AF3:AF4"/>
    <mergeCell ref="AG3:AG4"/>
    <mergeCell ref="AH3:AH4"/>
    <mergeCell ref="AE2:AE5"/>
    <mergeCell ref="A65:C6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  <headerFooter alignWithMargins="0">
    <oddHeader>&amp;L&amp;16ごみ処理の概要（平成１６年度実績）&amp;R&amp;D　　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AH65"/>
  <sheetViews>
    <sheetView showGridLines="0" workbookViewId="0" topLeftCell="A1">
      <pane xSplit="3" ySplit="6" topLeftCell="D7" activePane="bottomRight" state="frozen"/>
      <selection pane="topLeft" activeCell="A1" sqref="A1:B1"/>
      <selection pane="topRight" activeCell="A1" sqref="A1:B1"/>
      <selection pane="bottomLeft" activeCell="A1" sqref="A1:B1"/>
      <selection pane="bottomRight" activeCell="D7" sqref="D7"/>
    </sheetView>
  </sheetViews>
  <sheetFormatPr defaultColWidth="9.00390625" defaultRowHeight="13.5"/>
  <cols>
    <col min="1" max="1" width="9.00390625" style="5" customWidth="1"/>
    <col min="2" max="2" width="6.625" style="5" customWidth="1"/>
    <col min="3" max="3" width="12.625" style="5" customWidth="1"/>
    <col min="4" max="34" width="10.625" style="5" customWidth="1"/>
    <col min="35" max="16384" width="9.00390625" style="5" customWidth="1"/>
  </cols>
  <sheetData>
    <row r="1" spans="1:34" ht="17.25">
      <c r="A1" s="1" t="s">
        <v>17</v>
      </c>
      <c r="B1" s="1"/>
      <c r="C1" s="1"/>
      <c r="D1" s="4"/>
      <c r="E1" s="24"/>
      <c r="F1" s="24"/>
      <c r="G1" s="24"/>
      <c r="H1" s="4"/>
      <c r="I1" s="25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</row>
    <row r="2" spans="1:34" s="27" customFormat="1" ht="22.5" customHeight="1">
      <c r="A2" s="200" t="s">
        <v>105</v>
      </c>
      <c r="B2" s="200" t="s">
        <v>162</v>
      </c>
      <c r="C2" s="203" t="s">
        <v>165</v>
      </c>
      <c r="D2" s="208" t="s">
        <v>160</v>
      </c>
      <c r="E2" s="209"/>
      <c r="F2" s="221"/>
      <c r="G2" s="26" t="s">
        <v>161</v>
      </c>
      <c r="H2" s="42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43"/>
      <c r="AH2" s="203" t="s">
        <v>106</v>
      </c>
    </row>
    <row r="3" spans="1:34" s="27" customFormat="1" ht="22.5" customHeight="1">
      <c r="A3" s="195"/>
      <c r="B3" s="195"/>
      <c r="C3" s="193"/>
      <c r="D3" s="35"/>
      <c r="E3" s="44"/>
      <c r="F3" s="45" t="s">
        <v>107</v>
      </c>
      <c r="G3" s="10" t="s">
        <v>120</v>
      </c>
      <c r="H3" s="14" t="s">
        <v>172</v>
      </c>
      <c r="I3" s="32"/>
      <c r="J3" s="32"/>
      <c r="K3" s="32"/>
      <c r="L3" s="32"/>
      <c r="M3" s="32"/>
      <c r="N3" s="29"/>
      <c r="O3" s="29"/>
      <c r="P3" s="29"/>
      <c r="Q3" s="32"/>
      <c r="R3" s="29"/>
      <c r="S3" s="29"/>
      <c r="T3" s="29"/>
      <c r="U3" s="32"/>
      <c r="V3" s="29"/>
      <c r="W3" s="29"/>
      <c r="X3" s="29"/>
      <c r="Y3" s="32"/>
      <c r="Z3" s="29"/>
      <c r="AA3" s="29"/>
      <c r="AB3" s="29"/>
      <c r="AC3" s="32"/>
      <c r="AD3" s="29"/>
      <c r="AE3" s="29"/>
      <c r="AF3" s="30"/>
      <c r="AG3" s="43" t="s">
        <v>173</v>
      </c>
      <c r="AH3" s="193"/>
    </row>
    <row r="4" spans="1:34" s="27" customFormat="1" ht="22.5" customHeight="1">
      <c r="A4" s="195"/>
      <c r="B4" s="195"/>
      <c r="C4" s="193"/>
      <c r="D4" s="10" t="s">
        <v>120</v>
      </c>
      <c r="E4" s="203" t="s">
        <v>174</v>
      </c>
      <c r="F4" s="203" t="s">
        <v>175</v>
      </c>
      <c r="G4" s="13"/>
      <c r="H4" s="10" t="s">
        <v>120</v>
      </c>
      <c r="I4" s="205" t="s">
        <v>176</v>
      </c>
      <c r="J4" s="185"/>
      <c r="K4" s="185"/>
      <c r="L4" s="186"/>
      <c r="M4" s="205" t="s">
        <v>108</v>
      </c>
      <c r="N4" s="185"/>
      <c r="O4" s="185"/>
      <c r="P4" s="186"/>
      <c r="Q4" s="205" t="s">
        <v>109</v>
      </c>
      <c r="R4" s="185"/>
      <c r="S4" s="185"/>
      <c r="T4" s="186"/>
      <c r="U4" s="205" t="s">
        <v>110</v>
      </c>
      <c r="V4" s="185"/>
      <c r="W4" s="185"/>
      <c r="X4" s="186"/>
      <c r="Y4" s="205" t="s">
        <v>111</v>
      </c>
      <c r="Z4" s="185"/>
      <c r="AA4" s="185"/>
      <c r="AB4" s="186"/>
      <c r="AC4" s="205" t="s">
        <v>112</v>
      </c>
      <c r="AD4" s="185"/>
      <c r="AE4" s="185"/>
      <c r="AF4" s="186"/>
      <c r="AG4" s="13"/>
      <c r="AH4" s="218"/>
    </row>
    <row r="5" spans="1:34" s="27" customFormat="1" ht="22.5" customHeight="1">
      <c r="A5" s="195"/>
      <c r="B5" s="195"/>
      <c r="C5" s="193"/>
      <c r="D5" s="16"/>
      <c r="E5" s="194"/>
      <c r="F5" s="218"/>
      <c r="G5" s="13"/>
      <c r="H5" s="16"/>
      <c r="I5" s="10" t="s">
        <v>120</v>
      </c>
      <c r="J5" s="6" t="s">
        <v>177</v>
      </c>
      <c r="K5" s="6" t="s">
        <v>178</v>
      </c>
      <c r="L5" s="6" t="s">
        <v>179</v>
      </c>
      <c r="M5" s="10" t="s">
        <v>120</v>
      </c>
      <c r="N5" s="6" t="s">
        <v>177</v>
      </c>
      <c r="O5" s="6" t="s">
        <v>178</v>
      </c>
      <c r="P5" s="6" t="s">
        <v>179</v>
      </c>
      <c r="Q5" s="10" t="s">
        <v>120</v>
      </c>
      <c r="R5" s="6" t="s">
        <v>177</v>
      </c>
      <c r="S5" s="6" t="s">
        <v>178</v>
      </c>
      <c r="T5" s="6" t="s">
        <v>179</v>
      </c>
      <c r="U5" s="10" t="s">
        <v>120</v>
      </c>
      <c r="V5" s="6" t="s">
        <v>177</v>
      </c>
      <c r="W5" s="6" t="s">
        <v>178</v>
      </c>
      <c r="X5" s="6" t="s">
        <v>179</v>
      </c>
      <c r="Y5" s="10" t="s">
        <v>120</v>
      </c>
      <c r="Z5" s="6" t="s">
        <v>177</v>
      </c>
      <c r="AA5" s="6" t="s">
        <v>178</v>
      </c>
      <c r="AB5" s="6" t="s">
        <v>179</v>
      </c>
      <c r="AC5" s="10" t="s">
        <v>120</v>
      </c>
      <c r="AD5" s="6" t="s">
        <v>177</v>
      </c>
      <c r="AE5" s="6" t="s">
        <v>178</v>
      </c>
      <c r="AF5" s="6" t="s">
        <v>179</v>
      </c>
      <c r="AG5" s="13"/>
      <c r="AH5" s="218"/>
    </row>
    <row r="6" spans="1:34" s="27" customFormat="1" ht="22.5" customHeight="1">
      <c r="A6" s="196"/>
      <c r="B6" s="187"/>
      <c r="C6" s="220"/>
      <c r="D6" s="21" t="s">
        <v>171</v>
      </c>
      <c r="E6" s="22" t="s">
        <v>113</v>
      </c>
      <c r="F6" s="22" t="s">
        <v>113</v>
      </c>
      <c r="G6" s="22" t="s">
        <v>113</v>
      </c>
      <c r="H6" s="21" t="s">
        <v>113</v>
      </c>
      <c r="I6" s="21" t="s">
        <v>113</v>
      </c>
      <c r="J6" s="23" t="s">
        <v>113</v>
      </c>
      <c r="K6" s="23" t="s">
        <v>113</v>
      </c>
      <c r="L6" s="23" t="s">
        <v>113</v>
      </c>
      <c r="M6" s="21" t="s">
        <v>113</v>
      </c>
      <c r="N6" s="23" t="s">
        <v>113</v>
      </c>
      <c r="O6" s="23" t="s">
        <v>113</v>
      </c>
      <c r="P6" s="23" t="s">
        <v>113</v>
      </c>
      <c r="Q6" s="21" t="s">
        <v>113</v>
      </c>
      <c r="R6" s="23" t="s">
        <v>113</v>
      </c>
      <c r="S6" s="23" t="s">
        <v>113</v>
      </c>
      <c r="T6" s="23" t="s">
        <v>113</v>
      </c>
      <c r="U6" s="21" t="s">
        <v>113</v>
      </c>
      <c r="V6" s="23" t="s">
        <v>113</v>
      </c>
      <c r="W6" s="23" t="s">
        <v>113</v>
      </c>
      <c r="X6" s="23" t="s">
        <v>113</v>
      </c>
      <c r="Y6" s="21" t="s">
        <v>113</v>
      </c>
      <c r="Z6" s="23" t="s">
        <v>113</v>
      </c>
      <c r="AA6" s="23" t="s">
        <v>113</v>
      </c>
      <c r="AB6" s="23" t="s">
        <v>113</v>
      </c>
      <c r="AC6" s="21" t="s">
        <v>113</v>
      </c>
      <c r="AD6" s="23" t="s">
        <v>113</v>
      </c>
      <c r="AE6" s="23" t="s">
        <v>113</v>
      </c>
      <c r="AF6" s="23" t="s">
        <v>113</v>
      </c>
      <c r="AG6" s="22" t="s">
        <v>113</v>
      </c>
      <c r="AH6" s="22" t="s">
        <v>113</v>
      </c>
    </row>
    <row r="7" spans="1:34" ht="13.5">
      <c r="A7" s="182" t="s">
        <v>239</v>
      </c>
      <c r="B7" s="182" t="s">
        <v>240</v>
      </c>
      <c r="C7" s="184" t="s">
        <v>241</v>
      </c>
      <c r="D7" s="188">
        <f aca="true" t="shared" si="0" ref="D7:D39">E7+F7</f>
        <v>123338</v>
      </c>
      <c r="E7" s="188">
        <v>71923</v>
      </c>
      <c r="F7" s="188">
        <v>51415</v>
      </c>
      <c r="G7" s="188">
        <f aca="true" t="shared" si="1" ref="G7:G47">H7+AG7</f>
        <v>123338</v>
      </c>
      <c r="H7" s="188">
        <f aca="true" t="shared" si="2" ref="H7:H47">I7+M7+Q7+U7+Y7+AC7</f>
        <v>116187</v>
      </c>
      <c r="I7" s="188">
        <f aca="true" t="shared" si="3" ref="I7:I47">SUM(J7:L7)</f>
        <v>0</v>
      </c>
      <c r="J7" s="188">
        <v>0</v>
      </c>
      <c r="K7" s="188">
        <v>0</v>
      </c>
      <c r="L7" s="188">
        <v>0</v>
      </c>
      <c r="M7" s="188">
        <f aca="true" t="shared" si="4" ref="M7:M47">SUM(N7:P7)</f>
        <v>98482</v>
      </c>
      <c r="N7" s="188">
        <v>38648</v>
      </c>
      <c r="O7" s="188">
        <v>19236</v>
      </c>
      <c r="P7" s="188">
        <v>40598</v>
      </c>
      <c r="Q7" s="188">
        <f aca="true" t="shared" si="5" ref="Q7:Q47">SUM(R7:T7)</f>
        <v>7527</v>
      </c>
      <c r="R7" s="188">
        <v>13</v>
      </c>
      <c r="S7" s="188">
        <v>4807</v>
      </c>
      <c r="T7" s="188">
        <v>2707</v>
      </c>
      <c r="U7" s="188">
        <f aca="true" t="shared" si="6" ref="U7:U47">SUM(V7:X7)</f>
        <v>9174</v>
      </c>
      <c r="V7" s="188">
        <v>2211</v>
      </c>
      <c r="W7" s="188">
        <v>5398</v>
      </c>
      <c r="X7" s="188">
        <v>1565</v>
      </c>
      <c r="Y7" s="188">
        <f aca="true" t="shared" si="7" ref="Y7:Y47">SUM(Z7:AB7)</f>
        <v>50</v>
      </c>
      <c r="Z7" s="188">
        <v>50</v>
      </c>
      <c r="AA7" s="188">
        <v>0</v>
      </c>
      <c r="AB7" s="188">
        <v>0</v>
      </c>
      <c r="AC7" s="188">
        <f aca="true" t="shared" si="8" ref="AC7:AC47">SUM(AD7:AF7)</f>
        <v>954</v>
      </c>
      <c r="AD7" s="188">
        <v>298</v>
      </c>
      <c r="AE7" s="188">
        <v>656</v>
      </c>
      <c r="AF7" s="188">
        <v>0</v>
      </c>
      <c r="AG7" s="188">
        <v>7151</v>
      </c>
      <c r="AH7" s="188">
        <v>0</v>
      </c>
    </row>
    <row r="8" spans="1:34" ht="13.5">
      <c r="A8" s="182" t="s">
        <v>239</v>
      </c>
      <c r="B8" s="182" t="s">
        <v>242</v>
      </c>
      <c r="C8" s="184" t="s">
        <v>243</v>
      </c>
      <c r="D8" s="188">
        <f t="shared" si="0"/>
        <v>22977</v>
      </c>
      <c r="E8" s="188">
        <v>15962</v>
      </c>
      <c r="F8" s="188">
        <v>7015</v>
      </c>
      <c r="G8" s="188">
        <f t="shared" si="1"/>
        <v>22977</v>
      </c>
      <c r="H8" s="188">
        <f t="shared" si="2"/>
        <v>18596</v>
      </c>
      <c r="I8" s="188">
        <f t="shared" si="3"/>
        <v>0</v>
      </c>
      <c r="J8" s="188">
        <v>0</v>
      </c>
      <c r="K8" s="188">
        <v>0</v>
      </c>
      <c r="L8" s="188">
        <v>0</v>
      </c>
      <c r="M8" s="188">
        <f t="shared" si="4"/>
        <v>15955</v>
      </c>
      <c r="N8" s="188">
        <v>8825</v>
      </c>
      <c r="O8" s="188">
        <v>2814</v>
      </c>
      <c r="P8" s="188">
        <v>4316</v>
      </c>
      <c r="Q8" s="188">
        <f t="shared" si="5"/>
        <v>561</v>
      </c>
      <c r="R8" s="188">
        <v>412</v>
      </c>
      <c r="S8" s="188">
        <v>68</v>
      </c>
      <c r="T8" s="188">
        <v>81</v>
      </c>
      <c r="U8" s="188">
        <f t="shared" si="6"/>
        <v>1999</v>
      </c>
      <c r="V8" s="188">
        <v>1872</v>
      </c>
      <c r="W8" s="188">
        <v>0</v>
      </c>
      <c r="X8" s="188">
        <v>127</v>
      </c>
      <c r="Y8" s="188">
        <f t="shared" si="7"/>
        <v>0</v>
      </c>
      <c r="Z8" s="188">
        <v>0</v>
      </c>
      <c r="AA8" s="188">
        <v>0</v>
      </c>
      <c r="AB8" s="188">
        <v>0</v>
      </c>
      <c r="AC8" s="188">
        <f t="shared" si="8"/>
        <v>81</v>
      </c>
      <c r="AD8" s="188">
        <v>0</v>
      </c>
      <c r="AE8" s="188">
        <v>0</v>
      </c>
      <c r="AF8" s="188">
        <v>81</v>
      </c>
      <c r="AG8" s="188">
        <v>4381</v>
      </c>
      <c r="AH8" s="188">
        <v>0</v>
      </c>
    </row>
    <row r="9" spans="1:34" ht="13.5">
      <c r="A9" s="182" t="s">
        <v>239</v>
      </c>
      <c r="B9" s="182" t="s">
        <v>244</v>
      </c>
      <c r="C9" s="184" t="s">
        <v>245</v>
      </c>
      <c r="D9" s="188">
        <f t="shared" si="0"/>
        <v>15371</v>
      </c>
      <c r="E9" s="188">
        <v>10066</v>
      </c>
      <c r="F9" s="188">
        <v>5305</v>
      </c>
      <c r="G9" s="188">
        <f t="shared" si="1"/>
        <v>15371</v>
      </c>
      <c r="H9" s="188">
        <f t="shared" si="2"/>
        <v>13040</v>
      </c>
      <c r="I9" s="188">
        <f t="shared" si="3"/>
        <v>0</v>
      </c>
      <c r="J9" s="188">
        <v>0</v>
      </c>
      <c r="K9" s="188">
        <v>0</v>
      </c>
      <c r="L9" s="188">
        <v>0</v>
      </c>
      <c r="M9" s="188">
        <f t="shared" si="4"/>
        <v>12039</v>
      </c>
      <c r="N9" s="188">
        <v>6222</v>
      </c>
      <c r="O9" s="188">
        <v>2946</v>
      </c>
      <c r="P9" s="188">
        <v>2871</v>
      </c>
      <c r="Q9" s="188">
        <f t="shared" si="5"/>
        <v>968</v>
      </c>
      <c r="R9" s="188">
        <v>0</v>
      </c>
      <c r="S9" s="188">
        <v>865</v>
      </c>
      <c r="T9" s="188">
        <v>103</v>
      </c>
      <c r="U9" s="188">
        <f t="shared" si="6"/>
        <v>33</v>
      </c>
      <c r="V9" s="188">
        <v>33</v>
      </c>
      <c r="W9" s="188">
        <v>0</v>
      </c>
      <c r="X9" s="188">
        <v>0</v>
      </c>
      <c r="Y9" s="188">
        <f t="shared" si="7"/>
        <v>0</v>
      </c>
      <c r="Z9" s="188">
        <v>0</v>
      </c>
      <c r="AA9" s="188">
        <v>0</v>
      </c>
      <c r="AB9" s="188">
        <v>0</v>
      </c>
      <c r="AC9" s="188">
        <f t="shared" si="8"/>
        <v>0</v>
      </c>
      <c r="AD9" s="188">
        <v>0</v>
      </c>
      <c r="AE9" s="188">
        <v>0</v>
      </c>
      <c r="AF9" s="188">
        <v>0</v>
      </c>
      <c r="AG9" s="188">
        <v>2331</v>
      </c>
      <c r="AH9" s="188">
        <v>0</v>
      </c>
    </row>
    <row r="10" spans="1:34" ht="13.5">
      <c r="A10" s="182" t="s">
        <v>239</v>
      </c>
      <c r="B10" s="182" t="s">
        <v>246</v>
      </c>
      <c r="C10" s="184" t="s">
        <v>247</v>
      </c>
      <c r="D10" s="188">
        <f t="shared" si="0"/>
        <v>23262</v>
      </c>
      <c r="E10" s="188">
        <v>16178</v>
      </c>
      <c r="F10" s="188">
        <v>7084</v>
      </c>
      <c r="G10" s="188">
        <f t="shared" si="1"/>
        <v>23262</v>
      </c>
      <c r="H10" s="188">
        <f t="shared" si="2"/>
        <v>22700</v>
      </c>
      <c r="I10" s="188">
        <f t="shared" si="3"/>
        <v>0</v>
      </c>
      <c r="J10" s="188">
        <v>0</v>
      </c>
      <c r="K10" s="188">
        <v>0</v>
      </c>
      <c r="L10" s="188">
        <v>0</v>
      </c>
      <c r="M10" s="188">
        <f t="shared" si="4"/>
        <v>19099</v>
      </c>
      <c r="N10" s="188">
        <v>0</v>
      </c>
      <c r="O10" s="188">
        <v>11534</v>
      </c>
      <c r="P10" s="188">
        <v>7565</v>
      </c>
      <c r="Q10" s="188">
        <f t="shared" si="5"/>
        <v>1081</v>
      </c>
      <c r="R10" s="188">
        <v>0</v>
      </c>
      <c r="S10" s="188">
        <v>697</v>
      </c>
      <c r="T10" s="188">
        <v>384</v>
      </c>
      <c r="U10" s="188">
        <f t="shared" si="6"/>
        <v>2520</v>
      </c>
      <c r="V10" s="188">
        <v>0</v>
      </c>
      <c r="W10" s="188">
        <v>2520</v>
      </c>
      <c r="X10" s="188">
        <v>0</v>
      </c>
      <c r="Y10" s="188">
        <f t="shared" si="7"/>
        <v>0</v>
      </c>
      <c r="Z10" s="188">
        <v>0</v>
      </c>
      <c r="AA10" s="188">
        <v>0</v>
      </c>
      <c r="AB10" s="188">
        <v>0</v>
      </c>
      <c r="AC10" s="188">
        <f t="shared" si="8"/>
        <v>0</v>
      </c>
      <c r="AD10" s="188">
        <v>0</v>
      </c>
      <c r="AE10" s="188">
        <v>0</v>
      </c>
      <c r="AF10" s="188">
        <v>0</v>
      </c>
      <c r="AG10" s="188">
        <v>562</v>
      </c>
      <c r="AH10" s="188">
        <v>399</v>
      </c>
    </row>
    <row r="11" spans="1:34" ht="13.5">
      <c r="A11" s="182" t="s">
        <v>239</v>
      </c>
      <c r="B11" s="182" t="s">
        <v>248</v>
      </c>
      <c r="C11" s="184" t="s">
        <v>249</v>
      </c>
      <c r="D11" s="188">
        <f t="shared" si="0"/>
        <v>27529</v>
      </c>
      <c r="E11" s="188">
        <v>13557</v>
      </c>
      <c r="F11" s="188">
        <v>13972</v>
      </c>
      <c r="G11" s="188">
        <f t="shared" si="1"/>
        <v>27529</v>
      </c>
      <c r="H11" s="188">
        <f t="shared" si="2"/>
        <v>26370</v>
      </c>
      <c r="I11" s="188">
        <f t="shared" si="3"/>
        <v>0</v>
      </c>
      <c r="J11" s="188">
        <v>0</v>
      </c>
      <c r="K11" s="188">
        <v>0</v>
      </c>
      <c r="L11" s="188">
        <v>0</v>
      </c>
      <c r="M11" s="188">
        <f t="shared" si="4"/>
        <v>23577</v>
      </c>
      <c r="N11" s="188">
        <v>7273</v>
      </c>
      <c r="O11" s="188">
        <v>4172</v>
      </c>
      <c r="P11" s="188">
        <v>12132</v>
      </c>
      <c r="Q11" s="188">
        <f t="shared" si="5"/>
        <v>1071</v>
      </c>
      <c r="R11" s="188">
        <v>129</v>
      </c>
      <c r="S11" s="188">
        <v>679</v>
      </c>
      <c r="T11" s="188">
        <v>263</v>
      </c>
      <c r="U11" s="188">
        <f t="shared" si="6"/>
        <v>1471</v>
      </c>
      <c r="V11" s="188">
        <v>210</v>
      </c>
      <c r="W11" s="188">
        <v>1097</v>
      </c>
      <c r="X11" s="188">
        <v>164</v>
      </c>
      <c r="Y11" s="188">
        <f t="shared" si="7"/>
        <v>0</v>
      </c>
      <c r="Z11" s="188">
        <v>0</v>
      </c>
      <c r="AA11" s="188">
        <v>0</v>
      </c>
      <c r="AB11" s="188">
        <v>0</v>
      </c>
      <c r="AC11" s="188">
        <f t="shared" si="8"/>
        <v>251</v>
      </c>
      <c r="AD11" s="188">
        <v>0</v>
      </c>
      <c r="AE11" s="188">
        <v>0</v>
      </c>
      <c r="AF11" s="188">
        <v>251</v>
      </c>
      <c r="AG11" s="188">
        <v>1159</v>
      </c>
      <c r="AH11" s="188">
        <v>0</v>
      </c>
    </row>
    <row r="12" spans="1:34" ht="13.5">
      <c r="A12" s="182" t="s">
        <v>239</v>
      </c>
      <c r="B12" s="182" t="s">
        <v>250</v>
      </c>
      <c r="C12" s="184" t="s">
        <v>251</v>
      </c>
      <c r="D12" s="188">
        <f t="shared" si="0"/>
        <v>27648</v>
      </c>
      <c r="E12" s="188">
        <v>19689</v>
      </c>
      <c r="F12" s="188">
        <v>7959</v>
      </c>
      <c r="G12" s="188">
        <f t="shared" si="1"/>
        <v>27648</v>
      </c>
      <c r="H12" s="188">
        <f t="shared" si="2"/>
        <v>26716</v>
      </c>
      <c r="I12" s="188">
        <f t="shared" si="3"/>
        <v>0</v>
      </c>
      <c r="J12" s="188">
        <v>0</v>
      </c>
      <c r="K12" s="188">
        <v>0</v>
      </c>
      <c r="L12" s="188">
        <v>0</v>
      </c>
      <c r="M12" s="188">
        <f t="shared" si="4"/>
        <v>20963</v>
      </c>
      <c r="N12" s="188">
        <v>0</v>
      </c>
      <c r="O12" s="188">
        <v>14080</v>
      </c>
      <c r="P12" s="188">
        <v>6883</v>
      </c>
      <c r="Q12" s="188">
        <f t="shared" si="5"/>
        <v>1218</v>
      </c>
      <c r="R12" s="188">
        <v>0</v>
      </c>
      <c r="S12" s="188">
        <v>1074</v>
      </c>
      <c r="T12" s="188">
        <v>144</v>
      </c>
      <c r="U12" s="188">
        <f t="shared" si="6"/>
        <v>4441</v>
      </c>
      <c r="V12" s="188">
        <v>0</v>
      </c>
      <c r="W12" s="188">
        <v>4441</v>
      </c>
      <c r="X12" s="188">
        <v>0</v>
      </c>
      <c r="Y12" s="188">
        <f t="shared" si="7"/>
        <v>94</v>
      </c>
      <c r="Z12" s="188">
        <v>0</v>
      </c>
      <c r="AA12" s="188">
        <v>94</v>
      </c>
      <c r="AB12" s="188">
        <v>0</v>
      </c>
      <c r="AC12" s="188">
        <f t="shared" si="8"/>
        <v>0</v>
      </c>
      <c r="AD12" s="188">
        <v>0</v>
      </c>
      <c r="AE12" s="188">
        <v>0</v>
      </c>
      <c r="AF12" s="188">
        <v>0</v>
      </c>
      <c r="AG12" s="188">
        <v>932</v>
      </c>
      <c r="AH12" s="188">
        <v>0</v>
      </c>
    </row>
    <row r="13" spans="1:34" ht="13.5">
      <c r="A13" s="182" t="s">
        <v>239</v>
      </c>
      <c r="B13" s="182" t="s">
        <v>252</v>
      </c>
      <c r="C13" s="184" t="s">
        <v>253</v>
      </c>
      <c r="D13" s="188">
        <f t="shared" si="0"/>
        <v>14515</v>
      </c>
      <c r="E13" s="188">
        <v>9895</v>
      </c>
      <c r="F13" s="188">
        <v>4620</v>
      </c>
      <c r="G13" s="188">
        <f t="shared" si="1"/>
        <v>14515</v>
      </c>
      <c r="H13" s="188">
        <f t="shared" si="2"/>
        <v>11987</v>
      </c>
      <c r="I13" s="188">
        <f t="shared" si="3"/>
        <v>0</v>
      </c>
      <c r="J13" s="188">
        <v>0</v>
      </c>
      <c r="K13" s="188">
        <v>0</v>
      </c>
      <c r="L13" s="188">
        <v>0</v>
      </c>
      <c r="M13" s="188">
        <f t="shared" si="4"/>
        <v>10204</v>
      </c>
      <c r="N13" s="188">
        <v>0</v>
      </c>
      <c r="O13" s="188">
        <v>7363</v>
      </c>
      <c r="P13" s="188">
        <v>2841</v>
      </c>
      <c r="Q13" s="188">
        <f t="shared" si="5"/>
        <v>623</v>
      </c>
      <c r="R13" s="188">
        <v>0</v>
      </c>
      <c r="S13" s="188">
        <v>570</v>
      </c>
      <c r="T13" s="188">
        <v>53</v>
      </c>
      <c r="U13" s="188">
        <f t="shared" si="6"/>
        <v>1160</v>
      </c>
      <c r="V13" s="188">
        <v>0</v>
      </c>
      <c r="W13" s="188">
        <v>1078</v>
      </c>
      <c r="X13" s="188">
        <v>82</v>
      </c>
      <c r="Y13" s="188">
        <f t="shared" si="7"/>
        <v>0</v>
      </c>
      <c r="Z13" s="188">
        <v>0</v>
      </c>
      <c r="AA13" s="188">
        <v>0</v>
      </c>
      <c r="AB13" s="188">
        <v>0</v>
      </c>
      <c r="AC13" s="188">
        <f t="shared" si="8"/>
        <v>0</v>
      </c>
      <c r="AD13" s="188">
        <v>0</v>
      </c>
      <c r="AE13" s="188">
        <v>0</v>
      </c>
      <c r="AF13" s="188">
        <v>0</v>
      </c>
      <c r="AG13" s="188">
        <v>2528</v>
      </c>
      <c r="AH13" s="188">
        <v>0</v>
      </c>
    </row>
    <row r="14" spans="1:34" ht="13.5">
      <c r="A14" s="182" t="s">
        <v>239</v>
      </c>
      <c r="B14" s="182" t="s">
        <v>254</v>
      </c>
      <c r="C14" s="184" t="s">
        <v>255</v>
      </c>
      <c r="D14" s="188">
        <f t="shared" si="0"/>
        <v>9110</v>
      </c>
      <c r="E14" s="188">
        <v>6657</v>
      </c>
      <c r="F14" s="188">
        <v>2453</v>
      </c>
      <c r="G14" s="188">
        <f t="shared" si="1"/>
        <v>9110</v>
      </c>
      <c r="H14" s="188">
        <f t="shared" si="2"/>
        <v>7382</v>
      </c>
      <c r="I14" s="188">
        <f t="shared" si="3"/>
        <v>0</v>
      </c>
      <c r="J14" s="188">
        <v>0</v>
      </c>
      <c r="K14" s="188">
        <v>0</v>
      </c>
      <c r="L14" s="188">
        <v>0</v>
      </c>
      <c r="M14" s="188">
        <f t="shared" si="4"/>
        <v>5808</v>
      </c>
      <c r="N14" s="188">
        <v>0</v>
      </c>
      <c r="O14" s="188">
        <v>4743</v>
      </c>
      <c r="P14" s="188">
        <v>1065</v>
      </c>
      <c r="Q14" s="188">
        <f t="shared" si="5"/>
        <v>406</v>
      </c>
      <c r="R14" s="188">
        <v>0</v>
      </c>
      <c r="S14" s="188">
        <v>384</v>
      </c>
      <c r="T14" s="188">
        <v>22</v>
      </c>
      <c r="U14" s="188">
        <f t="shared" si="6"/>
        <v>1090</v>
      </c>
      <c r="V14" s="188">
        <v>0</v>
      </c>
      <c r="W14" s="188">
        <v>1014</v>
      </c>
      <c r="X14" s="188">
        <v>76</v>
      </c>
      <c r="Y14" s="188">
        <f t="shared" si="7"/>
        <v>0</v>
      </c>
      <c r="Z14" s="188">
        <v>0</v>
      </c>
      <c r="AA14" s="188">
        <v>0</v>
      </c>
      <c r="AB14" s="188">
        <v>0</v>
      </c>
      <c r="AC14" s="188">
        <f t="shared" si="8"/>
        <v>78</v>
      </c>
      <c r="AD14" s="188">
        <v>0</v>
      </c>
      <c r="AE14" s="188">
        <v>77</v>
      </c>
      <c r="AF14" s="188">
        <v>1</v>
      </c>
      <c r="AG14" s="188">
        <v>1728</v>
      </c>
      <c r="AH14" s="188">
        <v>0</v>
      </c>
    </row>
    <row r="15" spans="1:34" ht="13.5">
      <c r="A15" s="182" t="s">
        <v>239</v>
      </c>
      <c r="B15" s="182" t="s">
        <v>256</v>
      </c>
      <c r="C15" s="184" t="s">
        <v>257</v>
      </c>
      <c r="D15" s="188">
        <f t="shared" si="0"/>
        <v>24293</v>
      </c>
      <c r="E15" s="188">
        <v>14720</v>
      </c>
      <c r="F15" s="188">
        <v>9573</v>
      </c>
      <c r="G15" s="188">
        <f t="shared" si="1"/>
        <v>24293</v>
      </c>
      <c r="H15" s="188">
        <f t="shared" si="2"/>
        <v>20713</v>
      </c>
      <c r="I15" s="188">
        <f t="shared" si="3"/>
        <v>0</v>
      </c>
      <c r="J15" s="188">
        <v>0</v>
      </c>
      <c r="K15" s="188">
        <v>0</v>
      </c>
      <c r="L15" s="188">
        <v>0</v>
      </c>
      <c r="M15" s="188">
        <f t="shared" si="4"/>
        <v>16647</v>
      </c>
      <c r="N15" s="188">
        <v>0</v>
      </c>
      <c r="O15" s="188">
        <v>11175</v>
      </c>
      <c r="P15" s="188">
        <v>5472</v>
      </c>
      <c r="Q15" s="188">
        <f t="shared" si="5"/>
        <v>1819</v>
      </c>
      <c r="R15" s="188">
        <v>0</v>
      </c>
      <c r="S15" s="188">
        <v>1129</v>
      </c>
      <c r="T15" s="188">
        <v>690</v>
      </c>
      <c r="U15" s="188">
        <f t="shared" si="6"/>
        <v>2247</v>
      </c>
      <c r="V15" s="188">
        <v>0</v>
      </c>
      <c r="W15" s="188">
        <v>2247</v>
      </c>
      <c r="X15" s="188">
        <v>0</v>
      </c>
      <c r="Y15" s="188">
        <f t="shared" si="7"/>
        <v>0</v>
      </c>
      <c r="Z15" s="188">
        <v>0</v>
      </c>
      <c r="AA15" s="188">
        <v>0</v>
      </c>
      <c r="AB15" s="188">
        <v>0</v>
      </c>
      <c r="AC15" s="188">
        <f t="shared" si="8"/>
        <v>0</v>
      </c>
      <c r="AD15" s="188">
        <v>0</v>
      </c>
      <c r="AE15" s="188">
        <v>0</v>
      </c>
      <c r="AF15" s="188">
        <v>0</v>
      </c>
      <c r="AG15" s="188">
        <v>3580</v>
      </c>
      <c r="AH15" s="188">
        <v>0</v>
      </c>
    </row>
    <row r="16" spans="1:34" ht="13.5">
      <c r="A16" s="182" t="s">
        <v>239</v>
      </c>
      <c r="B16" s="182" t="s">
        <v>258</v>
      </c>
      <c r="C16" s="184" t="s">
        <v>259</v>
      </c>
      <c r="D16" s="188">
        <f t="shared" si="0"/>
        <v>8780</v>
      </c>
      <c r="E16" s="188">
        <v>7028</v>
      </c>
      <c r="F16" s="188">
        <v>1752</v>
      </c>
      <c r="G16" s="188">
        <f t="shared" si="1"/>
        <v>8780</v>
      </c>
      <c r="H16" s="188">
        <f t="shared" si="2"/>
        <v>6243</v>
      </c>
      <c r="I16" s="188">
        <f t="shared" si="3"/>
        <v>0</v>
      </c>
      <c r="J16" s="188">
        <v>0</v>
      </c>
      <c r="K16" s="188">
        <v>0</v>
      </c>
      <c r="L16" s="188">
        <v>0</v>
      </c>
      <c r="M16" s="188">
        <f t="shared" si="4"/>
        <v>4937</v>
      </c>
      <c r="N16" s="188">
        <v>0</v>
      </c>
      <c r="O16" s="188">
        <v>4937</v>
      </c>
      <c r="P16" s="188">
        <v>0</v>
      </c>
      <c r="Q16" s="188">
        <f t="shared" si="5"/>
        <v>281</v>
      </c>
      <c r="R16" s="188">
        <v>0</v>
      </c>
      <c r="S16" s="188">
        <v>281</v>
      </c>
      <c r="T16" s="188">
        <v>0</v>
      </c>
      <c r="U16" s="188">
        <f t="shared" si="6"/>
        <v>1025</v>
      </c>
      <c r="V16" s="188">
        <v>0</v>
      </c>
      <c r="W16" s="188">
        <v>1025</v>
      </c>
      <c r="X16" s="188">
        <v>0</v>
      </c>
      <c r="Y16" s="188">
        <f t="shared" si="7"/>
        <v>0</v>
      </c>
      <c r="Z16" s="188">
        <v>0</v>
      </c>
      <c r="AA16" s="188">
        <v>0</v>
      </c>
      <c r="AB16" s="188">
        <v>0</v>
      </c>
      <c r="AC16" s="188">
        <f t="shared" si="8"/>
        <v>0</v>
      </c>
      <c r="AD16" s="188">
        <v>0</v>
      </c>
      <c r="AE16" s="188">
        <v>0</v>
      </c>
      <c r="AF16" s="188">
        <v>0</v>
      </c>
      <c r="AG16" s="188">
        <v>2537</v>
      </c>
      <c r="AH16" s="188">
        <v>0</v>
      </c>
    </row>
    <row r="17" spans="1:34" ht="13.5">
      <c r="A17" s="182" t="s">
        <v>239</v>
      </c>
      <c r="B17" s="182" t="s">
        <v>260</v>
      </c>
      <c r="C17" s="184" t="s">
        <v>261</v>
      </c>
      <c r="D17" s="188">
        <f t="shared" si="0"/>
        <v>22704</v>
      </c>
      <c r="E17" s="188">
        <v>17746</v>
      </c>
      <c r="F17" s="188">
        <v>4958</v>
      </c>
      <c r="G17" s="188">
        <f t="shared" si="1"/>
        <v>22704</v>
      </c>
      <c r="H17" s="188">
        <f t="shared" si="2"/>
        <v>20394</v>
      </c>
      <c r="I17" s="188">
        <f t="shared" si="3"/>
        <v>18079</v>
      </c>
      <c r="J17" s="188">
        <v>1</v>
      </c>
      <c r="K17" s="188">
        <v>15430</v>
      </c>
      <c r="L17" s="188">
        <v>2648</v>
      </c>
      <c r="M17" s="188">
        <f t="shared" si="4"/>
        <v>0</v>
      </c>
      <c r="N17" s="188">
        <v>0</v>
      </c>
      <c r="O17" s="188">
        <v>0</v>
      </c>
      <c r="P17" s="188">
        <v>0</v>
      </c>
      <c r="Q17" s="188">
        <f t="shared" si="5"/>
        <v>0</v>
      </c>
      <c r="R17" s="188">
        <v>0</v>
      </c>
      <c r="S17" s="188">
        <v>0</v>
      </c>
      <c r="T17" s="188">
        <v>0</v>
      </c>
      <c r="U17" s="188">
        <f t="shared" si="6"/>
        <v>2220</v>
      </c>
      <c r="V17" s="188">
        <v>0</v>
      </c>
      <c r="W17" s="188">
        <v>2220</v>
      </c>
      <c r="X17" s="188">
        <v>0</v>
      </c>
      <c r="Y17" s="188">
        <f t="shared" si="7"/>
        <v>0</v>
      </c>
      <c r="Z17" s="188">
        <v>0</v>
      </c>
      <c r="AA17" s="188">
        <v>0</v>
      </c>
      <c r="AB17" s="188">
        <v>0</v>
      </c>
      <c r="AC17" s="188">
        <f t="shared" si="8"/>
        <v>95</v>
      </c>
      <c r="AD17" s="188">
        <v>0</v>
      </c>
      <c r="AE17" s="188">
        <v>95</v>
      </c>
      <c r="AF17" s="188">
        <v>0</v>
      </c>
      <c r="AG17" s="188">
        <v>2310</v>
      </c>
      <c r="AH17" s="188">
        <v>0</v>
      </c>
    </row>
    <row r="18" spans="1:34" ht="13.5">
      <c r="A18" s="182" t="s">
        <v>239</v>
      </c>
      <c r="B18" s="182" t="s">
        <v>262</v>
      </c>
      <c r="C18" s="184" t="s">
        <v>263</v>
      </c>
      <c r="D18" s="188">
        <f t="shared" si="0"/>
        <v>8706</v>
      </c>
      <c r="E18" s="188">
        <v>6106</v>
      </c>
      <c r="F18" s="188">
        <v>2600</v>
      </c>
      <c r="G18" s="188">
        <f t="shared" si="1"/>
        <v>8706</v>
      </c>
      <c r="H18" s="188">
        <f t="shared" si="2"/>
        <v>8552</v>
      </c>
      <c r="I18" s="188">
        <f t="shared" si="3"/>
        <v>0</v>
      </c>
      <c r="J18" s="188">
        <v>0</v>
      </c>
      <c r="K18" s="188">
        <v>0</v>
      </c>
      <c r="L18" s="188">
        <v>0</v>
      </c>
      <c r="M18" s="188">
        <f t="shared" si="4"/>
        <v>6906</v>
      </c>
      <c r="N18" s="188">
        <v>0</v>
      </c>
      <c r="O18" s="188">
        <v>4415</v>
      </c>
      <c r="P18" s="188">
        <v>2491</v>
      </c>
      <c r="Q18" s="188">
        <f t="shared" si="5"/>
        <v>469</v>
      </c>
      <c r="R18" s="188">
        <v>0</v>
      </c>
      <c r="S18" s="188">
        <v>360</v>
      </c>
      <c r="T18" s="188">
        <v>109</v>
      </c>
      <c r="U18" s="188">
        <f t="shared" si="6"/>
        <v>1177</v>
      </c>
      <c r="V18" s="188">
        <v>0</v>
      </c>
      <c r="W18" s="188">
        <v>1177</v>
      </c>
      <c r="X18" s="188">
        <v>0</v>
      </c>
      <c r="Y18" s="188">
        <f t="shared" si="7"/>
        <v>0</v>
      </c>
      <c r="Z18" s="188">
        <v>0</v>
      </c>
      <c r="AA18" s="188">
        <v>0</v>
      </c>
      <c r="AB18" s="188">
        <v>0</v>
      </c>
      <c r="AC18" s="188">
        <f t="shared" si="8"/>
        <v>0</v>
      </c>
      <c r="AD18" s="188">
        <v>0</v>
      </c>
      <c r="AE18" s="188">
        <v>0</v>
      </c>
      <c r="AF18" s="188">
        <v>0</v>
      </c>
      <c r="AG18" s="188">
        <v>154</v>
      </c>
      <c r="AH18" s="188">
        <v>0</v>
      </c>
    </row>
    <row r="19" spans="1:34" ht="13.5">
      <c r="A19" s="182" t="s">
        <v>239</v>
      </c>
      <c r="B19" s="182" t="s">
        <v>264</v>
      </c>
      <c r="C19" s="184" t="s">
        <v>265</v>
      </c>
      <c r="D19" s="188">
        <f t="shared" si="0"/>
        <v>11569</v>
      </c>
      <c r="E19" s="188">
        <v>7571</v>
      </c>
      <c r="F19" s="188">
        <v>3998</v>
      </c>
      <c r="G19" s="188">
        <f t="shared" si="1"/>
        <v>11569</v>
      </c>
      <c r="H19" s="188">
        <f t="shared" si="2"/>
        <v>11255</v>
      </c>
      <c r="I19" s="188">
        <f t="shared" si="3"/>
        <v>0</v>
      </c>
      <c r="J19" s="188">
        <v>0</v>
      </c>
      <c r="K19" s="188">
        <v>0</v>
      </c>
      <c r="L19" s="188">
        <v>0</v>
      </c>
      <c r="M19" s="188">
        <f t="shared" si="4"/>
        <v>9224</v>
      </c>
      <c r="N19" s="188">
        <v>0</v>
      </c>
      <c r="O19" s="188">
        <v>5770</v>
      </c>
      <c r="P19" s="188">
        <v>3454</v>
      </c>
      <c r="Q19" s="188">
        <f t="shared" si="5"/>
        <v>300</v>
      </c>
      <c r="R19" s="188">
        <v>0</v>
      </c>
      <c r="S19" s="188">
        <v>271</v>
      </c>
      <c r="T19" s="188">
        <v>29</v>
      </c>
      <c r="U19" s="188">
        <f t="shared" si="6"/>
        <v>1451</v>
      </c>
      <c r="V19" s="188">
        <v>0</v>
      </c>
      <c r="W19" s="188">
        <v>1320</v>
      </c>
      <c r="X19" s="188">
        <v>131</v>
      </c>
      <c r="Y19" s="188">
        <f t="shared" si="7"/>
        <v>0</v>
      </c>
      <c r="Z19" s="188">
        <v>0</v>
      </c>
      <c r="AA19" s="188">
        <v>0</v>
      </c>
      <c r="AB19" s="188">
        <v>0</v>
      </c>
      <c r="AC19" s="188">
        <f t="shared" si="8"/>
        <v>280</v>
      </c>
      <c r="AD19" s="188">
        <v>0</v>
      </c>
      <c r="AE19" s="188">
        <v>210</v>
      </c>
      <c r="AF19" s="188">
        <v>70</v>
      </c>
      <c r="AG19" s="188">
        <v>314</v>
      </c>
      <c r="AH19" s="188">
        <v>0</v>
      </c>
    </row>
    <row r="20" spans="1:34" ht="13.5">
      <c r="A20" s="182" t="s">
        <v>239</v>
      </c>
      <c r="B20" s="182" t="s">
        <v>266</v>
      </c>
      <c r="C20" s="184" t="s">
        <v>267</v>
      </c>
      <c r="D20" s="188">
        <f t="shared" si="0"/>
        <v>7379</v>
      </c>
      <c r="E20" s="188">
        <v>5057</v>
      </c>
      <c r="F20" s="188">
        <v>2322</v>
      </c>
      <c r="G20" s="188">
        <f t="shared" si="1"/>
        <v>7379</v>
      </c>
      <c r="H20" s="188">
        <f t="shared" si="2"/>
        <v>5802</v>
      </c>
      <c r="I20" s="188">
        <f t="shared" si="3"/>
        <v>0</v>
      </c>
      <c r="J20" s="188">
        <v>0</v>
      </c>
      <c r="K20" s="188">
        <v>0</v>
      </c>
      <c r="L20" s="188">
        <v>0</v>
      </c>
      <c r="M20" s="188">
        <f t="shared" si="4"/>
        <v>4654</v>
      </c>
      <c r="N20" s="188">
        <v>0</v>
      </c>
      <c r="O20" s="188">
        <v>3363</v>
      </c>
      <c r="P20" s="188">
        <v>1291</v>
      </c>
      <c r="Q20" s="188">
        <f t="shared" si="5"/>
        <v>37</v>
      </c>
      <c r="R20" s="188">
        <v>0</v>
      </c>
      <c r="S20" s="188">
        <v>37</v>
      </c>
      <c r="T20" s="188">
        <v>0</v>
      </c>
      <c r="U20" s="188">
        <f t="shared" si="6"/>
        <v>979</v>
      </c>
      <c r="V20" s="188">
        <v>0</v>
      </c>
      <c r="W20" s="188">
        <v>979</v>
      </c>
      <c r="X20" s="188">
        <v>0</v>
      </c>
      <c r="Y20" s="188">
        <f t="shared" si="7"/>
        <v>0</v>
      </c>
      <c r="Z20" s="188">
        <v>0</v>
      </c>
      <c r="AA20" s="188">
        <v>0</v>
      </c>
      <c r="AB20" s="188">
        <v>0</v>
      </c>
      <c r="AC20" s="188">
        <f t="shared" si="8"/>
        <v>132</v>
      </c>
      <c r="AD20" s="188">
        <v>0</v>
      </c>
      <c r="AE20" s="188">
        <v>132</v>
      </c>
      <c r="AF20" s="188">
        <v>0</v>
      </c>
      <c r="AG20" s="188">
        <v>1577</v>
      </c>
      <c r="AH20" s="188">
        <v>0</v>
      </c>
    </row>
    <row r="21" spans="1:34" ht="13.5">
      <c r="A21" s="182" t="s">
        <v>239</v>
      </c>
      <c r="B21" s="182" t="s">
        <v>268</v>
      </c>
      <c r="C21" s="184" t="s">
        <v>269</v>
      </c>
      <c r="D21" s="188">
        <f t="shared" si="0"/>
        <v>2128</v>
      </c>
      <c r="E21" s="188">
        <v>1710</v>
      </c>
      <c r="F21" s="188">
        <v>418</v>
      </c>
      <c r="G21" s="188">
        <f t="shared" si="1"/>
        <v>2128</v>
      </c>
      <c r="H21" s="188">
        <f t="shared" si="2"/>
        <v>1839</v>
      </c>
      <c r="I21" s="188">
        <f t="shared" si="3"/>
        <v>0</v>
      </c>
      <c r="J21" s="188">
        <v>0</v>
      </c>
      <c r="K21" s="188">
        <v>0</v>
      </c>
      <c r="L21" s="188">
        <v>0</v>
      </c>
      <c r="M21" s="188">
        <f t="shared" si="4"/>
        <v>1293</v>
      </c>
      <c r="N21" s="188">
        <v>0</v>
      </c>
      <c r="O21" s="188">
        <v>1073</v>
      </c>
      <c r="P21" s="188">
        <v>220</v>
      </c>
      <c r="Q21" s="188">
        <f t="shared" si="5"/>
        <v>546</v>
      </c>
      <c r="R21" s="188">
        <v>0</v>
      </c>
      <c r="S21" s="188">
        <v>546</v>
      </c>
      <c r="T21" s="188">
        <v>0</v>
      </c>
      <c r="U21" s="188">
        <f t="shared" si="6"/>
        <v>0</v>
      </c>
      <c r="V21" s="188">
        <v>0</v>
      </c>
      <c r="W21" s="188">
        <v>0</v>
      </c>
      <c r="X21" s="188">
        <v>0</v>
      </c>
      <c r="Y21" s="188">
        <f t="shared" si="7"/>
        <v>0</v>
      </c>
      <c r="Z21" s="188">
        <v>0</v>
      </c>
      <c r="AA21" s="188">
        <v>0</v>
      </c>
      <c r="AB21" s="188">
        <v>0</v>
      </c>
      <c r="AC21" s="188">
        <f t="shared" si="8"/>
        <v>0</v>
      </c>
      <c r="AD21" s="188">
        <v>0</v>
      </c>
      <c r="AE21" s="188">
        <v>0</v>
      </c>
      <c r="AF21" s="188">
        <v>0</v>
      </c>
      <c r="AG21" s="188">
        <v>289</v>
      </c>
      <c r="AH21" s="188">
        <v>425</v>
      </c>
    </row>
    <row r="22" spans="1:34" ht="13.5">
      <c r="A22" s="182" t="s">
        <v>239</v>
      </c>
      <c r="B22" s="182" t="s">
        <v>270</v>
      </c>
      <c r="C22" s="184" t="s">
        <v>271</v>
      </c>
      <c r="D22" s="188">
        <f t="shared" si="0"/>
        <v>4753</v>
      </c>
      <c r="E22" s="188">
        <v>3737</v>
      </c>
      <c r="F22" s="188">
        <v>1016</v>
      </c>
      <c r="G22" s="188">
        <f t="shared" si="1"/>
        <v>4753</v>
      </c>
      <c r="H22" s="188">
        <f t="shared" si="2"/>
        <v>4393</v>
      </c>
      <c r="I22" s="188">
        <f t="shared" si="3"/>
        <v>0</v>
      </c>
      <c r="J22" s="188">
        <v>0</v>
      </c>
      <c r="K22" s="188">
        <v>0</v>
      </c>
      <c r="L22" s="188">
        <v>0</v>
      </c>
      <c r="M22" s="188">
        <f t="shared" si="4"/>
        <v>3421</v>
      </c>
      <c r="N22" s="188">
        <v>0</v>
      </c>
      <c r="O22" s="188">
        <v>2715</v>
      </c>
      <c r="P22" s="188">
        <v>706</v>
      </c>
      <c r="Q22" s="188">
        <f t="shared" si="5"/>
        <v>133</v>
      </c>
      <c r="R22" s="188">
        <v>0</v>
      </c>
      <c r="S22" s="188">
        <v>125</v>
      </c>
      <c r="T22" s="188">
        <v>8</v>
      </c>
      <c r="U22" s="188">
        <f t="shared" si="6"/>
        <v>630</v>
      </c>
      <c r="V22" s="188">
        <v>0</v>
      </c>
      <c r="W22" s="188">
        <v>596</v>
      </c>
      <c r="X22" s="188">
        <v>34</v>
      </c>
      <c r="Y22" s="188">
        <f t="shared" si="7"/>
        <v>12</v>
      </c>
      <c r="Z22" s="188">
        <v>0</v>
      </c>
      <c r="AA22" s="188">
        <v>10</v>
      </c>
      <c r="AB22" s="188">
        <v>2</v>
      </c>
      <c r="AC22" s="188">
        <f t="shared" si="8"/>
        <v>197</v>
      </c>
      <c r="AD22" s="188">
        <v>0</v>
      </c>
      <c r="AE22" s="188">
        <v>191</v>
      </c>
      <c r="AF22" s="188">
        <v>6</v>
      </c>
      <c r="AG22" s="188">
        <v>360</v>
      </c>
      <c r="AH22" s="188">
        <v>0</v>
      </c>
    </row>
    <row r="23" spans="1:34" ht="13.5">
      <c r="A23" s="182" t="s">
        <v>239</v>
      </c>
      <c r="B23" s="182" t="s">
        <v>272</v>
      </c>
      <c r="C23" s="184" t="s">
        <v>273</v>
      </c>
      <c r="D23" s="188">
        <f t="shared" si="0"/>
        <v>6312</v>
      </c>
      <c r="E23" s="188">
        <v>4330</v>
      </c>
      <c r="F23" s="188">
        <v>1982</v>
      </c>
      <c r="G23" s="188">
        <f t="shared" si="1"/>
        <v>6312</v>
      </c>
      <c r="H23" s="188">
        <f t="shared" si="2"/>
        <v>5075</v>
      </c>
      <c r="I23" s="188">
        <f t="shared" si="3"/>
        <v>0</v>
      </c>
      <c r="J23" s="188">
        <v>0</v>
      </c>
      <c r="K23" s="188">
        <v>0</v>
      </c>
      <c r="L23" s="188">
        <v>0</v>
      </c>
      <c r="M23" s="188">
        <f t="shared" si="4"/>
        <v>4061</v>
      </c>
      <c r="N23" s="188">
        <v>0</v>
      </c>
      <c r="O23" s="188">
        <v>2918</v>
      </c>
      <c r="P23" s="188">
        <v>1143</v>
      </c>
      <c r="Q23" s="188">
        <f t="shared" si="5"/>
        <v>179</v>
      </c>
      <c r="R23" s="188">
        <v>0</v>
      </c>
      <c r="S23" s="188">
        <v>179</v>
      </c>
      <c r="T23" s="188">
        <v>0</v>
      </c>
      <c r="U23" s="188">
        <f t="shared" si="6"/>
        <v>785</v>
      </c>
      <c r="V23" s="188">
        <v>0</v>
      </c>
      <c r="W23" s="188">
        <v>757</v>
      </c>
      <c r="X23" s="188">
        <v>28</v>
      </c>
      <c r="Y23" s="188">
        <f t="shared" si="7"/>
        <v>22</v>
      </c>
      <c r="Z23" s="188">
        <v>0</v>
      </c>
      <c r="AA23" s="188">
        <v>0</v>
      </c>
      <c r="AB23" s="188">
        <v>22</v>
      </c>
      <c r="AC23" s="188">
        <f t="shared" si="8"/>
        <v>28</v>
      </c>
      <c r="AD23" s="188">
        <v>0</v>
      </c>
      <c r="AE23" s="188">
        <v>0</v>
      </c>
      <c r="AF23" s="188">
        <v>28</v>
      </c>
      <c r="AG23" s="188">
        <v>1237</v>
      </c>
      <c r="AH23" s="188">
        <v>319</v>
      </c>
    </row>
    <row r="24" spans="1:34" ht="13.5">
      <c r="A24" s="182" t="s">
        <v>239</v>
      </c>
      <c r="B24" s="182" t="s">
        <v>274</v>
      </c>
      <c r="C24" s="184" t="s">
        <v>275</v>
      </c>
      <c r="D24" s="188">
        <f t="shared" si="0"/>
        <v>17529</v>
      </c>
      <c r="E24" s="188">
        <v>12759</v>
      </c>
      <c r="F24" s="188">
        <v>4770</v>
      </c>
      <c r="G24" s="188">
        <f t="shared" si="1"/>
        <v>17529</v>
      </c>
      <c r="H24" s="188">
        <f t="shared" si="2"/>
        <v>12759</v>
      </c>
      <c r="I24" s="188">
        <f t="shared" si="3"/>
        <v>0</v>
      </c>
      <c r="J24" s="188">
        <v>0</v>
      </c>
      <c r="K24" s="188">
        <v>0</v>
      </c>
      <c r="L24" s="188">
        <v>0</v>
      </c>
      <c r="M24" s="188">
        <f t="shared" si="4"/>
        <v>10344</v>
      </c>
      <c r="N24" s="188">
        <v>0</v>
      </c>
      <c r="O24" s="188">
        <v>10344</v>
      </c>
      <c r="P24" s="188">
        <v>0</v>
      </c>
      <c r="Q24" s="188">
        <f t="shared" si="5"/>
        <v>277</v>
      </c>
      <c r="R24" s="188">
        <v>0</v>
      </c>
      <c r="S24" s="188">
        <v>277</v>
      </c>
      <c r="T24" s="188">
        <v>0</v>
      </c>
      <c r="U24" s="188">
        <f t="shared" si="6"/>
        <v>2138</v>
      </c>
      <c r="V24" s="188">
        <v>0</v>
      </c>
      <c r="W24" s="188">
        <v>2138</v>
      </c>
      <c r="X24" s="188">
        <v>0</v>
      </c>
      <c r="Y24" s="188">
        <f t="shared" si="7"/>
        <v>0</v>
      </c>
      <c r="Z24" s="188">
        <v>0</v>
      </c>
      <c r="AA24" s="188">
        <v>0</v>
      </c>
      <c r="AB24" s="188">
        <v>0</v>
      </c>
      <c r="AC24" s="188">
        <f t="shared" si="8"/>
        <v>0</v>
      </c>
      <c r="AD24" s="188">
        <v>0</v>
      </c>
      <c r="AE24" s="188">
        <v>0</v>
      </c>
      <c r="AF24" s="188">
        <v>0</v>
      </c>
      <c r="AG24" s="188">
        <v>4770</v>
      </c>
      <c r="AH24" s="188">
        <v>0</v>
      </c>
    </row>
    <row r="25" spans="1:34" ht="13.5">
      <c r="A25" s="182" t="s">
        <v>239</v>
      </c>
      <c r="B25" s="182" t="s">
        <v>276</v>
      </c>
      <c r="C25" s="184" t="s">
        <v>277</v>
      </c>
      <c r="D25" s="188">
        <f t="shared" si="0"/>
        <v>2923</v>
      </c>
      <c r="E25" s="188">
        <v>1642</v>
      </c>
      <c r="F25" s="188">
        <v>1281</v>
      </c>
      <c r="G25" s="188">
        <f t="shared" si="1"/>
        <v>2923</v>
      </c>
      <c r="H25" s="188">
        <f t="shared" si="2"/>
        <v>2281</v>
      </c>
      <c r="I25" s="188">
        <f t="shared" si="3"/>
        <v>0</v>
      </c>
      <c r="J25" s="188">
        <v>0</v>
      </c>
      <c r="K25" s="188">
        <v>0</v>
      </c>
      <c r="L25" s="188">
        <v>0</v>
      </c>
      <c r="M25" s="188">
        <f t="shared" si="4"/>
        <v>1872</v>
      </c>
      <c r="N25" s="188">
        <v>0</v>
      </c>
      <c r="O25" s="188">
        <v>1067</v>
      </c>
      <c r="P25" s="188">
        <v>805</v>
      </c>
      <c r="Q25" s="188">
        <f t="shared" si="5"/>
        <v>54</v>
      </c>
      <c r="R25" s="188">
        <v>0</v>
      </c>
      <c r="S25" s="188">
        <v>54</v>
      </c>
      <c r="T25" s="188">
        <v>0</v>
      </c>
      <c r="U25" s="188">
        <f t="shared" si="6"/>
        <v>321</v>
      </c>
      <c r="V25" s="188">
        <v>0</v>
      </c>
      <c r="W25" s="188">
        <v>292</v>
      </c>
      <c r="X25" s="188">
        <v>29</v>
      </c>
      <c r="Y25" s="188">
        <f t="shared" si="7"/>
        <v>14</v>
      </c>
      <c r="Z25" s="188">
        <v>0</v>
      </c>
      <c r="AA25" s="188">
        <v>0</v>
      </c>
      <c r="AB25" s="188">
        <v>14</v>
      </c>
      <c r="AC25" s="188">
        <f t="shared" si="8"/>
        <v>20</v>
      </c>
      <c r="AD25" s="188">
        <v>0</v>
      </c>
      <c r="AE25" s="188">
        <v>0</v>
      </c>
      <c r="AF25" s="188">
        <v>20</v>
      </c>
      <c r="AG25" s="188">
        <v>642</v>
      </c>
      <c r="AH25" s="188">
        <v>117</v>
      </c>
    </row>
    <row r="26" spans="1:34" ht="13.5">
      <c r="A26" s="182" t="s">
        <v>239</v>
      </c>
      <c r="B26" s="182" t="s">
        <v>278</v>
      </c>
      <c r="C26" s="184" t="s">
        <v>279</v>
      </c>
      <c r="D26" s="188">
        <f t="shared" si="0"/>
        <v>3400</v>
      </c>
      <c r="E26" s="188">
        <v>2507</v>
      </c>
      <c r="F26" s="188">
        <v>893</v>
      </c>
      <c r="G26" s="188">
        <f t="shared" si="1"/>
        <v>3400</v>
      </c>
      <c r="H26" s="188">
        <f t="shared" si="2"/>
        <v>3180</v>
      </c>
      <c r="I26" s="188">
        <f t="shared" si="3"/>
        <v>0</v>
      </c>
      <c r="J26" s="188">
        <v>0</v>
      </c>
      <c r="K26" s="188">
        <v>0</v>
      </c>
      <c r="L26" s="188">
        <v>0</v>
      </c>
      <c r="M26" s="188">
        <f t="shared" si="4"/>
        <v>2637</v>
      </c>
      <c r="N26" s="188">
        <v>0</v>
      </c>
      <c r="O26" s="188">
        <v>1928</v>
      </c>
      <c r="P26" s="188">
        <v>709</v>
      </c>
      <c r="Q26" s="188">
        <f t="shared" si="5"/>
        <v>108</v>
      </c>
      <c r="R26" s="188">
        <v>0</v>
      </c>
      <c r="S26" s="188">
        <v>102</v>
      </c>
      <c r="T26" s="188">
        <v>6</v>
      </c>
      <c r="U26" s="188">
        <f t="shared" si="6"/>
        <v>370</v>
      </c>
      <c r="V26" s="188">
        <v>0</v>
      </c>
      <c r="W26" s="188">
        <v>354</v>
      </c>
      <c r="X26" s="188">
        <v>16</v>
      </c>
      <c r="Y26" s="188">
        <f t="shared" si="7"/>
        <v>12</v>
      </c>
      <c r="Z26" s="188">
        <v>0</v>
      </c>
      <c r="AA26" s="188">
        <v>11</v>
      </c>
      <c r="AB26" s="188">
        <v>1</v>
      </c>
      <c r="AC26" s="188">
        <f t="shared" si="8"/>
        <v>53</v>
      </c>
      <c r="AD26" s="188">
        <v>0</v>
      </c>
      <c r="AE26" s="188">
        <v>50</v>
      </c>
      <c r="AF26" s="188">
        <v>3</v>
      </c>
      <c r="AG26" s="188">
        <v>220</v>
      </c>
      <c r="AH26" s="188">
        <v>0</v>
      </c>
    </row>
    <row r="27" spans="1:34" ht="13.5">
      <c r="A27" s="182" t="s">
        <v>239</v>
      </c>
      <c r="B27" s="182" t="s">
        <v>237</v>
      </c>
      <c r="C27" s="184" t="s">
        <v>238</v>
      </c>
      <c r="D27" s="188">
        <f>E27+F27</f>
        <v>1969</v>
      </c>
      <c r="E27" s="188">
        <v>1535</v>
      </c>
      <c r="F27" s="188">
        <v>434</v>
      </c>
      <c r="G27" s="188">
        <f>H27+AG27</f>
        <v>1969</v>
      </c>
      <c r="H27" s="188">
        <f>I27+M27+Q27+U27+Y27+AC27</f>
        <v>1790</v>
      </c>
      <c r="I27" s="188">
        <f>SUM(J27:L27)</f>
        <v>0</v>
      </c>
      <c r="J27" s="188">
        <v>0</v>
      </c>
      <c r="K27" s="188">
        <v>0</v>
      </c>
      <c r="L27" s="188">
        <v>0</v>
      </c>
      <c r="M27" s="188">
        <f>SUM(N27:P27)</f>
        <v>1397</v>
      </c>
      <c r="N27" s="188">
        <v>0</v>
      </c>
      <c r="O27" s="188">
        <v>1077</v>
      </c>
      <c r="P27" s="188">
        <v>320</v>
      </c>
      <c r="Q27" s="188">
        <f>SUM(R27:T27)</f>
        <v>95</v>
      </c>
      <c r="R27" s="188">
        <v>0</v>
      </c>
      <c r="S27" s="188">
        <v>95</v>
      </c>
      <c r="T27" s="188">
        <v>0</v>
      </c>
      <c r="U27" s="188">
        <f>SUM(V27:X27)</f>
        <v>281</v>
      </c>
      <c r="V27" s="188">
        <v>0</v>
      </c>
      <c r="W27" s="188">
        <v>271</v>
      </c>
      <c r="X27" s="188">
        <v>10</v>
      </c>
      <c r="Y27" s="188">
        <f>SUM(Z27:AB27)</f>
        <v>0</v>
      </c>
      <c r="Z27" s="188">
        <v>0</v>
      </c>
      <c r="AA27" s="188">
        <v>0</v>
      </c>
      <c r="AB27" s="188">
        <v>0</v>
      </c>
      <c r="AC27" s="188">
        <f>SUM(AD27:AF27)</f>
        <v>17</v>
      </c>
      <c r="AD27" s="188">
        <v>0</v>
      </c>
      <c r="AE27" s="188">
        <v>0</v>
      </c>
      <c r="AF27" s="188">
        <v>17</v>
      </c>
      <c r="AG27" s="188">
        <v>179</v>
      </c>
      <c r="AH27" s="188">
        <v>111</v>
      </c>
    </row>
    <row r="28" spans="1:34" ht="13.5">
      <c r="A28" s="182" t="s">
        <v>239</v>
      </c>
      <c r="B28" s="182" t="s">
        <v>280</v>
      </c>
      <c r="C28" s="184" t="s">
        <v>281</v>
      </c>
      <c r="D28" s="188">
        <f>E28+F28</f>
        <v>10816</v>
      </c>
      <c r="E28" s="188">
        <v>7040</v>
      </c>
      <c r="F28" s="188">
        <v>3776</v>
      </c>
      <c r="G28" s="188">
        <f>H28+AG28</f>
        <v>10816</v>
      </c>
      <c r="H28" s="188">
        <f>I28+M28+Q28+U28+Y28+AC28</f>
        <v>9619</v>
      </c>
      <c r="I28" s="188">
        <f>SUM(J28:L28)</f>
        <v>0</v>
      </c>
      <c r="J28" s="188">
        <v>0</v>
      </c>
      <c r="K28" s="188">
        <v>0</v>
      </c>
      <c r="L28" s="188">
        <v>0</v>
      </c>
      <c r="M28" s="188">
        <f>SUM(N28:P28)</f>
        <v>7885</v>
      </c>
      <c r="N28" s="188">
        <v>0</v>
      </c>
      <c r="O28" s="188">
        <v>4506</v>
      </c>
      <c r="P28" s="188">
        <v>3379</v>
      </c>
      <c r="Q28" s="188">
        <f>SUM(R28:T28)</f>
        <v>0</v>
      </c>
      <c r="R28" s="188">
        <v>0</v>
      </c>
      <c r="S28" s="188">
        <v>0</v>
      </c>
      <c r="T28" s="188">
        <v>0</v>
      </c>
      <c r="U28" s="188">
        <f>SUM(V28:X28)</f>
        <v>1336</v>
      </c>
      <c r="V28" s="188">
        <v>0</v>
      </c>
      <c r="W28" s="188">
        <v>1272</v>
      </c>
      <c r="X28" s="188">
        <v>64</v>
      </c>
      <c r="Y28" s="188">
        <f>SUM(Z28:AB28)</f>
        <v>0</v>
      </c>
      <c r="Z28" s="188">
        <v>0</v>
      </c>
      <c r="AA28" s="188">
        <v>0</v>
      </c>
      <c r="AB28" s="188">
        <v>0</v>
      </c>
      <c r="AC28" s="188">
        <f>SUM(AD28:AF28)</f>
        <v>398</v>
      </c>
      <c r="AD28" s="188">
        <v>0</v>
      </c>
      <c r="AE28" s="188">
        <v>398</v>
      </c>
      <c r="AF28" s="188">
        <v>0</v>
      </c>
      <c r="AG28" s="188">
        <v>1197</v>
      </c>
      <c r="AH28" s="188">
        <v>0</v>
      </c>
    </row>
    <row r="29" spans="1:34" ht="13.5">
      <c r="A29" s="182" t="s">
        <v>239</v>
      </c>
      <c r="B29" s="182" t="s">
        <v>282</v>
      </c>
      <c r="C29" s="184" t="s">
        <v>283</v>
      </c>
      <c r="D29" s="188">
        <f t="shared" si="0"/>
        <v>12398</v>
      </c>
      <c r="E29" s="188">
        <v>6582</v>
      </c>
      <c r="F29" s="188">
        <v>5816</v>
      </c>
      <c r="G29" s="188">
        <f t="shared" si="1"/>
        <v>12398</v>
      </c>
      <c r="H29" s="188">
        <f t="shared" si="2"/>
        <v>10781</v>
      </c>
      <c r="I29" s="188">
        <f t="shared" si="3"/>
        <v>0</v>
      </c>
      <c r="J29" s="188">
        <v>0</v>
      </c>
      <c r="K29" s="188">
        <v>0</v>
      </c>
      <c r="L29" s="188">
        <v>0</v>
      </c>
      <c r="M29" s="188">
        <f t="shared" si="4"/>
        <v>9132</v>
      </c>
      <c r="N29" s="188">
        <v>0</v>
      </c>
      <c r="O29" s="188">
        <v>4284</v>
      </c>
      <c r="P29" s="188">
        <v>4848</v>
      </c>
      <c r="Q29" s="188">
        <f t="shared" si="5"/>
        <v>0</v>
      </c>
      <c r="R29" s="188">
        <v>0</v>
      </c>
      <c r="S29" s="188">
        <v>0</v>
      </c>
      <c r="T29" s="188">
        <v>0</v>
      </c>
      <c r="U29" s="188">
        <f t="shared" si="6"/>
        <v>1311</v>
      </c>
      <c r="V29" s="188">
        <v>0</v>
      </c>
      <c r="W29" s="188">
        <v>1269</v>
      </c>
      <c r="X29" s="188">
        <v>42</v>
      </c>
      <c r="Y29" s="188">
        <f t="shared" si="7"/>
        <v>0</v>
      </c>
      <c r="Z29" s="188">
        <v>0</v>
      </c>
      <c r="AA29" s="188">
        <v>0</v>
      </c>
      <c r="AB29" s="188">
        <v>0</v>
      </c>
      <c r="AC29" s="188">
        <f t="shared" si="8"/>
        <v>338</v>
      </c>
      <c r="AD29" s="188">
        <v>0</v>
      </c>
      <c r="AE29" s="188">
        <v>338</v>
      </c>
      <c r="AF29" s="188">
        <v>0</v>
      </c>
      <c r="AG29" s="188">
        <v>1617</v>
      </c>
      <c r="AH29" s="188">
        <v>0</v>
      </c>
    </row>
    <row r="30" spans="1:34" ht="13.5">
      <c r="A30" s="182" t="s">
        <v>239</v>
      </c>
      <c r="B30" s="182" t="s">
        <v>284</v>
      </c>
      <c r="C30" s="184" t="s">
        <v>285</v>
      </c>
      <c r="D30" s="188">
        <f t="shared" si="0"/>
        <v>1683</v>
      </c>
      <c r="E30" s="188">
        <v>1155</v>
      </c>
      <c r="F30" s="188">
        <v>528</v>
      </c>
      <c r="G30" s="188">
        <f t="shared" si="1"/>
        <v>1683</v>
      </c>
      <c r="H30" s="188">
        <f t="shared" si="2"/>
        <v>1630</v>
      </c>
      <c r="I30" s="188">
        <f t="shared" si="3"/>
        <v>0</v>
      </c>
      <c r="J30" s="188">
        <v>0</v>
      </c>
      <c r="K30" s="188">
        <v>0</v>
      </c>
      <c r="L30" s="188">
        <v>0</v>
      </c>
      <c r="M30" s="188">
        <f t="shared" si="4"/>
        <v>1414</v>
      </c>
      <c r="N30" s="188">
        <v>627</v>
      </c>
      <c r="O30" s="188">
        <v>317</v>
      </c>
      <c r="P30" s="188">
        <v>470</v>
      </c>
      <c r="Q30" s="188">
        <f t="shared" si="5"/>
        <v>110</v>
      </c>
      <c r="R30" s="188">
        <v>44</v>
      </c>
      <c r="S30" s="188">
        <v>61</v>
      </c>
      <c r="T30" s="188">
        <v>5</v>
      </c>
      <c r="U30" s="188">
        <f t="shared" si="6"/>
        <v>106</v>
      </c>
      <c r="V30" s="188">
        <v>35</v>
      </c>
      <c r="W30" s="188">
        <v>71</v>
      </c>
      <c r="X30" s="188">
        <v>0</v>
      </c>
      <c r="Y30" s="188">
        <f t="shared" si="7"/>
        <v>0</v>
      </c>
      <c r="Z30" s="188">
        <v>0</v>
      </c>
      <c r="AA30" s="188">
        <v>0</v>
      </c>
      <c r="AB30" s="188">
        <v>0</v>
      </c>
      <c r="AC30" s="188">
        <f t="shared" si="8"/>
        <v>0</v>
      </c>
      <c r="AD30" s="188">
        <v>0</v>
      </c>
      <c r="AE30" s="188">
        <v>0</v>
      </c>
      <c r="AF30" s="188">
        <v>0</v>
      </c>
      <c r="AG30" s="188">
        <v>53</v>
      </c>
      <c r="AH30" s="188">
        <v>0</v>
      </c>
    </row>
    <row r="31" spans="1:34" ht="13.5">
      <c r="A31" s="182" t="s">
        <v>239</v>
      </c>
      <c r="B31" s="182" t="s">
        <v>286</v>
      </c>
      <c r="C31" s="184" t="s">
        <v>287</v>
      </c>
      <c r="D31" s="188">
        <f t="shared" si="0"/>
        <v>4608</v>
      </c>
      <c r="E31" s="188">
        <v>2658</v>
      </c>
      <c r="F31" s="188">
        <v>1950</v>
      </c>
      <c r="G31" s="188">
        <f t="shared" si="1"/>
        <v>4608</v>
      </c>
      <c r="H31" s="188">
        <f t="shared" si="2"/>
        <v>4374</v>
      </c>
      <c r="I31" s="188">
        <f t="shared" si="3"/>
        <v>0</v>
      </c>
      <c r="J31" s="188">
        <v>0</v>
      </c>
      <c r="K31" s="188">
        <v>0</v>
      </c>
      <c r="L31" s="188">
        <v>0</v>
      </c>
      <c r="M31" s="188">
        <f t="shared" si="4"/>
        <v>3900</v>
      </c>
      <c r="N31" s="188">
        <v>1</v>
      </c>
      <c r="O31" s="188">
        <v>2229</v>
      </c>
      <c r="P31" s="188">
        <v>1670</v>
      </c>
      <c r="Q31" s="188">
        <f t="shared" si="5"/>
        <v>227</v>
      </c>
      <c r="R31" s="188">
        <v>112</v>
      </c>
      <c r="S31" s="188">
        <v>90</v>
      </c>
      <c r="T31" s="188">
        <v>25</v>
      </c>
      <c r="U31" s="188">
        <f t="shared" si="6"/>
        <v>242</v>
      </c>
      <c r="V31" s="188">
        <v>140</v>
      </c>
      <c r="W31" s="188">
        <v>85</v>
      </c>
      <c r="X31" s="188">
        <v>17</v>
      </c>
      <c r="Y31" s="188">
        <f t="shared" si="7"/>
        <v>0</v>
      </c>
      <c r="Z31" s="188">
        <v>0</v>
      </c>
      <c r="AA31" s="188">
        <v>0</v>
      </c>
      <c r="AB31" s="188">
        <v>0</v>
      </c>
      <c r="AC31" s="188">
        <f t="shared" si="8"/>
        <v>5</v>
      </c>
      <c r="AD31" s="188">
        <v>1</v>
      </c>
      <c r="AE31" s="188">
        <v>0</v>
      </c>
      <c r="AF31" s="188">
        <v>4</v>
      </c>
      <c r="AG31" s="188">
        <v>234</v>
      </c>
      <c r="AH31" s="188">
        <v>0</v>
      </c>
    </row>
    <row r="32" spans="1:34" ht="13.5">
      <c r="A32" s="182" t="s">
        <v>239</v>
      </c>
      <c r="B32" s="182" t="s">
        <v>288</v>
      </c>
      <c r="C32" s="184" t="s">
        <v>289</v>
      </c>
      <c r="D32" s="188">
        <f t="shared" si="0"/>
        <v>2067</v>
      </c>
      <c r="E32" s="188">
        <v>1429</v>
      </c>
      <c r="F32" s="188">
        <v>638</v>
      </c>
      <c r="G32" s="188">
        <f t="shared" si="1"/>
        <v>2067</v>
      </c>
      <c r="H32" s="188">
        <f t="shared" si="2"/>
        <v>1887</v>
      </c>
      <c r="I32" s="188">
        <f t="shared" si="3"/>
        <v>0</v>
      </c>
      <c r="J32" s="188">
        <v>0</v>
      </c>
      <c r="K32" s="188">
        <v>0</v>
      </c>
      <c r="L32" s="188">
        <v>0</v>
      </c>
      <c r="M32" s="188">
        <f t="shared" si="4"/>
        <v>1595</v>
      </c>
      <c r="N32" s="188">
        <v>0</v>
      </c>
      <c r="O32" s="188">
        <v>1161</v>
      </c>
      <c r="P32" s="188">
        <v>434</v>
      </c>
      <c r="Q32" s="188">
        <f t="shared" si="5"/>
        <v>119</v>
      </c>
      <c r="R32" s="188">
        <v>0</v>
      </c>
      <c r="S32" s="188">
        <v>105</v>
      </c>
      <c r="T32" s="188">
        <v>14</v>
      </c>
      <c r="U32" s="188">
        <f t="shared" si="6"/>
        <v>162</v>
      </c>
      <c r="V32" s="188">
        <v>0</v>
      </c>
      <c r="W32" s="188">
        <v>162</v>
      </c>
      <c r="X32" s="188">
        <v>0</v>
      </c>
      <c r="Y32" s="188">
        <f t="shared" si="7"/>
        <v>0</v>
      </c>
      <c r="Z32" s="188">
        <v>0</v>
      </c>
      <c r="AA32" s="188">
        <v>0</v>
      </c>
      <c r="AB32" s="188">
        <v>0</v>
      </c>
      <c r="AC32" s="188">
        <f t="shared" si="8"/>
        <v>11</v>
      </c>
      <c r="AD32" s="188">
        <v>0</v>
      </c>
      <c r="AE32" s="188">
        <v>1</v>
      </c>
      <c r="AF32" s="188">
        <v>10</v>
      </c>
      <c r="AG32" s="188">
        <v>180</v>
      </c>
      <c r="AH32" s="188">
        <v>0</v>
      </c>
    </row>
    <row r="33" spans="1:34" ht="13.5">
      <c r="A33" s="182" t="s">
        <v>239</v>
      </c>
      <c r="B33" s="182" t="s">
        <v>290</v>
      </c>
      <c r="C33" s="184" t="s">
        <v>291</v>
      </c>
      <c r="D33" s="188">
        <f t="shared" si="0"/>
        <v>1764</v>
      </c>
      <c r="E33" s="188">
        <v>738</v>
      </c>
      <c r="F33" s="188">
        <v>1026</v>
      </c>
      <c r="G33" s="188">
        <f t="shared" si="1"/>
        <v>1764</v>
      </c>
      <c r="H33" s="188">
        <f t="shared" si="2"/>
        <v>1764</v>
      </c>
      <c r="I33" s="188">
        <f t="shared" si="3"/>
        <v>0</v>
      </c>
      <c r="J33" s="188">
        <v>0</v>
      </c>
      <c r="K33" s="188">
        <v>0</v>
      </c>
      <c r="L33" s="188">
        <v>0</v>
      </c>
      <c r="M33" s="188">
        <f t="shared" si="4"/>
        <v>1087</v>
      </c>
      <c r="N33" s="188">
        <v>0</v>
      </c>
      <c r="O33" s="188">
        <v>495</v>
      </c>
      <c r="P33" s="188">
        <v>592</v>
      </c>
      <c r="Q33" s="188">
        <f t="shared" si="5"/>
        <v>42</v>
      </c>
      <c r="R33" s="188">
        <v>0</v>
      </c>
      <c r="S33" s="188">
        <v>41</v>
      </c>
      <c r="T33" s="188">
        <v>1</v>
      </c>
      <c r="U33" s="188">
        <f t="shared" si="6"/>
        <v>629</v>
      </c>
      <c r="V33" s="188">
        <v>0</v>
      </c>
      <c r="W33" s="188">
        <v>196</v>
      </c>
      <c r="X33" s="188">
        <v>433</v>
      </c>
      <c r="Y33" s="188">
        <f t="shared" si="7"/>
        <v>0</v>
      </c>
      <c r="Z33" s="188">
        <v>0</v>
      </c>
      <c r="AA33" s="188">
        <v>0</v>
      </c>
      <c r="AB33" s="188">
        <v>0</v>
      </c>
      <c r="AC33" s="188">
        <f t="shared" si="8"/>
        <v>6</v>
      </c>
      <c r="AD33" s="188">
        <v>0</v>
      </c>
      <c r="AE33" s="188">
        <v>6</v>
      </c>
      <c r="AF33" s="188">
        <v>0</v>
      </c>
      <c r="AG33" s="188">
        <v>0</v>
      </c>
      <c r="AH33" s="188">
        <v>20</v>
      </c>
    </row>
    <row r="34" spans="1:34" ht="13.5">
      <c r="A34" s="182" t="s">
        <v>239</v>
      </c>
      <c r="B34" s="182" t="s">
        <v>292</v>
      </c>
      <c r="C34" s="184" t="s">
        <v>293</v>
      </c>
      <c r="D34" s="188">
        <f t="shared" si="0"/>
        <v>768</v>
      </c>
      <c r="E34" s="188">
        <v>676</v>
      </c>
      <c r="F34" s="188">
        <v>92</v>
      </c>
      <c r="G34" s="188">
        <f t="shared" si="1"/>
        <v>768</v>
      </c>
      <c r="H34" s="188">
        <f t="shared" si="2"/>
        <v>676</v>
      </c>
      <c r="I34" s="188">
        <f t="shared" si="3"/>
        <v>0</v>
      </c>
      <c r="J34" s="188">
        <v>0</v>
      </c>
      <c r="K34" s="188">
        <v>0</v>
      </c>
      <c r="L34" s="188">
        <v>0</v>
      </c>
      <c r="M34" s="188">
        <f t="shared" si="4"/>
        <v>304</v>
      </c>
      <c r="N34" s="188">
        <v>304</v>
      </c>
      <c r="O34" s="188">
        <v>0</v>
      </c>
      <c r="P34" s="188">
        <v>0</v>
      </c>
      <c r="Q34" s="188">
        <f t="shared" si="5"/>
        <v>42</v>
      </c>
      <c r="R34" s="188">
        <v>42</v>
      </c>
      <c r="S34" s="188">
        <v>0</v>
      </c>
      <c r="T34" s="188">
        <v>0</v>
      </c>
      <c r="U34" s="188">
        <f t="shared" si="6"/>
        <v>244</v>
      </c>
      <c r="V34" s="188">
        <v>244</v>
      </c>
      <c r="W34" s="188">
        <v>0</v>
      </c>
      <c r="X34" s="188">
        <v>0</v>
      </c>
      <c r="Y34" s="188">
        <f t="shared" si="7"/>
        <v>0</v>
      </c>
      <c r="Z34" s="188">
        <v>0</v>
      </c>
      <c r="AA34" s="188">
        <v>0</v>
      </c>
      <c r="AB34" s="188">
        <v>0</v>
      </c>
      <c r="AC34" s="188">
        <f t="shared" si="8"/>
        <v>86</v>
      </c>
      <c r="AD34" s="188">
        <v>86</v>
      </c>
      <c r="AE34" s="188">
        <v>0</v>
      </c>
      <c r="AF34" s="188">
        <v>0</v>
      </c>
      <c r="AG34" s="188">
        <v>92</v>
      </c>
      <c r="AH34" s="188">
        <v>0</v>
      </c>
    </row>
    <row r="35" spans="1:34" ht="13.5">
      <c r="A35" s="182" t="s">
        <v>239</v>
      </c>
      <c r="B35" s="182" t="s">
        <v>294</v>
      </c>
      <c r="C35" s="184" t="s">
        <v>295</v>
      </c>
      <c r="D35" s="188">
        <f t="shared" si="0"/>
        <v>3836</v>
      </c>
      <c r="E35" s="188">
        <v>2352</v>
      </c>
      <c r="F35" s="188">
        <v>1484</v>
      </c>
      <c r="G35" s="188">
        <f t="shared" si="1"/>
        <v>3836</v>
      </c>
      <c r="H35" s="188">
        <f t="shared" si="2"/>
        <v>3709</v>
      </c>
      <c r="I35" s="188">
        <f t="shared" si="3"/>
        <v>0</v>
      </c>
      <c r="J35" s="188">
        <v>0</v>
      </c>
      <c r="K35" s="188">
        <v>0</v>
      </c>
      <c r="L35" s="188">
        <v>0</v>
      </c>
      <c r="M35" s="188">
        <f t="shared" si="4"/>
        <v>2821</v>
      </c>
      <c r="N35" s="188">
        <v>0</v>
      </c>
      <c r="O35" s="188">
        <v>1391</v>
      </c>
      <c r="P35" s="188">
        <v>1430</v>
      </c>
      <c r="Q35" s="188">
        <f t="shared" si="5"/>
        <v>116</v>
      </c>
      <c r="R35" s="188">
        <v>0</v>
      </c>
      <c r="S35" s="188">
        <v>62</v>
      </c>
      <c r="T35" s="188">
        <v>54</v>
      </c>
      <c r="U35" s="188">
        <f t="shared" si="6"/>
        <v>772</v>
      </c>
      <c r="V35" s="188">
        <v>772</v>
      </c>
      <c r="W35" s="188">
        <v>0</v>
      </c>
      <c r="X35" s="188">
        <v>0</v>
      </c>
      <c r="Y35" s="188">
        <f t="shared" si="7"/>
        <v>0</v>
      </c>
      <c r="Z35" s="188">
        <v>0</v>
      </c>
      <c r="AA35" s="188">
        <v>0</v>
      </c>
      <c r="AB35" s="188">
        <v>0</v>
      </c>
      <c r="AC35" s="188">
        <f t="shared" si="8"/>
        <v>0</v>
      </c>
      <c r="AD35" s="188">
        <v>0</v>
      </c>
      <c r="AE35" s="188">
        <v>0</v>
      </c>
      <c r="AF35" s="188">
        <v>0</v>
      </c>
      <c r="AG35" s="188">
        <v>127</v>
      </c>
      <c r="AH35" s="188">
        <v>0</v>
      </c>
    </row>
    <row r="36" spans="1:34" ht="13.5">
      <c r="A36" s="182" t="s">
        <v>239</v>
      </c>
      <c r="B36" s="182" t="s">
        <v>296</v>
      </c>
      <c r="C36" s="184" t="s">
        <v>297</v>
      </c>
      <c r="D36" s="188">
        <f t="shared" si="0"/>
        <v>4418</v>
      </c>
      <c r="E36" s="188">
        <v>2774</v>
      </c>
      <c r="F36" s="188">
        <v>1644</v>
      </c>
      <c r="G36" s="188">
        <f t="shared" si="1"/>
        <v>4418</v>
      </c>
      <c r="H36" s="188">
        <f t="shared" si="2"/>
        <v>4364</v>
      </c>
      <c r="I36" s="188">
        <f t="shared" si="3"/>
        <v>0</v>
      </c>
      <c r="J36" s="188">
        <v>0</v>
      </c>
      <c r="K36" s="188">
        <v>0</v>
      </c>
      <c r="L36" s="188">
        <v>0</v>
      </c>
      <c r="M36" s="188">
        <f t="shared" si="4"/>
        <v>3680</v>
      </c>
      <c r="N36" s="188">
        <v>0</v>
      </c>
      <c r="O36" s="188">
        <v>2092</v>
      </c>
      <c r="P36" s="188">
        <v>1588</v>
      </c>
      <c r="Q36" s="188">
        <f t="shared" si="5"/>
        <v>236</v>
      </c>
      <c r="R36" s="188">
        <v>0</v>
      </c>
      <c r="S36" s="188">
        <v>180</v>
      </c>
      <c r="T36" s="188">
        <v>56</v>
      </c>
      <c r="U36" s="188">
        <f t="shared" si="6"/>
        <v>410</v>
      </c>
      <c r="V36" s="188">
        <v>0</v>
      </c>
      <c r="W36" s="188">
        <v>410</v>
      </c>
      <c r="X36" s="188">
        <v>0</v>
      </c>
      <c r="Y36" s="188">
        <f t="shared" si="7"/>
        <v>15</v>
      </c>
      <c r="Z36" s="188">
        <v>15</v>
      </c>
      <c r="AA36" s="188">
        <v>0</v>
      </c>
      <c r="AB36" s="188">
        <v>0</v>
      </c>
      <c r="AC36" s="188">
        <f t="shared" si="8"/>
        <v>23</v>
      </c>
      <c r="AD36" s="188">
        <v>23</v>
      </c>
      <c r="AE36" s="188">
        <v>0</v>
      </c>
      <c r="AF36" s="188">
        <v>0</v>
      </c>
      <c r="AG36" s="188">
        <v>54</v>
      </c>
      <c r="AH36" s="188">
        <v>0</v>
      </c>
    </row>
    <row r="37" spans="1:34" ht="13.5">
      <c r="A37" s="182" t="s">
        <v>239</v>
      </c>
      <c r="B37" s="182" t="s">
        <v>298</v>
      </c>
      <c r="C37" s="184" t="s">
        <v>299</v>
      </c>
      <c r="D37" s="188">
        <f t="shared" si="0"/>
        <v>3217</v>
      </c>
      <c r="E37" s="188">
        <v>2312</v>
      </c>
      <c r="F37" s="188">
        <v>905</v>
      </c>
      <c r="G37" s="188">
        <f t="shared" si="1"/>
        <v>3217</v>
      </c>
      <c r="H37" s="188">
        <f t="shared" si="2"/>
        <v>2775</v>
      </c>
      <c r="I37" s="188">
        <f t="shared" si="3"/>
        <v>0</v>
      </c>
      <c r="J37" s="188">
        <v>0</v>
      </c>
      <c r="K37" s="188">
        <v>0</v>
      </c>
      <c r="L37" s="188">
        <v>0</v>
      </c>
      <c r="M37" s="188">
        <f t="shared" si="4"/>
        <v>2177</v>
      </c>
      <c r="N37" s="188">
        <v>0</v>
      </c>
      <c r="O37" s="188">
        <v>1699</v>
      </c>
      <c r="P37" s="188">
        <v>478</v>
      </c>
      <c r="Q37" s="188">
        <f t="shared" si="5"/>
        <v>158</v>
      </c>
      <c r="R37" s="188">
        <v>0</v>
      </c>
      <c r="S37" s="188">
        <v>138</v>
      </c>
      <c r="T37" s="188">
        <v>20</v>
      </c>
      <c r="U37" s="188">
        <f t="shared" si="6"/>
        <v>364</v>
      </c>
      <c r="V37" s="188">
        <v>0</v>
      </c>
      <c r="W37" s="188">
        <v>364</v>
      </c>
      <c r="X37" s="188">
        <v>0</v>
      </c>
      <c r="Y37" s="188">
        <f t="shared" si="7"/>
        <v>0</v>
      </c>
      <c r="Z37" s="188">
        <v>0</v>
      </c>
      <c r="AA37" s="188">
        <v>0</v>
      </c>
      <c r="AB37" s="188">
        <v>0</v>
      </c>
      <c r="AC37" s="188">
        <f t="shared" si="8"/>
        <v>76</v>
      </c>
      <c r="AD37" s="188">
        <v>0</v>
      </c>
      <c r="AE37" s="188">
        <v>76</v>
      </c>
      <c r="AF37" s="188">
        <v>0</v>
      </c>
      <c r="AG37" s="188">
        <v>442</v>
      </c>
      <c r="AH37" s="188">
        <v>0</v>
      </c>
    </row>
    <row r="38" spans="1:34" ht="13.5">
      <c r="A38" s="182" t="s">
        <v>239</v>
      </c>
      <c r="B38" s="182" t="s">
        <v>300</v>
      </c>
      <c r="C38" s="184" t="s">
        <v>301</v>
      </c>
      <c r="D38" s="188">
        <f t="shared" si="0"/>
        <v>990</v>
      </c>
      <c r="E38" s="188">
        <v>621</v>
      </c>
      <c r="F38" s="188">
        <v>369</v>
      </c>
      <c r="G38" s="188">
        <f t="shared" si="1"/>
        <v>990</v>
      </c>
      <c r="H38" s="188">
        <f t="shared" si="2"/>
        <v>984</v>
      </c>
      <c r="I38" s="188">
        <f t="shared" si="3"/>
        <v>0</v>
      </c>
      <c r="J38" s="188">
        <v>0</v>
      </c>
      <c r="K38" s="188">
        <v>0</v>
      </c>
      <c r="L38" s="188">
        <v>0</v>
      </c>
      <c r="M38" s="188">
        <f t="shared" si="4"/>
        <v>801</v>
      </c>
      <c r="N38" s="188">
        <v>0</v>
      </c>
      <c r="O38" s="188">
        <v>467</v>
      </c>
      <c r="P38" s="188">
        <v>334</v>
      </c>
      <c r="Q38" s="188">
        <f t="shared" si="5"/>
        <v>60</v>
      </c>
      <c r="R38" s="188">
        <v>0</v>
      </c>
      <c r="S38" s="188">
        <v>26</v>
      </c>
      <c r="T38" s="188">
        <v>34</v>
      </c>
      <c r="U38" s="188">
        <f t="shared" si="6"/>
        <v>123</v>
      </c>
      <c r="V38" s="188">
        <v>0</v>
      </c>
      <c r="W38" s="188">
        <v>123</v>
      </c>
      <c r="X38" s="188">
        <v>0</v>
      </c>
      <c r="Y38" s="188">
        <f t="shared" si="7"/>
        <v>0</v>
      </c>
      <c r="Z38" s="188">
        <v>0</v>
      </c>
      <c r="AA38" s="188">
        <v>0</v>
      </c>
      <c r="AB38" s="188">
        <v>0</v>
      </c>
      <c r="AC38" s="188">
        <f t="shared" si="8"/>
        <v>0</v>
      </c>
      <c r="AD38" s="188">
        <v>0</v>
      </c>
      <c r="AE38" s="188">
        <v>0</v>
      </c>
      <c r="AF38" s="188">
        <v>0</v>
      </c>
      <c r="AG38" s="188">
        <v>6</v>
      </c>
      <c r="AH38" s="188">
        <v>0</v>
      </c>
    </row>
    <row r="39" spans="1:34" ht="13.5">
      <c r="A39" s="182" t="s">
        <v>239</v>
      </c>
      <c r="B39" s="182" t="s">
        <v>302</v>
      </c>
      <c r="C39" s="184" t="s">
        <v>303</v>
      </c>
      <c r="D39" s="188">
        <f t="shared" si="0"/>
        <v>4017</v>
      </c>
      <c r="E39" s="188">
        <v>3045</v>
      </c>
      <c r="F39" s="188">
        <v>972</v>
      </c>
      <c r="G39" s="188">
        <f t="shared" si="1"/>
        <v>4017</v>
      </c>
      <c r="H39" s="188">
        <f t="shared" si="2"/>
        <v>3694</v>
      </c>
      <c r="I39" s="188">
        <f t="shared" si="3"/>
        <v>0</v>
      </c>
      <c r="J39" s="188">
        <v>0</v>
      </c>
      <c r="K39" s="188">
        <v>0</v>
      </c>
      <c r="L39" s="188">
        <v>0</v>
      </c>
      <c r="M39" s="188">
        <f t="shared" si="4"/>
        <v>2944</v>
      </c>
      <c r="N39" s="188">
        <v>0</v>
      </c>
      <c r="O39" s="188">
        <v>2144</v>
      </c>
      <c r="P39" s="188">
        <v>800</v>
      </c>
      <c r="Q39" s="188">
        <f t="shared" si="5"/>
        <v>273</v>
      </c>
      <c r="R39" s="188">
        <v>0</v>
      </c>
      <c r="S39" s="188">
        <v>255</v>
      </c>
      <c r="T39" s="188">
        <v>18</v>
      </c>
      <c r="U39" s="188">
        <f t="shared" si="6"/>
        <v>477</v>
      </c>
      <c r="V39" s="188">
        <v>0</v>
      </c>
      <c r="W39" s="188">
        <v>476</v>
      </c>
      <c r="X39" s="188">
        <v>1</v>
      </c>
      <c r="Y39" s="188">
        <f t="shared" si="7"/>
        <v>0</v>
      </c>
      <c r="Z39" s="188">
        <v>0</v>
      </c>
      <c r="AA39" s="188">
        <v>0</v>
      </c>
      <c r="AB39" s="188">
        <v>0</v>
      </c>
      <c r="AC39" s="188">
        <f t="shared" si="8"/>
        <v>0</v>
      </c>
      <c r="AD39" s="188">
        <v>0</v>
      </c>
      <c r="AE39" s="188">
        <v>0</v>
      </c>
      <c r="AF39" s="188">
        <v>0</v>
      </c>
      <c r="AG39" s="188">
        <v>323</v>
      </c>
      <c r="AH39" s="188">
        <v>0</v>
      </c>
    </row>
    <row r="40" spans="1:34" ht="13.5">
      <c r="A40" s="182" t="s">
        <v>239</v>
      </c>
      <c r="B40" s="182" t="s">
        <v>304</v>
      </c>
      <c r="C40" s="184" t="s">
        <v>305</v>
      </c>
      <c r="D40" s="188">
        <f aca="true" t="shared" si="9" ref="D40:D64">E40+F40</f>
        <v>2385</v>
      </c>
      <c r="E40" s="188">
        <v>1695</v>
      </c>
      <c r="F40" s="188">
        <v>690</v>
      </c>
      <c r="G40" s="188">
        <f t="shared" si="1"/>
        <v>2385</v>
      </c>
      <c r="H40" s="188">
        <f t="shared" si="2"/>
        <v>2380</v>
      </c>
      <c r="I40" s="188">
        <f t="shared" si="3"/>
        <v>0</v>
      </c>
      <c r="J40" s="188">
        <v>0</v>
      </c>
      <c r="K40" s="188">
        <v>0</v>
      </c>
      <c r="L40" s="188">
        <v>0</v>
      </c>
      <c r="M40" s="188">
        <f t="shared" si="4"/>
        <v>1873</v>
      </c>
      <c r="N40" s="188">
        <v>0</v>
      </c>
      <c r="O40" s="188">
        <v>1185</v>
      </c>
      <c r="P40" s="188">
        <v>688</v>
      </c>
      <c r="Q40" s="188">
        <f t="shared" si="5"/>
        <v>136</v>
      </c>
      <c r="R40" s="188">
        <v>0</v>
      </c>
      <c r="S40" s="188">
        <v>136</v>
      </c>
      <c r="T40" s="188">
        <v>0</v>
      </c>
      <c r="U40" s="188">
        <f t="shared" si="6"/>
        <v>369</v>
      </c>
      <c r="V40" s="188">
        <v>0</v>
      </c>
      <c r="W40" s="188">
        <v>369</v>
      </c>
      <c r="X40" s="188">
        <v>0</v>
      </c>
      <c r="Y40" s="188">
        <f t="shared" si="7"/>
        <v>0</v>
      </c>
      <c r="Z40" s="188">
        <v>0</v>
      </c>
      <c r="AA40" s="188">
        <v>0</v>
      </c>
      <c r="AB40" s="188">
        <v>0</v>
      </c>
      <c r="AC40" s="188">
        <f t="shared" si="8"/>
        <v>2</v>
      </c>
      <c r="AD40" s="188">
        <v>0</v>
      </c>
      <c r="AE40" s="188">
        <v>0</v>
      </c>
      <c r="AF40" s="188">
        <v>2</v>
      </c>
      <c r="AG40" s="188">
        <v>5</v>
      </c>
      <c r="AH40" s="188">
        <v>56</v>
      </c>
    </row>
    <row r="41" spans="1:34" ht="13.5">
      <c r="A41" s="182" t="s">
        <v>239</v>
      </c>
      <c r="B41" s="182" t="s">
        <v>306</v>
      </c>
      <c r="C41" s="184" t="s">
        <v>307</v>
      </c>
      <c r="D41" s="188">
        <f t="shared" si="9"/>
        <v>3316</v>
      </c>
      <c r="E41" s="188">
        <v>2710</v>
      </c>
      <c r="F41" s="188">
        <v>606</v>
      </c>
      <c r="G41" s="188">
        <f t="shared" si="1"/>
        <v>3316</v>
      </c>
      <c r="H41" s="188">
        <f t="shared" si="2"/>
        <v>3136</v>
      </c>
      <c r="I41" s="188">
        <f t="shared" si="3"/>
        <v>0</v>
      </c>
      <c r="J41" s="188">
        <v>0</v>
      </c>
      <c r="K41" s="188">
        <v>0</v>
      </c>
      <c r="L41" s="188">
        <v>0</v>
      </c>
      <c r="M41" s="188">
        <f t="shared" si="4"/>
        <v>2598</v>
      </c>
      <c r="N41" s="188">
        <v>0</v>
      </c>
      <c r="O41" s="188">
        <v>2048</v>
      </c>
      <c r="P41" s="188">
        <v>550</v>
      </c>
      <c r="Q41" s="188">
        <f t="shared" si="5"/>
        <v>128</v>
      </c>
      <c r="R41" s="188">
        <v>0</v>
      </c>
      <c r="S41" s="188">
        <v>123</v>
      </c>
      <c r="T41" s="188">
        <v>5</v>
      </c>
      <c r="U41" s="188">
        <f t="shared" si="6"/>
        <v>355</v>
      </c>
      <c r="V41" s="188">
        <v>0</v>
      </c>
      <c r="W41" s="188">
        <v>347</v>
      </c>
      <c r="X41" s="188">
        <v>8</v>
      </c>
      <c r="Y41" s="188">
        <f t="shared" si="7"/>
        <v>0</v>
      </c>
      <c r="Z41" s="188">
        <v>0</v>
      </c>
      <c r="AA41" s="188">
        <v>0</v>
      </c>
      <c r="AB41" s="188">
        <v>0</v>
      </c>
      <c r="AC41" s="188">
        <f t="shared" si="8"/>
        <v>55</v>
      </c>
      <c r="AD41" s="188">
        <v>0</v>
      </c>
      <c r="AE41" s="188">
        <v>12</v>
      </c>
      <c r="AF41" s="188">
        <v>43</v>
      </c>
      <c r="AG41" s="188">
        <v>180</v>
      </c>
      <c r="AH41" s="188">
        <v>0</v>
      </c>
    </row>
    <row r="42" spans="1:34" ht="13.5">
      <c r="A42" s="182" t="s">
        <v>239</v>
      </c>
      <c r="B42" s="182" t="s">
        <v>308</v>
      </c>
      <c r="C42" s="184" t="s">
        <v>309</v>
      </c>
      <c r="D42" s="188">
        <f t="shared" si="9"/>
        <v>1816</v>
      </c>
      <c r="E42" s="188">
        <v>1616</v>
      </c>
      <c r="F42" s="188">
        <v>200</v>
      </c>
      <c r="G42" s="188">
        <f t="shared" si="1"/>
        <v>1816</v>
      </c>
      <c r="H42" s="188">
        <f t="shared" si="2"/>
        <v>1714</v>
      </c>
      <c r="I42" s="188">
        <f t="shared" si="3"/>
        <v>0</v>
      </c>
      <c r="J42" s="188">
        <v>0</v>
      </c>
      <c r="K42" s="188">
        <v>0</v>
      </c>
      <c r="L42" s="188">
        <v>0</v>
      </c>
      <c r="M42" s="188">
        <f t="shared" si="4"/>
        <v>1394</v>
      </c>
      <c r="N42" s="188">
        <v>0</v>
      </c>
      <c r="O42" s="188">
        <v>1213</v>
      </c>
      <c r="P42" s="188">
        <v>181</v>
      </c>
      <c r="Q42" s="188">
        <f t="shared" si="5"/>
        <v>66</v>
      </c>
      <c r="R42" s="188">
        <v>0</v>
      </c>
      <c r="S42" s="188">
        <v>64</v>
      </c>
      <c r="T42" s="188">
        <v>2</v>
      </c>
      <c r="U42" s="188">
        <f t="shared" si="6"/>
        <v>224</v>
      </c>
      <c r="V42" s="188">
        <v>0</v>
      </c>
      <c r="W42" s="188">
        <v>219</v>
      </c>
      <c r="X42" s="188">
        <v>5</v>
      </c>
      <c r="Y42" s="188">
        <f t="shared" si="7"/>
        <v>0</v>
      </c>
      <c r="Z42" s="188">
        <v>0</v>
      </c>
      <c r="AA42" s="188">
        <v>0</v>
      </c>
      <c r="AB42" s="188">
        <v>0</v>
      </c>
      <c r="AC42" s="188">
        <f t="shared" si="8"/>
        <v>30</v>
      </c>
      <c r="AD42" s="188">
        <v>0</v>
      </c>
      <c r="AE42" s="188">
        <v>18</v>
      </c>
      <c r="AF42" s="188">
        <v>12</v>
      </c>
      <c r="AG42" s="188">
        <v>102</v>
      </c>
      <c r="AH42" s="188">
        <v>0</v>
      </c>
    </row>
    <row r="43" spans="1:34" ht="13.5">
      <c r="A43" s="182" t="s">
        <v>239</v>
      </c>
      <c r="B43" s="182" t="s">
        <v>310</v>
      </c>
      <c r="C43" s="184" t="s">
        <v>129</v>
      </c>
      <c r="D43" s="188">
        <f t="shared" si="9"/>
        <v>3164</v>
      </c>
      <c r="E43" s="188">
        <v>2330</v>
      </c>
      <c r="F43" s="188">
        <v>834</v>
      </c>
      <c r="G43" s="188">
        <f t="shared" si="1"/>
        <v>3164</v>
      </c>
      <c r="H43" s="188">
        <f t="shared" si="2"/>
        <v>3019</v>
      </c>
      <c r="I43" s="188">
        <f t="shared" si="3"/>
        <v>0</v>
      </c>
      <c r="J43" s="188">
        <v>0</v>
      </c>
      <c r="K43" s="188">
        <v>0</v>
      </c>
      <c r="L43" s="188">
        <v>0</v>
      </c>
      <c r="M43" s="188">
        <f t="shared" si="4"/>
        <v>2596</v>
      </c>
      <c r="N43" s="188">
        <v>0</v>
      </c>
      <c r="O43" s="188">
        <v>1841</v>
      </c>
      <c r="P43" s="188">
        <v>755</v>
      </c>
      <c r="Q43" s="188">
        <f t="shared" si="5"/>
        <v>111</v>
      </c>
      <c r="R43" s="188">
        <v>0</v>
      </c>
      <c r="S43" s="188">
        <v>93</v>
      </c>
      <c r="T43" s="188">
        <v>18</v>
      </c>
      <c r="U43" s="188">
        <f t="shared" si="6"/>
        <v>260</v>
      </c>
      <c r="V43" s="188">
        <v>0</v>
      </c>
      <c r="W43" s="188">
        <v>233</v>
      </c>
      <c r="X43" s="188">
        <v>27</v>
      </c>
      <c r="Y43" s="188">
        <f t="shared" si="7"/>
        <v>0</v>
      </c>
      <c r="Z43" s="188">
        <v>0</v>
      </c>
      <c r="AA43" s="188">
        <v>0</v>
      </c>
      <c r="AB43" s="188">
        <v>0</v>
      </c>
      <c r="AC43" s="188">
        <f t="shared" si="8"/>
        <v>52</v>
      </c>
      <c r="AD43" s="188">
        <v>0</v>
      </c>
      <c r="AE43" s="188">
        <v>18</v>
      </c>
      <c r="AF43" s="188">
        <v>34</v>
      </c>
      <c r="AG43" s="188">
        <v>145</v>
      </c>
      <c r="AH43" s="188">
        <v>0</v>
      </c>
    </row>
    <row r="44" spans="1:34" ht="13.5">
      <c r="A44" s="182" t="s">
        <v>239</v>
      </c>
      <c r="B44" s="182" t="s">
        <v>311</v>
      </c>
      <c r="C44" s="184" t="s">
        <v>312</v>
      </c>
      <c r="D44" s="188">
        <f t="shared" si="9"/>
        <v>1741</v>
      </c>
      <c r="E44" s="188">
        <v>1441</v>
      </c>
      <c r="F44" s="188">
        <v>300</v>
      </c>
      <c r="G44" s="188">
        <f t="shared" si="1"/>
        <v>1741</v>
      </c>
      <c r="H44" s="188">
        <f t="shared" si="2"/>
        <v>1694</v>
      </c>
      <c r="I44" s="188">
        <f t="shared" si="3"/>
        <v>0</v>
      </c>
      <c r="J44" s="188">
        <v>0</v>
      </c>
      <c r="K44" s="188">
        <v>0</v>
      </c>
      <c r="L44" s="188">
        <v>0</v>
      </c>
      <c r="M44" s="188">
        <f t="shared" si="4"/>
        <v>1401</v>
      </c>
      <c r="N44" s="188">
        <v>0</v>
      </c>
      <c r="O44" s="188">
        <v>1127</v>
      </c>
      <c r="P44" s="188">
        <v>274</v>
      </c>
      <c r="Q44" s="188">
        <f t="shared" si="5"/>
        <v>57</v>
      </c>
      <c r="R44" s="188">
        <v>0</v>
      </c>
      <c r="S44" s="188">
        <v>53</v>
      </c>
      <c r="T44" s="188">
        <v>4</v>
      </c>
      <c r="U44" s="188">
        <f t="shared" si="6"/>
        <v>215</v>
      </c>
      <c r="V44" s="188">
        <v>0</v>
      </c>
      <c r="W44" s="188">
        <v>207</v>
      </c>
      <c r="X44" s="188">
        <v>8</v>
      </c>
      <c r="Y44" s="188">
        <f t="shared" si="7"/>
        <v>0</v>
      </c>
      <c r="Z44" s="188">
        <v>0</v>
      </c>
      <c r="AA44" s="188">
        <v>0</v>
      </c>
      <c r="AB44" s="188">
        <v>0</v>
      </c>
      <c r="AC44" s="188">
        <f t="shared" si="8"/>
        <v>21</v>
      </c>
      <c r="AD44" s="188">
        <v>0</v>
      </c>
      <c r="AE44" s="188">
        <v>7</v>
      </c>
      <c r="AF44" s="188">
        <v>14</v>
      </c>
      <c r="AG44" s="188">
        <v>47</v>
      </c>
      <c r="AH44" s="188">
        <v>0</v>
      </c>
    </row>
    <row r="45" spans="1:34" ht="13.5">
      <c r="A45" s="182" t="s">
        <v>239</v>
      </c>
      <c r="B45" s="182" t="s">
        <v>313</v>
      </c>
      <c r="C45" s="184" t="s">
        <v>314</v>
      </c>
      <c r="D45" s="188">
        <f t="shared" si="9"/>
        <v>995</v>
      </c>
      <c r="E45" s="188">
        <v>877</v>
      </c>
      <c r="F45" s="188">
        <v>118</v>
      </c>
      <c r="G45" s="188">
        <f t="shared" si="1"/>
        <v>995</v>
      </c>
      <c r="H45" s="188">
        <f t="shared" si="2"/>
        <v>866</v>
      </c>
      <c r="I45" s="188">
        <f t="shared" si="3"/>
        <v>0</v>
      </c>
      <c r="J45" s="188">
        <v>0</v>
      </c>
      <c r="K45" s="188">
        <v>0</v>
      </c>
      <c r="L45" s="188">
        <v>0</v>
      </c>
      <c r="M45" s="188">
        <f t="shared" si="4"/>
        <v>686</v>
      </c>
      <c r="N45" s="188">
        <v>0</v>
      </c>
      <c r="O45" s="188">
        <v>586</v>
      </c>
      <c r="P45" s="188">
        <v>100</v>
      </c>
      <c r="Q45" s="188">
        <f t="shared" si="5"/>
        <v>40</v>
      </c>
      <c r="R45" s="188">
        <v>0</v>
      </c>
      <c r="S45" s="188">
        <v>37</v>
      </c>
      <c r="T45" s="188">
        <v>3</v>
      </c>
      <c r="U45" s="188">
        <f t="shared" si="6"/>
        <v>124</v>
      </c>
      <c r="V45" s="188">
        <v>0</v>
      </c>
      <c r="W45" s="188">
        <v>120</v>
      </c>
      <c r="X45" s="188">
        <v>4</v>
      </c>
      <c r="Y45" s="188">
        <f t="shared" si="7"/>
        <v>0</v>
      </c>
      <c r="Z45" s="188">
        <v>0</v>
      </c>
      <c r="AA45" s="188">
        <v>0</v>
      </c>
      <c r="AB45" s="188">
        <v>0</v>
      </c>
      <c r="AC45" s="188">
        <f t="shared" si="8"/>
        <v>16</v>
      </c>
      <c r="AD45" s="188">
        <v>0</v>
      </c>
      <c r="AE45" s="188">
        <v>5</v>
      </c>
      <c r="AF45" s="188">
        <v>11</v>
      </c>
      <c r="AG45" s="188">
        <v>129</v>
      </c>
      <c r="AH45" s="188">
        <v>36</v>
      </c>
    </row>
    <row r="46" spans="1:34" ht="13.5">
      <c r="A46" s="182" t="s">
        <v>239</v>
      </c>
      <c r="B46" s="182" t="s">
        <v>315</v>
      </c>
      <c r="C46" s="184" t="s">
        <v>316</v>
      </c>
      <c r="D46" s="188">
        <f t="shared" si="9"/>
        <v>829</v>
      </c>
      <c r="E46" s="188">
        <v>719</v>
      </c>
      <c r="F46" s="188">
        <v>110</v>
      </c>
      <c r="G46" s="188">
        <f t="shared" si="1"/>
        <v>829</v>
      </c>
      <c r="H46" s="188">
        <f t="shared" si="2"/>
        <v>789</v>
      </c>
      <c r="I46" s="188">
        <f t="shared" si="3"/>
        <v>0</v>
      </c>
      <c r="J46" s="188">
        <v>0</v>
      </c>
      <c r="K46" s="188">
        <v>0</v>
      </c>
      <c r="L46" s="188">
        <v>0</v>
      </c>
      <c r="M46" s="188">
        <f t="shared" si="4"/>
        <v>640</v>
      </c>
      <c r="N46" s="188">
        <v>0</v>
      </c>
      <c r="O46" s="188">
        <v>543</v>
      </c>
      <c r="P46" s="188">
        <v>97</v>
      </c>
      <c r="Q46" s="188">
        <f t="shared" si="5"/>
        <v>28</v>
      </c>
      <c r="R46" s="188">
        <v>0</v>
      </c>
      <c r="S46" s="188">
        <v>26</v>
      </c>
      <c r="T46" s="188">
        <v>2</v>
      </c>
      <c r="U46" s="188">
        <f t="shared" si="6"/>
        <v>106</v>
      </c>
      <c r="V46" s="188">
        <v>0</v>
      </c>
      <c r="W46" s="188">
        <v>103</v>
      </c>
      <c r="X46" s="188">
        <v>3</v>
      </c>
      <c r="Y46" s="188">
        <f t="shared" si="7"/>
        <v>0</v>
      </c>
      <c r="Z46" s="188">
        <v>0</v>
      </c>
      <c r="AA46" s="188">
        <v>0</v>
      </c>
      <c r="AB46" s="188">
        <v>0</v>
      </c>
      <c r="AC46" s="188">
        <f t="shared" si="8"/>
        <v>15</v>
      </c>
      <c r="AD46" s="188">
        <v>0</v>
      </c>
      <c r="AE46" s="188">
        <v>6</v>
      </c>
      <c r="AF46" s="188">
        <v>9</v>
      </c>
      <c r="AG46" s="188">
        <v>40</v>
      </c>
      <c r="AH46" s="188">
        <v>0</v>
      </c>
    </row>
    <row r="47" spans="1:34" ht="13.5">
      <c r="A47" s="182" t="s">
        <v>239</v>
      </c>
      <c r="B47" s="182" t="s">
        <v>317</v>
      </c>
      <c r="C47" s="184" t="s">
        <v>318</v>
      </c>
      <c r="D47" s="188">
        <f t="shared" si="9"/>
        <v>1529</v>
      </c>
      <c r="E47" s="188">
        <v>1421</v>
      </c>
      <c r="F47" s="188">
        <v>108</v>
      </c>
      <c r="G47" s="188">
        <f t="shared" si="1"/>
        <v>1529</v>
      </c>
      <c r="H47" s="188">
        <f t="shared" si="2"/>
        <v>1529</v>
      </c>
      <c r="I47" s="188">
        <f t="shared" si="3"/>
        <v>0</v>
      </c>
      <c r="J47" s="188">
        <v>0</v>
      </c>
      <c r="K47" s="188">
        <v>0</v>
      </c>
      <c r="L47" s="188">
        <v>0</v>
      </c>
      <c r="M47" s="188">
        <f t="shared" si="4"/>
        <v>1345</v>
      </c>
      <c r="N47" s="188">
        <v>0</v>
      </c>
      <c r="O47" s="188">
        <v>1241</v>
      </c>
      <c r="P47" s="188">
        <v>104</v>
      </c>
      <c r="Q47" s="188">
        <f t="shared" si="5"/>
        <v>184</v>
      </c>
      <c r="R47" s="188">
        <v>0</v>
      </c>
      <c r="S47" s="188">
        <v>180</v>
      </c>
      <c r="T47" s="188">
        <v>4</v>
      </c>
      <c r="U47" s="188">
        <f t="shared" si="6"/>
        <v>0</v>
      </c>
      <c r="V47" s="188">
        <v>0</v>
      </c>
      <c r="W47" s="188">
        <v>0</v>
      </c>
      <c r="X47" s="188">
        <v>0</v>
      </c>
      <c r="Y47" s="188">
        <f t="shared" si="7"/>
        <v>0</v>
      </c>
      <c r="Z47" s="188">
        <v>0</v>
      </c>
      <c r="AA47" s="188">
        <v>0</v>
      </c>
      <c r="AB47" s="188">
        <v>0</v>
      </c>
      <c r="AC47" s="188">
        <f t="shared" si="8"/>
        <v>0</v>
      </c>
      <c r="AD47" s="188">
        <v>0</v>
      </c>
      <c r="AE47" s="188">
        <v>0</v>
      </c>
      <c r="AF47" s="188">
        <v>0</v>
      </c>
      <c r="AG47" s="188">
        <v>0</v>
      </c>
      <c r="AH47" s="188">
        <v>0</v>
      </c>
    </row>
    <row r="48" spans="1:34" ht="13.5">
      <c r="A48" s="182" t="s">
        <v>239</v>
      </c>
      <c r="B48" s="182" t="s">
        <v>319</v>
      </c>
      <c r="C48" s="184" t="s">
        <v>320</v>
      </c>
      <c r="D48" s="188">
        <f t="shared" si="9"/>
        <v>8002</v>
      </c>
      <c r="E48" s="188">
        <v>5389</v>
      </c>
      <c r="F48" s="188">
        <v>2613</v>
      </c>
      <c r="G48" s="188">
        <f aca="true" t="shared" si="10" ref="G48:G64">H48+AG48</f>
        <v>8002</v>
      </c>
      <c r="H48" s="188">
        <f aca="true" t="shared" si="11" ref="H48:H64">I48+M48+Q48+U48+Y48+AC48</f>
        <v>5565</v>
      </c>
      <c r="I48" s="188">
        <f aca="true" t="shared" si="12" ref="I48:I64">SUM(J48:L48)</f>
        <v>0</v>
      </c>
      <c r="J48" s="188">
        <v>0</v>
      </c>
      <c r="K48" s="188">
        <v>0</v>
      </c>
      <c r="L48" s="188">
        <v>0</v>
      </c>
      <c r="M48" s="188">
        <f aca="true" t="shared" si="13" ref="M48:M64">SUM(N48:P48)</f>
        <v>4390</v>
      </c>
      <c r="N48" s="188">
        <v>0</v>
      </c>
      <c r="O48" s="188">
        <v>3551</v>
      </c>
      <c r="P48" s="188">
        <v>839</v>
      </c>
      <c r="Q48" s="188">
        <f aca="true" t="shared" si="14" ref="Q48:Q64">SUM(R48:T48)</f>
        <v>122</v>
      </c>
      <c r="R48" s="188">
        <v>0</v>
      </c>
      <c r="S48" s="188">
        <v>122</v>
      </c>
      <c r="T48" s="188">
        <v>0</v>
      </c>
      <c r="U48" s="188">
        <f aca="true" t="shared" si="15" ref="U48:U64">SUM(V48:X48)</f>
        <v>974</v>
      </c>
      <c r="V48" s="188">
        <v>0</v>
      </c>
      <c r="W48" s="188">
        <v>974</v>
      </c>
      <c r="X48" s="188">
        <v>0</v>
      </c>
      <c r="Y48" s="188">
        <f aca="true" t="shared" si="16" ref="Y48:Y64">SUM(Z48:AB48)</f>
        <v>16</v>
      </c>
      <c r="Z48" s="188">
        <v>0</v>
      </c>
      <c r="AA48" s="188">
        <v>16</v>
      </c>
      <c r="AB48" s="188">
        <v>0</v>
      </c>
      <c r="AC48" s="188">
        <f aca="true" t="shared" si="17" ref="AC48:AC64">SUM(AD48:AF48)</f>
        <v>63</v>
      </c>
      <c r="AD48" s="188">
        <v>0</v>
      </c>
      <c r="AE48" s="188">
        <v>63</v>
      </c>
      <c r="AF48" s="188">
        <v>0</v>
      </c>
      <c r="AG48" s="188">
        <v>2437</v>
      </c>
      <c r="AH48" s="188">
        <v>0</v>
      </c>
    </row>
    <row r="49" spans="1:34" ht="13.5">
      <c r="A49" s="182" t="s">
        <v>239</v>
      </c>
      <c r="B49" s="182" t="s">
        <v>321</v>
      </c>
      <c r="C49" s="184" t="s">
        <v>322</v>
      </c>
      <c r="D49" s="188">
        <f t="shared" si="9"/>
        <v>1271</v>
      </c>
      <c r="E49" s="188">
        <v>1165</v>
      </c>
      <c r="F49" s="188">
        <v>106</v>
      </c>
      <c r="G49" s="188">
        <f t="shared" si="10"/>
        <v>1271</v>
      </c>
      <c r="H49" s="188">
        <f t="shared" si="11"/>
        <v>1156</v>
      </c>
      <c r="I49" s="188">
        <f t="shared" si="12"/>
        <v>0</v>
      </c>
      <c r="J49" s="188">
        <v>0</v>
      </c>
      <c r="K49" s="188">
        <v>0</v>
      </c>
      <c r="L49" s="188">
        <v>0</v>
      </c>
      <c r="M49" s="188">
        <f t="shared" si="13"/>
        <v>794</v>
      </c>
      <c r="N49" s="188">
        <v>0</v>
      </c>
      <c r="O49" s="188">
        <v>794</v>
      </c>
      <c r="P49" s="188">
        <v>0</v>
      </c>
      <c r="Q49" s="188">
        <f t="shared" si="14"/>
        <v>44</v>
      </c>
      <c r="R49" s="188">
        <v>0</v>
      </c>
      <c r="S49" s="188">
        <v>44</v>
      </c>
      <c r="T49" s="188">
        <v>0</v>
      </c>
      <c r="U49" s="188">
        <f t="shared" si="15"/>
        <v>256</v>
      </c>
      <c r="V49" s="188">
        <v>0</v>
      </c>
      <c r="W49" s="188">
        <v>256</v>
      </c>
      <c r="X49" s="188">
        <v>0</v>
      </c>
      <c r="Y49" s="188">
        <f t="shared" si="16"/>
        <v>0</v>
      </c>
      <c r="Z49" s="188">
        <v>0</v>
      </c>
      <c r="AA49" s="188">
        <v>0</v>
      </c>
      <c r="AB49" s="188">
        <v>0</v>
      </c>
      <c r="AC49" s="188">
        <f t="shared" si="17"/>
        <v>62</v>
      </c>
      <c r="AD49" s="188">
        <v>0</v>
      </c>
      <c r="AE49" s="188">
        <v>62</v>
      </c>
      <c r="AF49" s="188">
        <v>0</v>
      </c>
      <c r="AG49" s="188">
        <v>115</v>
      </c>
      <c r="AH49" s="188">
        <v>0</v>
      </c>
    </row>
    <row r="50" spans="1:34" ht="13.5">
      <c r="A50" s="182" t="s">
        <v>239</v>
      </c>
      <c r="B50" s="182" t="s">
        <v>323</v>
      </c>
      <c r="C50" s="184" t="s">
        <v>324</v>
      </c>
      <c r="D50" s="188">
        <f t="shared" si="9"/>
        <v>1712</v>
      </c>
      <c r="E50" s="188">
        <v>1284</v>
      </c>
      <c r="F50" s="188">
        <v>428</v>
      </c>
      <c r="G50" s="188">
        <f t="shared" si="10"/>
        <v>1712</v>
      </c>
      <c r="H50" s="188">
        <f t="shared" si="11"/>
        <v>1640</v>
      </c>
      <c r="I50" s="188">
        <f t="shared" si="12"/>
        <v>0</v>
      </c>
      <c r="J50" s="188">
        <v>0</v>
      </c>
      <c r="K50" s="188">
        <v>0</v>
      </c>
      <c r="L50" s="188">
        <v>0</v>
      </c>
      <c r="M50" s="188">
        <f t="shared" si="13"/>
        <v>1348</v>
      </c>
      <c r="N50" s="188">
        <v>0</v>
      </c>
      <c r="O50" s="188">
        <v>985</v>
      </c>
      <c r="P50" s="188">
        <v>363</v>
      </c>
      <c r="Q50" s="188">
        <f t="shared" si="14"/>
        <v>58</v>
      </c>
      <c r="R50" s="188">
        <v>0</v>
      </c>
      <c r="S50" s="188">
        <v>54</v>
      </c>
      <c r="T50" s="188">
        <v>4</v>
      </c>
      <c r="U50" s="188">
        <f t="shared" si="15"/>
        <v>215</v>
      </c>
      <c r="V50" s="188">
        <v>0</v>
      </c>
      <c r="W50" s="188">
        <v>201</v>
      </c>
      <c r="X50" s="188">
        <v>14</v>
      </c>
      <c r="Y50" s="188">
        <f t="shared" si="16"/>
        <v>0</v>
      </c>
      <c r="Z50" s="188">
        <v>0</v>
      </c>
      <c r="AA50" s="188">
        <v>0</v>
      </c>
      <c r="AB50" s="188">
        <v>0</v>
      </c>
      <c r="AC50" s="188">
        <f t="shared" si="17"/>
        <v>19</v>
      </c>
      <c r="AD50" s="188">
        <v>0</v>
      </c>
      <c r="AE50" s="188">
        <v>17</v>
      </c>
      <c r="AF50" s="188">
        <v>2</v>
      </c>
      <c r="AG50" s="188">
        <v>72</v>
      </c>
      <c r="AH50" s="188">
        <v>0</v>
      </c>
    </row>
    <row r="51" spans="1:34" ht="13.5">
      <c r="A51" s="182" t="s">
        <v>239</v>
      </c>
      <c r="B51" s="182" t="s">
        <v>325</v>
      </c>
      <c r="C51" s="184" t="s">
        <v>326</v>
      </c>
      <c r="D51" s="188">
        <f t="shared" si="9"/>
        <v>6549</v>
      </c>
      <c r="E51" s="188">
        <v>5401</v>
      </c>
      <c r="F51" s="188">
        <v>1148</v>
      </c>
      <c r="G51" s="188">
        <f t="shared" si="10"/>
        <v>6549</v>
      </c>
      <c r="H51" s="188">
        <f t="shared" si="11"/>
        <v>6293</v>
      </c>
      <c r="I51" s="188">
        <f t="shared" si="12"/>
        <v>0</v>
      </c>
      <c r="J51" s="188">
        <v>0</v>
      </c>
      <c r="K51" s="188">
        <v>0</v>
      </c>
      <c r="L51" s="188">
        <v>0</v>
      </c>
      <c r="M51" s="188">
        <f t="shared" si="13"/>
        <v>5725</v>
      </c>
      <c r="N51" s="188">
        <v>0</v>
      </c>
      <c r="O51" s="188">
        <v>4706</v>
      </c>
      <c r="P51" s="188">
        <v>1019</v>
      </c>
      <c r="Q51" s="188">
        <f t="shared" si="14"/>
        <v>270</v>
      </c>
      <c r="R51" s="188">
        <v>0</v>
      </c>
      <c r="S51" s="188">
        <v>257</v>
      </c>
      <c r="T51" s="188">
        <v>13</v>
      </c>
      <c r="U51" s="188">
        <f t="shared" si="15"/>
        <v>258</v>
      </c>
      <c r="V51" s="188">
        <v>0</v>
      </c>
      <c r="W51" s="188">
        <v>227</v>
      </c>
      <c r="X51" s="188">
        <v>31</v>
      </c>
      <c r="Y51" s="188">
        <f t="shared" si="16"/>
        <v>0</v>
      </c>
      <c r="Z51" s="188">
        <v>0</v>
      </c>
      <c r="AA51" s="188">
        <v>0</v>
      </c>
      <c r="AB51" s="188">
        <v>0</v>
      </c>
      <c r="AC51" s="188">
        <f t="shared" si="17"/>
        <v>40</v>
      </c>
      <c r="AD51" s="188">
        <v>0</v>
      </c>
      <c r="AE51" s="188">
        <v>24</v>
      </c>
      <c r="AF51" s="188">
        <v>16</v>
      </c>
      <c r="AG51" s="188">
        <v>256</v>
      </c>
      <c r="AH51" s="188">
        <v>0</v>
      </c>
    </row>
    <row r="52" spans="1:34" ht="13.5">
      <c r="A52" s="182" t="s">
        <v>239</v>
      </c>
      <c r="B52" s="182" t="s">
        <v>327</v>
      </c>
      <c r="C52" s="184" t="s">
        <v>328</v>
      </c>
      <c r="D52" s="188">
        <f t="shared" si="9"/>
        <v>3380</v>
      </c>
      <c r="E52" s="188">
        <v>2634</v>
      </c>
      <c r="F52" s="188">
        <v>746</v>
      </c>
      <c r="G52" s="188">
        <f t="shared" si="10"/>
        <v>3380</v>
      </c>
      <c r="H52" s="188">
        <f t="shared" si="11"/>
        <v>3202</v>
      </c>
      <c r="I52" s="188">
        <f t="shared" si="12"/>
        <v>0</v>
      </c>
      <c r="J52" s="188">
        <v>0</v>
      </c>
      <c r="K52" s="188">
        <v>0</v>
      </c>
      <c r="L52" s="188">
        <v>0</v>
      </c>
      <c r="M52" s="188">
        <f t="shared" si="13"/>
        <v>2754</v>
      </c>
      <c r="N52" s="188">
        <v>0</v>
      </c>
      <c r="O52" s="188">
        <v>2184</v>
      </c>
      <c r="P52" s="188">
        <v>570</v>
      </c>
      <c r="Q52" s="188">
        <f t="shared" si="14"/>
        <v>130</v>
      </c>
      <c r="R52" s="188">
        <v>0</v>
      </c>
      <c r="S52" s="188">
        <v>124</v>
      </c>
      <c r="T52" s="188">
        <v>6</v>
      </c>
      <c r="U52" s="188">
        <f t="shared" si="15"/>
        <v>285</v>
      </c>
      <c r="V52" s="188">
        <v>0</v>
      </c>
      <c r="W52" s="188">
        <v>267</v>
      </c>
      <c r="X52" s="188">
        <v>18</v>
      </c>
      <c r="Y52" s="188">
        <f t="shared" si="16"/>
        <v>0</v>
      </c>
      <c r="Z52" s="188">
        <v>0</v>
      </c>
      <c r="AA52" s="188">
        <v>0</v>
      </c>
      <c r="AB52" s="188">
        <v>0</v>
      </c>
      <c r="AC52" s="188">
        <f t="shared" si="17"/>
        <v>33</v>
      </c>
      <c r="AD52" s="188">
        <v>0</v>
      </c>
      <c r="AE52" s="188">
        <v>33</v>
      </c>
      <c r="AF52" s="188">
        <v>0</v>
      </c>
      <c r="AG52" s="188">
        <v>178</v>
      </c>
      <c r="AH52" s="188">
        <v>0</v>
      </c>
    </row>
    <row r="53" spans="1:34" ht="13.5">
      <c r="A53" s="182" t="s">
        <v>239</v>
      </c>
      <c r="B53" s="182" t="s">
        <v>329</v>
      </c>
      <c r="C53" s="184" t="s">
        <v>330</v>
      </c>
      <c r="D53" s="188">
        <f t="shared" si="9"/>
        <v>1274</v>
      </c>
      <c r="E53" s="188">
        <v>963</v>
      </c>
      <c r="F53" s="188">
        <v>311</v>
      </c>
      <c r="G53" s="188">
        <f t="shared" si="10"/>
        <v>1274</v>
      </c>
      <c r="H53" s="188">
        <f t="shared" si="11"/>
        <v>1263</v>
      </c>
      <c r="I53" s="188">
        <f t="shared" si="12"/>
        <v>0</v>
      </c>
      <c r="J53" s="188">
        <v>0</v>
      </c>
      <c r="K53" s="188">
        <v>0</v>
      </c>
      <c r="L53" s="188">
        <v>0</v>
      </c>
      <c r="M53" s="188">
        <f t="shared" si="13"/>
        <v>1107</v>
      </c>
      <c r="N53" s="188">
        <v>0</v>
      </c>
      <c r="O53" s="188">
        <v>822</v>
      </c>
      <c r="P53" s="188">
        <v>285</v>
      </c>
      <c r="Q53" s="188">
        <f t="shared" si="14"/>
        <v>67</v>
      </c>
      <c r="R53" s="188">
        <v>0</v>
      </c>
      <c r="S53" s="188">
        <v>60</v>
      </c>
      <c r="T53" s="188">
        <v>7</v>
      </c>
      <c r="U53" s="188">
        <f t="shared" si="15"/>
        <v>77</v>
      </c>
      <c r="V53" s="188">
        <v>0</v>
      </c>
      <c r="W53" s="188">
        <v>66</v>
      </c>
      <c r="X53" s="188">
        <v>11</v>
      </c>
      <c r="Y53" s="188">
        <f t="shared" si="16"/>
        <v>0</v>
      </c>
      <c r="Z53" s="188">
        <v>0</v>
      </c>
      <c r="AA53" s="188">
        <v>0</v>
      </c>
      <c r="AB53" s="188">
        <v>0</v>
      </c>
      <c r="AC53" s="188">
        <f t="shared" si="17"/>
        <v>12</v>
      </c>
      <c r="AD53" s="188">
        <v>0</v>
      </c>
      <c r="AE53" s="188">
        <v>11</v>
      </c>
      <c r="AF53" s="188">
        <v>1</v>
      </c>
      <c r="AG53" s="188">
        <v>11</v>
      </c>
      <c r="AH53" s="188">
        <v>0</v>
      </c>
    </row>
    <row r="54" spans="1:34" ht="13.5">
      <c r="A54" s="182" t="s">
        <v>239</v>
      </c>
      <c r="B54" s="182" t="s">
        <v>331</v>
      </c>
      <c r="C54" s="184" t="s">
        <v>332</v>
      </c>
      <c r="D54" s="188">
        <f t="shared" si="9"/>
        <v>987</v>
      </c>
      <c r="E54" s="188">
        <v>948</v>
      </c>
      <c r="F54" s="188">
        <v>39</v>
      </c>
      <c r="G54" s="188">
        <f t="shared" si="10"/>
        <v>987</v>
      </c>
      <c r="H54" s="188">
        <f t="shared" si="11"/>
        <v>949</v>
      </c>
      <c r="I54" s="188">
        <f t="shared" si="12"/>
        <v>0</v>
      </c>
      <c r="J54" s="188">
        <v>0</v>
      </c>
      <c r="K54" s="188">
        <v>0</v>
      </c>
      <c r="L54" s="188">
        <v>0</v>
      </c>
      <c r="M54" s="188">
        <f t="shared" si="13"/>
        <v>774</v>
      </c>
      <c r="N54" s="188">
        <v>0</v>
      </c>
      <c r="O54" s="188">
        <v>749</v>
      </c>
      <c r="P54" s="188">
        <v>25</v>
      </c>
      <c r="Q54" s="188">
        <f t="shared" si="14"/>
        <v>89</v>
      </c>
      <c r="R54" s="188">
        <v>0</v>
      </c>
      <c r="S54" s="188">
        <v>89</v>
      </c>
      <c r="T54" s="188">
        <v>0</v>
      </c>
      <c r="U54" s="188">
        <f t="shared" si="15"/>
        <v>86</v>
      </c>
      <c r="V54" s="188">
        <v>0</v>
      </c>
      <c r="W54" s="188">
        <v>86</v>
      </c>
      <c r="X54" s="188">
        <v>0</v>
      </c>
      <c r="Y54" s="188">
        <f t="shared" si="16"/>
        <v>0</v>
      </c>
      <c r="Z54" s="188">
        <v>0</v>
      </c>
      <c r="AA54" s="188">
        <v>0</v>
      </c>
      <c r="AB54" s="188">
        <v>0</v>
      </c>
      <c r="AC54" s="188">
        <f t="shared" si="17"/>
        <v>0</v>
      </c>
      <c r="AD54" s="188">
        <v>0</v>
      </c>
      <c r="AE54" s="188">
        <v>0</v>
      </c>
      <c r="AF54" s="188">
        <v>0</v>
      </c>
      <c r="AG54" s="188">
        <v>38</v>
      </c>
      <c r="AH54" s="188">
        <v>0</v>
      </c>
    </row>
    <row r="55" spans="1:34" ht="13.5">
      <c r="A55" s="182" t="s">
        <v>239</v>
      </c>
      <c r="B55" s="182" t="s">
        <v>333</v>
      </c>
      <c r="C55" s="184" t="s">
        <v>334</v>
      </c>
      <c r="D55" s="188">
        <f t="shared" si="9"/>
        <v>1045</v>
      </c>
      <c r="E55" s="188">
        <v>944</v>
      </c>
      <c r="F55" s="188">
        <v>101</v>
      </c>
      <c r="G55" s="188">
        <f t="shared" si="10"/>
        <v>1045</v>
      </c>
      <c r="H55" s="188">
        <f t="shared" si="11"/>
        <v>951</v>
      </c>
      <c r="I55" s="188">
        <f t="shared" si="12"/>
        <v>0</v>
      </c>
      <c r="J55" s="188">
        <v>0</v>
      </c>
      <c r="K55" s="188">
        <v>0</v>
      </c>
      <c r="L55" s="188">
        <v>0</v>
      </c>
      <c r="M55" s="188">
        <f t="shared" si="13"/>
        <v>824</v>
      </c>
      <c r="N55" s="188">
        <v>0</v>
      </c>
      <c r="O55" s="188">
        <v>799</v>
      </c>
      <c r="P55" s="188">
        <v>25</v>
      </c>
      <c r="Q55" s="188">
        <f t="shared" si="14"/>
        <v>38</v>
      </c>
      <c r="R55" s="188">
        <v>0</v>
      </c>
      <c r="S55" s="188">
        <v>38</v>
      </c>
      <c r="T55" s="188">
        <v>0</v>
      </c>
      <c r="U55" s="188">
        <f t="shared" si="15"/>
        <v>70</v>
      </c>
      <c r="V55" s="188">
        <v>0</v>
      </c>
      <c r="W55" s="188">
        <v>69</v>
      </c>
      <c r="X55" s="188">
        <v>1</v>
      </c>
      <c r="Y55" s="188">
        <f t="shared" si="16"/>
        <v>0</v>
      </c>
      <c r="Z55" s="188">
        <v>0</v>
      </c>
      <c r="AA55" s="188">
        <v>0</v>
      </c>
      <c r="AB55" s="188">
        <v>0</v>
      </c>
      <c r="AC55" s="188">
        <f t="shared" si="17"/>
        <v>19</v>
      </c>
      <c r="AD55" s="188">
        <v>0</v>
      </c>
      <c r="AE55" s="188">
        <v>19</v>
      </c>
      <c r="AF55" s="188">
        <v>0</v>
      </c>
      <c r="AG55" s="188">
        <v>94</v>
      </c>
      <c r="AH55" s="188">
        <v>0</v>
      </c>
    </row>
    <row r="56" spans="1:34" ht="13.5">
      <c r="A56" s="182" t="s">
        <v>239</v>
      </c>
      <c r="B56" s="182" t="s">
        <v>335</v>
      </c>
      <c r="C56" s="184" t="s">
        <v>336</v>
      </c>
      <c r="D56" s="188">
        <f t="shared" si="9"/>
        <v>872</v>
      </c>
      <c r="E56" s="188">
        <v>775</v>
      </c>
      <c r="F56" s="188">
        <v>97</v>
      </c>
      <c r="G56" s="188">
        <f t="shared" si="10"/>
        <v>872</v>
      </c>
      <c r="H56" s="188">
        <f t="shared" si="11"/>
        <v>824</v>
      </c>
      <c r="I56" s="188">
        <f t="shared" si="12"/>
        <v>0</v>
      </c>
      <c r="J56" s="188">
        <v>0</v>
      </c>
      <c r="K56" s="188">
        <v>0</v>
      </c>
      <c r="L56" s="188">
        <v>0</v>
      </c>
      <c r="M56" s="188">
        <f t="shared" si="13"/>
        <v>692</v>
      </c>
      <c r="N56" s="188">
        <v>0</v>
      </c>
      <c r="O56" s="188">
        <v>626</v>
      </c>
      <c r="P56" s="188">
        <v>66</v>
      </c>
      <c r="Q56" s="188">
        <f t="shared" si="14"/>
        <v>52</v>
      </c>
      <c r="R56" s="188">
        <v>0</v>
      </c>
      <c r="S56" s="188">
        <v>52</v>
      </c>
      <c r="T56" s="188">
        <v>0</v>
      </c>
      <c r="U56" s="188">
        <f t="shared" si="15"/>
        <v>60</v>
      </c>
      <c r="V56" s="188">
        <v>0</v>
      </c>
      <c r="W56" s="188">
        <v>60</v>
      </c>
      <c r="X56" s="188">
        <v>0</v>
      </c>
      <c r="Y56" s="188">
        <f t="shared" si="16"/>
        <v>0</v>
      </c>
      <c r="Z56" s="188">
        <v>0</v>
      </c>
      <c r="AA56" s="188">
        <v>0</v>
      </c>
      <c r="AB56" s="188">
        <v>0</v>
      </c>
      <c r="AC56" s="188">
        <f t="shared" si="17"/>
        <v>20</v>
      </c>
      <c r="AD56" s="188">
        <v>0</v>
      </c>
      <c r="AE56" s="188">
        <v>20</v>
      </c>
      <c r="AF56" s="188">
        <v>0</v>
      </c>
      <c r="AG56" s="188">
        <v>48</v>
      </c>
      <c r="AH56" s="188">
        <v>0</v>
      </c>
    </row>
    <row r="57" spans="1:34" ht="13.5">
      <c r="A57" s="182" t="s">
        <v>239</v>
      </c>
      <c r="B57" s="182" t="s">
        <v>337</v>
      </c>
      <c r="C57" s="184" t="s">
        <v>338</v>
      </c>
      <c r="D57" s="188">
        <f t="shared" si="9"/>
        <v>2952</v>
      </c>
      <c r="E57" s="188">
        <v>1966</v>
      </c>
      <c r="F57" s="188">
        <v>986</v>
      </c>
      <c r="G57" s="188">
        <f t="shared" si="10"/>
        <v>2952</v>
      </c>
      <c r="H57" s="188">
        <f t="shared" si="11"/>
        <v>2868</v>
      </c>
      <c r="I57" s="188">
        <f t="shared" si="12"/>
        <v>0</v>
      </c>
      <c r="J57" s="188">
        <v>0</v>
      </c>
      <c r="K57" s="188">
        <v>0</v>
      </c>
      <c r="L57" s="188">
        <v>0</v>
      </c>
      <c r="M57" s="188">
        <f t="shared" si="13"/>
        <v>2228</v>
      </c>
      <c r="N57" s="188">
        <v>1394</v>
      </c>
      <c r="O57" s="188">
        <v>0</v>
      </c>
      <c r="P57" s="188">
        <v>834</v>
      </c>
      <c r="Q57" s="188">
        <f t="shared" si="14"/>
        <v>87</v>
      </c>
      <c r="R57" s="188">
        <v>78</v>
      </c>
      <c r="S57" s="188">
        <v>0</v>
      </c>
      <c r="T57" s="188">
        <v>9</v>
      </c>
      <c r="U57" s="188">
        <f t="shared" si="15"/>
        <v>458</v>
      </c>
      <c r="V57" s="188">
        <v>424</v>
      </c>
      <c r="W57" s="188">
        <v>0</v>
      </c>
      <c r="X57" s="188">
        <v>34</v>
      </c>
      <c r="Y57" s="188">
        <f t="shared" si="16"/>
        <v>2</v>
      </c>
      <c r="Z57" s="188">
        <v>0</v>
      </c>
      <c r="AA57" s="188">
        <v>0</v>
      </c>
      <c r="AB57" s="188">
        <v>2</v>
      </c>
      <c r="AC57" s="188">
        <f t="shared" si="17"/>
        <v>93</v>
      </c>
      <c r="AD57" s="188">
        <v>70</v>
      </c>
      <c r="AE57" s="188">
        <v>0</v>
      </c>
      <c r="AF57" s="188">
        <v>23</v>
      </c>
      <c r="AG57" s="188">
        <v>84</v>
      </c>
      <c r="AH57" s="188">
        <v>0</v>
      </c>
    </row>
    <row r="58" spans="1:34" ht="13.5">
      <c r="A58" s="182" t="s">
        <v>239</v>
      </c>
      <c r="B58" s="182" t="s">
        <v>339</v>
      </c>
      <c r="C58" s="184" t="s">
        <v>138</v>
      </c>
      <c r="D58" s="188">
        <f t="shared" si="9"/>
        <v>3371</v>
      </c>
      <c r="E58" s="188">
        <v>2805</v>
      </c>
      <c r="F58" s="188">
        <v>566</v>
      </c>
      <c r="G58" s="188">
        <f t="shared" si="10"/>
        <v>3371</v>
      </c>
      <c r="H58" s="188">
        <f t="shared" si="11"/>
        <v>2885</v>
      </c>
      <c r="I58" s="188">
        <f t="shared" si="12"/>
        <v>0</v>
      </c>
      <c r="J58" s="188">
        <v>0</v>
      </c>
      <c r="K58" s="188">
        <v>0</v>
      </c>
      <c r="L58" s="188">
        <v>0</v>
      </c>
      <c r="M58" s="188">
        <f t="shared" si="13"/>
        <v>2316</v>
      </c>
      <c r="N58" s="188">
        <v>0</v>
      </c>
      <c r="O58" s="188">
        <v>1984</v>
      </c>
      <c r="P58" s="188">
        <v>332</v>
      </c>
      <c r="Q58" s="188">
        <f t="shared" si="14"/>
        <v>198</v>
      </c>
      <c r="R58" s="188">
        <v>0</v>
      </c>
      <c r="S58" s="188">
        <v>192</v>
      </c>
      <c r="T58" s="188">
        <v>6</v>
      </c>
      <c r="U58" s="188">
        <f t="shared" si="15"/>
        <v>371</v>
      </c>
      <c r="V58" s="188">
        <v>0</v>
      </c>
      <c r="W58" s="188">
        <v>333</v>
      </c>
      <c r="X58" s="188">
        <v>38</v>
      </c>
      <c r="Y58" s="188">
        <f t="shared" si="16"/>
        <v>0</v>
      </c>
      <c r="Z58" s="188">
        <v>0</v>
      </c>
      <c r="AA58" s="188">
        <v>0</v>
      </c>
      <c r="AB58" s="188">
        <v>0</v>
      </c>
      <c r="AC58" s="188">
        <f t="shared" si="17"/>
        <v>0</v>
      </c>
      <c r="AD58" s="188">
        <v>0</v>
      </c>
      <c r="AE58" s="188">
        <v>0</v>
      </c>
      <c r="AF58" s="188">
        <v>0</v>
      </c>
      <c r="AG58" s="188">
        <v>486</v>
      </c>
      <c r="AH58" s="188">
        <v>41</v>
      </c>
    </row>
    <row r="59" spans="1:34" ht="13.5">
      <c r="A59" s="182" t="s">
        <v>239</v>
      </c>
      <c r="B59" s="182" t="s">
        <v>139</v>
      </c>
      <c r="C59" s="184" t="s">
        <v>140</v>
      </c>
      <c r="D59" s="188">
        <f t="shared" si="9"/>
        <v>1856</v>
      </c>
      <c r="E59" s="188">
        <v>1542</v>
      </c>
      <c r="F59" s="188">
        <v>314</v>
      </c>
      <c r="G59" s="188">
        <f t="shared" si="10"/>
        <v>1856</v>
      </c>
      <c r="H59" s="188">
        <f t="shared" si="11"/>
        <v>1651</v>
      </c>
      <c r="I59" s="188">
        <f t="shared" si="12"/>
        <v>0</v>
      </c>
      <c r="J59" s="188">
        <v>0</v>
      </c>
      <c r="K59" s="188">
        <v>0</v>
      </c>
      <c r="L59" s="188">
        <v>0</v>
      </c>
      <c r="M59" s="188">
        <f t="shared" si="13"/>
        <v>1395</v>
      </c>
      <c r="N59" s="188">
        <v>0</v>
      </c>
      <c r="O59" s="188">
        <v>1205</v>
      </c>
      <c r="P59" s="188">
        <v>190</v>
      </c>
      <c r="Q59" s="188">
        <f t="shared" si="14"/>
        <v>80</v>
      </c>
      <c r="R59" s="188">
        <v>0</v>
      </c>
      <c r="S59" s="188">
        <v>80</v>
      </c>
      <c r="T59" s="188">
        <v>0</v>
      </c>
      <c r="U59" s="188">
        <f t="shared" si="15"/>
        <v>176</v>
      </c>
      <c r="V59" s="188">
        <v>0</v>
      </c>
      <c r="W59" s="188">
        <v>176</v>
      </c>
      <c r="X59" s="188">
        <v>0</v>
      </c>
      <c r="Y59" s="188">
        <f t="shared" si="16"/>
        <v>0</v>
      </c>
      <c r="Z59" s="188">
        <v>0</v>
      </c>
      <c r="AA59" s="188">
        <v>0</v>
      </c>
      <c r="AB59" s="188">
        <v>0</v>
      </c>
      <c r="AC59" s="188">
        <f t="shared" si="17"/>
        <v>0</v>
      </c>
      <c r="AD59" s="188">
        <v>0</v>
      </c>
      <c r="AE59" s="188">
        <v>0</v>
      </c>
      <c r="AF59" s="188">
        <v>0</v>
      </c>
      <c r="AG59" s="188">
        <v>205</v>
      </c>
      <c r="AH59" s="188">
        <v>67</v>
      </c>
    </row>
    <row r="60" spans="1:34" ht="13.5">
      <c r="A60" s="182" t="s">
        <v>239</v>
      </c>
      <c r="B60" s="182" t="s">
        <v>141</v>
      </c>
      <c r="C60" s="184" t="s">
        <v>142</v>
      </c>
      <c r="D60" s="188">
        <f t="shared" si="9"/>
        <v>722</v>
      </c>
      <c r="E60" s="188">
        <v>604</v>
      </c>
      <c r="F60" s="188">
        <v>118</v>
      </c>
      <c r="G60" s="188">
        <f t="shared" si="10"/>
        <v>722</v>
      </c>
      <c r="H60" s="188">
        <f t="shared" si="11"/>
        <v>670</v>
      </c>
      <c r="I60" s="188">
        <f t="shared" si="12"/>
        <v>0</v>
      </c>
      <c r="J60" s="188">
        <v>0</v>
      </c>
      <c r="K60" s="188">
        <v>0</v>
      </c>
      <c r="L60" s="188">
        <v>0</v>
      </c>
      <c r="M60" s="188">
        <f t="shared" si="13"/>
        <v>494</v>
      </c>
      <c r="N60" s="188">
        <v>0</v>
      </c>
      <c r="O60" s="188">
        <v>406</v>
      </c>
      <c r="P60" s="188">
        <v>88</v>
      </c>
      <c r="Q60" s="188">
        <f t="shared" si="14"/>
        <v>73</v>
      </c>
      <c r="R60" s="188">
        <v>0</v>
      </c>
      <c r="S60" s="188">
        <v>69</v>
      </c>
      <c r="T60" s="188">
        <v>4</v>
      </c>
      <c r="U60" s="188">
        <f t="shared" si="15"/>
        <v>103</v>
      </c>
      <c r="V60" s="188">
        <v>0</v>
      </c>
      <c r="W60" s="188">
        <v>102</v>
      </c>
      <c r="X60" s="188">
        <v>1</v>
      </c>
      <c r="Y60" s="188">
        <f t="shared" si="16"/>
        <v>0</v>
      </c>
      <c r="Z60" s="188">
        <v>0</v>
      </c>
      <c r="AA60" s="188">
        <v>0</v>
      </c>
      <c r="AB60" s="188">
        <v>0</v>
      </c>
      <c r="AC60" s="188">
        <f t="shared" si="17"/>
        <v>0</v>
      </c>
      <c r="AD60" s="188">
        <v>0</v>
      </c>
      <c r="AE60" s="188">
        <v>0</v>
      </c>
      <c r="AF60" s="188">
        <v>0</v>
      </c>
      <c r="AG60" s="188">
        <v>52</v>
      </c>
      <c r="AH60" s="188">
        <v>0</v>
      </c>
    </row>
    <row r="61" spans="1:34" ht="13.5">
      <c r="A61" s="182" t="s">
        <v>239</v>
      </c>
      <c r="B61" s="182" t="s">
        <v>143</v>
      </c>
      <c r="C61" s="184" t="s">
        <v>144</v>
      </c>
      <c r="D61" s="188">
        <f t="shared" si="9"/>
        <v>1361</v>
      </c>
      <c r="E61" s="188">
        <v>1118</v>
      </c>
      <c r="F61" s="188">
        <v>243</v>
      </c>
      <c r="G61" s="188">
        <f t="shared" si="10"/>
        <v>1361</v>
      </c>
      <c r="H61" s="188">
        <f t="shared" si="11"/>
        <v>1045</v>
      </c>
      <c r="I61" s="188">
        <f t="shared" si="12"/>
        <v>0</v>
      </c>
      <c r="J61" s="188">
        <v>0</v>
      </c>
      <c r="K61" s="188">
        <v>0</v>
      </c>
      <c r="L61" s="188">
        <v>0</v>
      </c>
      <c r="M61" s="188">
        <f t="shared" si="13"/>
        <v>757</v>
      </c>
      <c r="N61" s="188">
        <v>0</v>
      </c>
      <c r="O61" s="188">
        <v>712</v>
      </c>
      <c r="P61" s="188">
        <v>45</v>
      </c>
      <c r="Q61" s="188">
        <f t="shared" si="14"/>
        <v>85</v>
      </c>
      <c r="R61" s="188">
        <v>0</v>
      </c>
      <c r="S61" s="188">
        <v>83</v>
      </c>
      <c r="T61" s="188">
        <v>2</v>
      </c>
      <c r="U61" s="188">
        <f t="shared" si="15"/>
        <v>203</v>
      </c>
      <c r="V61" s="188">
        <v>0</v>
      </c>
      <c r="W61" s="188">
        <v>197</v>
      </c>
      <c r="X61" s="188">
        <v>6</v>
      </c>
      <c r="Y61" s="188">
        <f t="shared" si="16"/>
        <v>0</v>
      </c>
      <c r="Z61" s="188">
        <v>0</v>
      </c>
      <c r="AA61" s="188">
        <v>0</v>
      </c>
      <c r="AB61" s="188">
        <v>0</v>
      </c>
      <c r="AC61" s="188">
        <f t="shared" si="17"/>
        <v>0</v>
      </c>
      <c r="AD61" s="188">
        <v>0</v>
      </c>
      <c r="AE61" s="188">
        <v>0</v>
      </c>
      <c r="AF61" s="188">
        <v>0</v>
      </c>
      <c r="AG61" s="188">
        <v>316</v>
      </c>
      <c r="AH61" s="188">
        <v>0</v>
      </c>
    </row>
    <row r="62" spans="1:34" ht="13.5">
      <c r="A62" s="182" t="s">
        <v>239</v>
      </c>
      <c r="B62" s="182" t="s">
        <v>145</v>
      </c>
      <c r="C62" s="184" t="s">
        <v>146</v>
      </c>
      <c r="D62" s="188">
        <f t="shared" si="9"/>
        <v>1732</v>
      </c>
      <c r="E62" s="188">
        <v>1130</v>
      </c>
      <c r="F62" s="188">
        <v>602</v>
      </c>
      <c r="G62" s="188">
        <f t="shared" si="10"/>
        <v>1732</v>
      </c>
      <c r="H62" s="188">
        <f t="shared" si="11"/>
        <v>1680</v>
      </c>
      <c r="I62" s="188">
        <f t="shared" si="12"/>
        <v>0</v>
      </c>
      <c r="J62" s="188">
        <v>0</v>
      </c>
      <c r="K62" s="188">
        <v>0</v>
      </c>
      <c r="L62" s="188">
        <v>0</v>
      </c>
      <c r="M62" s="188">
        <f t="shared" si="13"/>
        <v>1345</v>
      </c>
      <c r="N62" s="188">
        <v>0</v>
      </c>
      <c r="O62" s="188">
        <v>841</v>
      </c>
      <c r="P62" s="188">
        <v>504</v>
      </c>
      <c r="Q62" s="188">
        <f t="shared" si="14"/>
        <v>55</v>
      </c>
      <c r="R62" s="188">
        <v>0</v>
      </c>
      <c r="S62" s="188">
        <v>50</v>
      </c>
      <c r="T62" s="188">
        <v>5</v>
      </c>
      <c r="U62" s="188">
        <f t="shared" si="15"/>
        <v>166</v>
      </c>
      <c r="V62" s="188">
        <v>0</v>
      </c>
      <c r="W62" s="188">
        <v>154</v>
      </c>
      <c r="X62" s="188">
        <v>12</v>
      </c>
      <c r="Y62" s="188">
        <f t="shared" si="16"/>
        <v>1</v>
      </c>
      <c r="Z62" s="188">
        <v>0</v>
      </c>
      <c r="AA62" s="188">
        <v>0</v>
      </c>
      <c r="AB62" s="188">
        <v>1</v>
      </c>
      <c r="AC62" s="188">
        <f t="shared" si="17"/>
        <v>113</v>
      </c>
      <c r="AD62" s="188">
        <v>0</v>
      </c>
      <c r="AE62" s="188">
        <v>85</v>
      </c>
      <c r="AF62" s="188">
        <v>28</v>
      </c>
      <c r="AG62" s="188">
        <v>52</v>
      </c>
      <c r="AH62" s="188">
        <v>0</v>
      </c>
    </row>
    <row r="63" spans="1:34" ht="13.5">
      <c r="A63" s="182" t="s">
        <v>239</v>
      </c>
      <c r="B63" s="182" t="s">
        <v>147</v>
      </c>
      <c r="C63" s="184" t="s">
        <v>148</v>
      </c>
      <c r="D63" s="188">
        <f t="shared" si="9"/>
        <v>1547</v>
      </c>
      <c r="E63" s="188">
        <v>1079</v>
      </c>
      <c r="F63" s="188">
        <v>468</v>
      </c>
      <c r="G63" s="188">
        <f t="shared" si="10"/>
        <v>1547</v>
      </c>
      <c r="H63" s="188">
        <f t="shared" si="11"/>
        <v>1501</v>
      </c>
      <c r="I63" s="188">
        <f t="shared" si="12"/>
        <v>0</v>
      </c>
      <c r="J63" s="188">
        <v>0</v>
      </c>
      <c r="K63" s="188">
        <v>0</v>
      </c>
      <c r="L63" s="188">
        <v>0</v>
      </c>
      <c r="M63" s="188">
        <f t="shared" si="13"/>
        <v>1145</v>
      </c>
      <c r="N63" s="188">
        <v>0</v>
      </c>
      <c r="O63" s="188">
        <v>716</v>
      </c>
      <c r="P63" s="188">
        <v>429</v>
      </c>
      <c r="Q63" s="188">
        <f t="shared" si="14"/>
        <v>34</v>
      </c>
      <c r="R63" s="188">
        <v>0</v>
      </c>
      <c r="S63" s="188">
        <v>31</v>
      </c>
      <c r="T63" s="188">
        <v>3</v>
      </c>
      <c r="U63" s="188">
        <f t="shared" si="15"/>
        <v>263</v>
      </c>
      <c r="V63" s="188">
        <v>0</v>
      </c>
      <c r="W63" s="188">
        <v>243</v>
      </c>
      <c r="X63" s="188">
        <v>20</v>
      </c>
      <c r="Y63" s="188">
        <f t="shared" si="16"/>
        <v>2</v>
      </c>
      <c r="Z63" s="188">
        <v>0</v>
      </c>
      <c r="AA63" s="188">
        <v>0</v>
      </c>
      <c r="AB63" s="188">
        <v>2</v>
      </c>
      <c r="AC63" s="188">
        <f t="shared" si="17"/>
        <v>57</v>
      </c>
      <c r="AD63" s="188">
        <v>0</v>
      </c>
      <c r="AE63" s="188">
        <v>43</v>
      </c>
      <c r="AF63" s="188">
        <v>14</v>
      </c>
      <c r="AG63" s="188">
        <v>46</v>
      </c>
      <c r="AH63" s="188">
        <v>0</v>
      </c>
    </row>
    <row r="64" spans="1:34" ht="13.5">
      <c r="A64" s="182" t="s">
        <v>239</v>
      </c>
      <c r="B64" s="182" t="s">
        <v>149</v>
      </c>
      <c r="C64" s="184" t="s">
        <v>150</v>
      </c>
      <c r="D64" s="188">
        <f t="shared" si="9"/>
        <v>5141</v>
      </c>
      <c r="E64" s="188">
        <v>3553</v>
      </c>
      <c r="F64" s="188">
        <v>1588</v>
      </c>
      <c r="G64" s="188">
        <f t="shared" si="10"/>
        <v>5141</v>
      </c>
      <c r="H64" s="188">
        <f t="shared" si="11"/>
        <v>5015</v>
      </c>
      <c r="I64" s="188">
        <f t="shared" si="12"/>
        <v>0</v>
      </c>
      <c r="J64" s="188">
        <v>0</v>
      </c>
      <c r="K64" s="188">
        <v>0</v>
      </c>
      <c r="L64" s="188">
        <v>0</v>
      </c>
      <c r="M64" s="188">
        <f t="shared" si="13"/>
        <v>3989</v>
      </c>
      <c r="N64" s="188">
        <v>0</v>
      </c>
      <c r="O64" s="188">
        <v>2495</v>
      </c>
      <c r="P64" s="188">
        <v>1494</v>
      </c>
      <c r="Q64" s="188">
        <f t="shared" si="14"/>
        <v>101</v>
      </c>
      <c r="R64" s="188">
        <v>0</v>
      </c>
      <c r="S64" s="188">
        <v>91</v>
      </c>
      <c r="T64" s="188">
        <v>10</v>
      </c>
      <c r="U64" s="188">
        <f t="shared" si="15"/>
        <v>712</v>
      </c>
      <c r="V64" s="188">
        <v>0</v>
      </c>
      <c r="W64" s="188">
        <v>687</v>
      </c>
      <c r="X64" s="188">
        <v>25</v>
      </c>
      <c r="Y64" s="188">
        <f t="shared" si="16"/>
        <v>8</v>
      </c>
      <c r="Z64" s="188">
        <v>0</v>
      </c>
      <c r="AA64" s="188">
        <v>0</v>
      </c>
      <c r="AB64" s="188">
        <v>8</v>
      </c>
      <c r="AC64" s="188">
        <f t="shared" si="17"/>
        <v>205</v>
      </c>
      <c r="AD64" s="188">
        <v>0</v>
      </c>
      <c r="AE64" s="188">
        <v>154</v>
      </c>
      <c r="AF64" s="188">
        <v>51</v>
      </c>
      <c r="AG64" s="188">
        <v>126</v>
      </c>
      <c r="AH64" s="188">
        <v>0</v>
      </c>
    </row>
    <row r="65" spans="1:34" ht="13.5">
      <c r="A65" s="201" t="s">
        <v>11</v>
      </c>
      <c r="B65" s="202"/>
      <c r="C65" s="202"/>
      <c r="D65" s="188">
        <f aca="true" t="shared" si="18" ref="D65:AH65">SUM(D7:D64)</f>
        <v>496326</v>
      </c>
      <c r="E65" s="188">
        <f t="shared" si="18"/>
        <v>327866</v>
      </c>
      <c r="F65" s="188">
        <f t="shared" si="18"/>
        <v>168460</v>
      </c>
      <c r="G65" s="188">
        <f t="shared" si="18"/>
        <v>496326</v>
      </c>
      <c r="H65" s="188">
        <f t="shared" si="18"/>
        <v>447796</v>
      </c>
      <c r="I65" s="188">
        <f t="shared" si="18"/>
        <v>18079</v>
      </c>
      <c r="J65" s="188">
        <f t="shared" si="18"/>
        <v>1</v>
      </c>
      <c r="K65" s="188">
        <f t="shared" si="18"/>
        <v>15430</v>
      </c>
      <c r="L65" s="188">
        <f t="shared" si="18"/>
        <v>2648</v>
      </c>
      <c r="M65" s="188">
        <f t="shared" si="18"/>
        <v>355870</v>
      </c>
      <c r="N65" s="188">
        <f t="shared" si="18"/>
        <v>63294</v>
      </c>
      <c r="O65" s="188">
        <f t="shared" si="18"/>
        <v>171814</v>
      </c>
      <c r="P65" s="188">
        <f t="shared" si="18"/>
        <v>120762</v>
      </c>
      <c r="Q65" s="188">
        <f t="shared" si="18"/>
        <v>21469</v>
      </c>
      <c r="R65" s="188">
        <f t="shared" si="18"/>
        <v>830</v>
      </c>
      <c r="S65" s="188">
        <f t="shared" si="18"/>
        <v>15706</v>
      </c>
      <c r="T65" s="188">
        <f t="shared" si="18"/>
        <v>4933</v>
      </c>
      <c r="U65" s="188">
        <f t="shared" si="18"/>
        <v>48074</v>
      </c>
      <c r="V65" s="188">
        <f t="shared" si="18"/>
        <v>5941</v>
      </c>
      <c r="W65" s="188">
        <f t="shared" si="18"/>
        <v>39048</v>
      </c>
      <c r="X65" s="188">
        <f t="shared" si="18"/>
        <v>3085</v>
      </c>
      <c r="Y65" s="188">
        <f t="shared" si="18"/>
        <v>248</v>
      </c>
      <c r="Z65" s="188">
        <f t="shared" si="18"/>
        <v>65</v>
      </c>
      <c r="AA65" s="188">
        <f t="shared" si="18"/>
        <v>131</v>
      </c>
      <c r="AB65" s="188">
        <f t="shared" si="18"/>
        <v>52</v>
      </c>
      <c r="AC65" s="188">
        <f t="shared" si="18"/>
        <v>4056</v>
      </c>
      <c r="AD65" s="188">
        <f t="shared" si="18"/>
        <v>478</v>
      </c>
      <c r="AE65" s="188">
        <f t="shared" si="18"/>
        <v>2827</v>
      </c>
      <c r="AF65" s="188">
        <f t="shared" si="18"/>
        <v>751</v>
      </c>
      <c r="AG65" s="188">
        <f t="shared" si="18"/>
        <v>48530</v>
      </c>
      <c r="AH65" s="188">
        <f t="shared" si="18"/>
        <v>1591</v>
      </c>
    </row>
  </sheetData>
  <mergeCells count="14">
    <mergeCell ref="A2:A6"/>
    <mergeCell ref="B2:B6"/>
    <mergeCell ref="C2:C6"/>
    <mergeCell ref="D2:F2"/>
    <mergeCell ref="AH2:AH5"/>
    <mergeCell ref="E4:E5"/>
    <mergeCell ref="F4:F5"/>
    <mergeCell ref="I4:L4"/>
    <mergeCell ref="M4:P4"/>
    <mergeCell ref="Q4:T4"/>
    <mergeCell ref="U4:X4"/>
    <mergeCell ref="Y4:AB4"/>
    <mergeCell ref="AC4:AF4"/>
    <mergeCell ref="A65:C6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  <headerFooter alignWithMargins="0">
    <oddHeader>&amp;L&amp;16ごみ搬入量の状況（平成１６年度実績）&amp;R&amp;D　　&amp;T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AJ65"/>
  <sheetViews>
    <sheetView showGridLines="0" workbookViewId="0" topLeftCell="A1">
      <pane xSplit="3" ySplit="6" topLeftCell="D7" activePane="bottomRight" state="frozen"/>
      <selection pane="topLeft" activeCell="A1" sqref="A1:B1"/>
      <selection pane="topRight" activeCell="A1" sqref="A1:B1"/>
      <selection pane="bottomLeft" activeCell="A1" sqref="A1:B1"/>
      <selection pane="bottomRight" activeCell="D7" sqref="D7"/>
    </sheetView>
  </sheetViews>
  <sheetFormatPr defaultColWidth="9.00390625" defaultRowHeight="13.5"/>
  <cols>
    <col min="1" max="1" width="9.00390625" style="5" customWidth="1"/>
    <col min="2" max="2" width="6.625" style="5" customWidth="1"/>
    <col min="3" max="3" width="12.625" style="5" customWidth="1"/>
    <col min="4" max="36" width="10.625" style="5" customWidth="1"/>
    <col min="37" max="16384" width="9.00390625" style="5" customWidth="1"/>
  </cols>
  <sheetData>
    <row r="1" spans="1:36" ht="17.25">
      <c r="A1" s="1" t="s">
        <v>16</v>
      </c>
      <c r="B1" s="1"/>
      <c r="C1" s="1"/>
      <c r="D1" s="4"/>
      <c r="E1" s="3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3"/>
      <c r="V1" s="3"/>
      <c r="W1" s="4"/>
      <c r="X1" s="25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</row>
    <row r="2" spans="1:36" s="27" customFormat="1" ht="22.5" customHeight="1">
      <c r="A2" s="200" t="s">
        <v>105</v>
      </c>
      <c r="B2" s="200" t="s">
        <v>162</v>
      </c>
      <c r="C2" s="203" t="s">
        <v>165</v>
      </c>
      <c r="D2" s="26" t="s">
        <v>157</v>
      </c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30"/>
      <c r="U2" s="26" t="s">
        <v>158</v>
      </c>
      <c r="V2" s="29"/>
      <c r="W2" s="29"/>
      <c r="X2" s="29"/>
      <c r="Y2" s="29"/>
      <c r="Z2" s="29"/>
      <c r="AA2" s="30"/>
      <c r="AB2" s="26" t="s">
        <v>159</v>
      </c>
      <c r="AC2" s="29"/>
      <c r="AD2" s="29"/>
      <c r="AE2" s="29"/>
      <c r="AF2" s="29"/>
      <c r="AG2" s="29"/>
      <c r="AH2" s="29"/>
      <c r="AI2" s="29"/>
      <c r="AJ2" s="30"/>
    </row>
    <row r="3" spans="1:36" s="27" customFormat="1" ht="22.5" customHeight="1">
      <c r="A3" s="222"/>
      <c r="B3" s="224"/>
      <c r="C3" s="191"/>
      <c r="D3" s="10" t="s">
        <v>120</v>
      </c>
      <c r="E3" s="31" t="s">
        <v>114</v>
      </c>
      <c r="F3" s="205" t="s">
        <v>166</v>
      </c>
      <c r="G3" s="206"/>
      <c r="H3" s="206"/>
      <c r="I3" s="206"/>
      <c r="J3" s="206"/>
      <c r="K3" s="207"/>
      <c r="L3" s="203" t="s">
        <v>167</v>
      </c>
      <c r="M3" s="14" t="s">
        <v>122</v>
      </c>
      <c r="N3" s="32"/>
      <c r="O3" s="32"/>
      <c r="P3" s="32"/>
      <c r="Q3" s="32"/>
      <c r="R3" s="32"/>
      <c r="S3" s="32"/>
      <c r="T3" s="33"/>
      <c r="U3" s="10" t="s">
        <v>120</v>
      </c>
      <c r="V3" s="203" t="s">
        <v>114</v>
      </c>
      <c r="W3" s="229" t="s">
        <v>115</v>
      </c>
      <c r="X3" s="230"/>
      <c r="Y3" s="230"/>
      <c r="Z3" s="230"/>
      <c r="AA3" s="231"/>
      <c r="AB3" s="10" t="s">
        <v>120</v>
      </c>
      <c r="AC3" s="203" t="s">
        <v>168</v>
      </c>
      <c r="AD3" s="203" t="s">
        <v>169</v>
      </c>
      <c r="AE3" s="14" t="s">
        <v>116</v>
      </c>
      <c r="AF3" s="29"/>
      <c r="AG3" s="29"/>
      <c r="AH3" s="29"/>
      <c r="AI3" s="29"/>
      <c r="AJ3" s="30"/>
    </row>
    <row r="4" spans="1:36" s="27" customFormat="1" ht="22.5" customHeight="1">
      <c r="A4" s="222"/>
      <c r="B4" s="224"/>
      <c r="C4" s="191"/>
      <c r="D4" s="10"/>
      <c r="E4" s="34"/>
      <c r="F4" s="35"/>
      <c r="G4" s="203" t="s">
        <v>131</v>
      </c>
      <c r="H4" s="203" t="s">
        <v>132</v>
      </c>
      <c r="I4" s="203" t="s">
        <v>133</v>
      </c>
      <c r="J4" s="203" t="s">
        <v>134</v>
      </c>
      <c r="K4" s="203" t="s">
        <v>135</v>
      </c>
      <c r="L4" s="193"/>
      <c r="M4" s="36"/>
      <c r="N4" s="37"/>
      <c r="O4" s="37"/>
      <c r="P4" s="37"/>
      <c r="Q4" s="37"/>
      <c r="R4" s="37"/>
      <c r="S4" s="37"/>
      <c r="T4" s="38"/>
      <c r="U4" s="10"/>
      <c r="V4" s="193"/>
      <c r="W4" s="226" t="s">
        <v>131</v>
      </c>
      <c r="X4" s="203" t="s">
        <v>132</v>
      </c>
      <c r="Y4" s="203" t="s">
        <v>133</v>
      </c>
      <c r="Z4" s="203" t="s">
        <v>134</v>
      </c>
      <c r="AA4" s="203" t="s">
        <v>135</v>
      </c>
      <c r="AB4" s="10"/>
      <c r="AC4" s="193"/>
      <c r="AD4" s="193"/>
      <c r="AE4" s="36"/>
      <c r="AF4" s="226" t="s">
        <v>131</v>
      </c>
      <c r="AG4" s="203" t="s">
        <v>132</v>
      </c>
      <c r="AH4" s="203" t="s">
        <v>133</v>
      </c>
      <c r="AI4" s="203" t="s">
        <v>134</v>
      </c>
      <c r="AJ4" s="203" t="s">
        <v>135</v>
      </c>
    </row>
    <row r="5" spans="1:36" s="27" customFormat="1" ht="22.5" customHeight="1">
      <c r="A5" s="222"/>
      <c r="B5" s="224"/>
      <c r="C5" s="191"/>
      <c r="D5" s="16"/>
      <c r="E5" s="39"/>
      <c r="F5" s="10" t="s">
        <v>120</v>
      </c>
      <c r="G5" s="193"/>
      <c r="H5" s="193"/>
      <c r="I5" s="193"/>
      <c r="J5" s="193"/>
      <c r="K5" s="193"/>
      <c r="L5" s="228"/>
      <c r="M5" s="10" t="s">
        <v>120</v>
      </c>
      <c r="N5" s="6" t="s">
        <v>124</v>
      </c>
      <c r="O5" s="6" t="s">
        <v>163</v>
      </c>
      <c r="P5" s="6" t="s">
        <v>125</v>
      </c>
      <c r="Q5" s="18" t="s">
        <v>170</v>
      </c>
      <c r="R5" s="6" t="s">
        <v>126</v>
      </c>
      <c r="S5" s="18" t="s">
        <v>201</v>
      </c>
      <c r="T5" s="6" t="s">
        <v>164</v>
      </c>
      <c r="U5" s="16"/>
      <c r="V5" s="228"/>
      <c r="W5" s="227"/>
      <c r="X5" s="193"/>
      <c r="Y5" s="193"/>
      <c r="Z5" s="193"/>
      <c r="AA5" s="193"/>
      <c r="AB5" s="16"/>
      <c r="AC5" s="228"/>
      <c r="AD5" s="228"/>
      <c r="AE5" s="10" t="s">
        <v>120</v>
      </c>
      <c r="AF5" s="227"/>
      <c r="AG5" s="193"/>
      <c r="AH5" s="193"/>
      <c r="AI5" s="193"/>
      <c r="AJ5" s="193"/>
    </row>
    <row r="6" spans="1:36" s="27" customFormat="1" ht="22.5" customHeight="1">
      <c r="A6" s="223"/>
      <c r="B6" s="225"/>
      <c r="C6" s="192"/>
      <c r="D6" s="21" t="s">
        <v>171</v>
      </c>
      <c r="E6" s="21" t="s">
        <v>113</v>
      </c>
      <c r="F6" s="21" t="s">
        <v>113</v>
      </c>
      <c r="G6" s="23" t="s">
        <v>113</v>
      </c>
      <c r="H6" s="23" t="s">
        <v>113</v>
      </c>
      <c r="I6" s="23" t="s">
        <v>113</v>
      </c>
      <c r="J6" s="23" t="s">
        <v>113</v>
      </c>
      <c r="K6" s="23" t="s">
        <v>113</v>
      </c>
      <c r="L6" s="40" t="s">
        <v>113</v>
      </c>
      <c r="M6" s="21" t="s">
        <v>113</v>
      </c>
      <c r="N6" s="23" t="s">
        <v>113</v>
      </c>
      <c r="O6" s="23" t="s">
        <v>113</v>
      </c>
      <c r="P6" s="23" t="s">
        <v>113</v>
      </c>
      <c r="Q6" s="23" t="s">
        <v>113</v>
      </c>
      <c r="R6" s="23" t="s">
        <v>113</v>
      </c>
      <c r="S6" s="23" t="s">
        <v>113</v>
      </c>
      <c r="T6" s="23" t="s">
        <v>113</v>
      </c>
      <c r="U6" s="21" t="s">
        <v>113</v>
      </c>
      <c r="V6" s="40" t="s">
        <v>113</v>
      </c>
      <c r="W6" s="41" t="s">
        <v>113</v>
      </c>
      <c r="X6" s="23" t="s">
        <v>113</v>
      </c>
      <c r="Y6" s="23" t="s">
        <v>113</v>
      </c>
      <c r="Z6" s="23" t="s">
        <v>113</v>
      </c>
      <c r="AA6" s="23" t="s">
        <v>113</v>
      </c>
      <c r="AB6" s="21" t="s">
        <v>113</v>
      </c>
      <c r="AC6" s="40" t="s">
        <v>113</v>
      </c>
      <c r="AD6" s="40" t="s">
        <v>113</v>
      </c>
      <c r="AE6" s="21" t="s">
        <v>113</v>
      </c>
      <c r="AF6" s="22" t="s">
        <v>113</v>
      </c>
      <c r="AG6" s="22" t="s">
        <v>113</v>
      </c>
      <c r="AH6" s="22" t="s">
        <v>113</v>
      </c>
      <c r="AI6" s="22" t="s">
        <v>113</v>
      </c>
      <c r="AJ6" s="22" t="s">
        <v>113</v>
      </c>
    </row>
    <row r="7" spans="1:36" ht="13.5">
      <c r="A7" s="182" t="s">
        <v>239</v>
      </c>
      <c r="B7" s="182" t="s">
        <v>240</v>
      </c>
      <c r="C7" s="184" t="s">
        <v>241</v>
      </c>
      <c r="D7" s="188">
        <f aca="true" t="shared" si="0" ref="D7:D64">E7+F7+L7+M7</f>
        <v>123261</v>
      </c>
      <c r="E7" s="188">
        <v>100965</v>
      </c>
      <c r="F7" s="188">
        <f aca="true" t="shared" si="1" ref="F7:F47">SUM(G7:K7)</f>
        <v>18522</v>
      </c>
      <c r="G7" s="188">
        <v>8912</v>
      </c>
      <c r="H7" s="188">
        <v>7382</v>
      </c>
      <c r="I7" s="188">
        <v>2228</v>
      </c>
      <c r="J7" s="188">
        <v>0</v>
      </c>
      <c r="K7" s="188">
        <v>0</v>
      </c>
      <c r="L7" s="188">
        <v>621</v>
      </c>
      <c r="M7" s="188">
        <f aca="true" t="shared" si="2" ref="M7:M47">SUM(N7:T7)</f>
        <v>3153</v>
      </c>
      <c r="N7" s="188">
        <v>3072</v>
      </c>
      <c r="O7" s="188">
        <v>0</v>
      </c>
      <c r="P7" s="188">
        <v>0</v>
      </c>
      <c r="Q7" s="188">
        <v>0</v>
      </c>
      <c r="R7" s="188">
        <v>0</v>
      </c>
      <c r="S7" s="188">
        <v>0</v>
      </c>
      <c r="T7" s="188">
        <v>81</v>
      </c>
      <c r="U7" s="188">
        <f aca="true" t="shared" si="3" ref="U7:U47">SUM(V7:AA7)</f>
        <v>106130</v>
      </c>
      <c r="V7" s="188">
        <v>100965</v>
      </c>
      <c r="W7" s="188">
        <v>4171</v>
      </c>
      <c r="X7" s="188">
        <v>894</v>
      </c>
      <c r="Y7" s="188">
        <v>100</v>
      </c>
      <c r="Z7" s="188">
        <v>0</v>
      </c>
      <c r="AA7" s="188">
        <v>0</v>
      </c>
      <c r="AB7" s="188">
        <f aca="true" t="shared" si="4" ref="AB7:AB47">SUM(AC7:AE7)</f>
        <v>18335</v>
      </c>
      <c r="AC7" s="188">
        <v>621</v>
      </c>
      <c r="AD7" s="188">
        <v>13744</v>
      </c>
      <c r="AE7" s="188">
        <f aca="true" t="shared" si="5" ref="AE7:AE47">SUM(AF7:AJ7)</f>
        <v>3970</v>
      </c>
      <c r="AF7" s="188">
        <v>2937</v>
      </c>
      <c r="AG7" s="188">
        <v>1033</v>
      </c>
      <c r="AH7" s="188">
        <v>0</v>
      </c>
      <c r="AI7" s="188">
        <v>0</v>
      </c>
      <c r="AJ7" s="188">
        <v>0</v>
      </c>
    </row>
    <row r="8" spans="1:36" ht="13.5">
      <c r="A8" s="182" t="s">
        <v>239</v>
      </c>
      <c r="B8" s="182" t="s">
        <v>242</v>
      </c>
      <c r="C8" s="184" t="s">
        <v>243</v>
      </c>
      <c r="D8" s="188">
        <f t="shared" si="0"/>
        <v>22979</v>
      </c>
      <c r="E8" s="188">
        <v>18402</v>
      </c>
      <c r="F8" s="188">
        <f t="shared" si="1"/>
        <v>1551</v>
      </c>
      <c r="G8" s="188">
        <v>402</v>
      </c>
      <c r="H8" s="188">
        <v>1149</v>
      </c>
      <c r="I8" s="188">
        <v>0</v>
      </c>
      <c r="J8" s="188">
        <v>0</v>
      </c>
      <c r="K8" s="188">
        <v>0</v>
      </c>
      <c r="L8" s="188">
        <v>1535</v>
      </c>
      <c r="M8" s="188">
        <f t="shared" si="2"/>
        <v>1491</v>
      </c>
      <c r="N8" s="188">
        <v>1411</v>
      </c>
      <c r="O8" s="188">
        <v>0</v>
      </c>
      <c r="P8" s="188">
        <v>80</v>
      </c>
      <c r="Q8" s="188">
        <v>0</v>
      </c>
      <c r="R8" s="188">
        <v>0</v>
      </c>
      <c r="S8" s="188">
        <v>0</v>
      </c>
      <c r="T8" s="188">
        <v>0</v>
      </c>
      <c r="U8" s="188">
        <f t="shared" si="3"/>
        <v>18793</v>
      </c>
      <c r="V8" s="188">
        <v>18402</v>
      </c>
      <c r="W8" s="188">
        <v>378</v>
      </c>
      <c r="X8" s="188">
        <v>13</v>
      </c>
      <c r="Y8" s="188">
        <v>0</v>
      </c>
      <c r="Z8" s="188">
        <v>0</v>
      </c>
      <c r="AA8" s="188">
        <v>0</v>
      </c>
      <c r="AB8" s="188">
        <f t="shared" si="4"/>
        <v>3346</v>
      </c>
      <c r="AC8" s="188">
        <v>1535</v>
      </c>
      <c r="AD8" s="188">
        <v>1785</v>
      </c>
      <c r="AE8" s="188">
        <f t="shared" si="5"/>
        <v>26</v>
      </c>
      <c r="AF8" s="188">
        <v>24</v>
      </c>
      <c r="AG8" s="188">
        <v>2</v>
      </c>
      <c r="AH8" s="188">
        <v>0</v>
      </c>
      <c r="AI8" s="188">
        <v>0</v>
      </c>
      <c r="AJ8" s="188">
        <v>0</v>
      </c>
    </row>
    <row r="9" spans="1:36" ht="13.5">
      <c r="A9" s="182" t="s">
        <v>239</v>
      </c>
      <c r="B9" s="182" t="s">
        <v>244</v>
      </c>
      <c r="C9" s="184" t="s">
        <v>245</v>
      </c>
      <c r="D9" s="188">
        <f t="shared" si="0"/>
        <v>15371</v>
      </c>
      <c r="E9" s="188">
        <v>0</v>
      </c>
      <c r="F9" s="188">
        <f t="shared" si="1"/>
        <v>14900</v>
      </c>
      <c r="G9" s="188">
        <v>0</v>
      </c>
      <c r="H9" s="188">
        <v>1508</v>
      </c>
      <c r="I9" s="188">
        <v>0</v>
      </c>
      <c r="J9" s="188">
        <v>0</v>
      </c>
      <c r="K9" s="188">
        <v>13392</v>
      </c>
      <c r="L9" s="188">
        <v>0</v>
      </c>
      <c r="M9" s="188">
        <f t="shared" si="2"/>
        <v>471</v>
      </c>
      <c r="N9" s="188">
        <v>471</v>
      </c>
      <c r="O9" s="188">
        <v>0</v>
      </c>
      <c r="P9" s="188">
        <v>0</v>
      </c>
      <c r="Q9" s="188">
        <v>0</v>
      </c>
      <c r="R9" s="188">
        <v>0</v>
      </c>
      <c r="S9" s="188">
        <v>0</v>
      </c>
      <c r="T9" s="188">
        <v>0</v>
      </c>
      <c r="U9" s="188">
        <f t="shared" si="3"/>
        <v>13686</v>
      </c>
      <c r="V9" s="188">
        <v>0</v>
      </c>
      <c r="W9" s="188">
        <v>0</v>
      </c>
      <c r="X9" s="188">
        <v>294</v>
      </c>
      <c r="Y9" s="188">
        <v>0</v>
      </c>
      <c r="Z9" s="188">
        <v>0</v>
      </c>
      <c r="AA9" s="188">
        <v>13392</v>
      </c>
      <c r="AB9" s="188">
        <f t="shared" si="4"/>
        <v>1225</v>
      </c>
      <c r="AC9" s="188">
        <v>0</v>
      </c>
      <c r="AD9" s="188">
        <v>689</v>
      </c>
      <c r="AE9" s="188">
        <f t="shared" si="5"/>
        <v>536</v>
      </c>
      <c r="AF9" s="188">
        <v>0</v>
      </c>
      <c r="AG9" s="188">
        <v>536</v>
      </c>
      <c r="AH9" s="188">
        <v>0</v>
      </c>
      <c r="AI9" s="188">
        <v>0</v>
      </c>
      <c r="AJ9" s="188">
        <v>0</v>
      </c>
    </row>
    <row r="10" spans="1:36" ht="13.5">
      <c r="A10" s="182" t="s">
        <v>239</v>
      </c>
      <c r="B10" s="182" t="s">
        <v>246</v>
      </c>
      <c r="C10" s="184" t="s">
        <v>247</v>
      </c>
      <c r="D10" s="188">
        <f t="shared" si="0"/>
        <v>23262</v>
      </c>
      <c r="E10" s="188">
        <v>19331</v>
      </c>
      <c r="F10" s="188">
        <f t="shared" si="1"/>
        <v>1195</v>
      </c>
      <c r="G10" s="188">
        <v>1195</v>
      </c>
      <c r="H10" s="188">
        <v>0</v>
      </c>
      <c r="I10" s="188">
        <v>0</v>
      </c>
      <c r="J10" s="188">
        <v>0</v>
      </c>
      <c r="K10" s="188">
        <v>0</v>
      </c>
      <c r="L10" s="188">
        <v>216</v>
      </c>
      <c r="M10" s="188">
        <f t="shared" si="2"/>
        <v>2520</v>
      </c>
      <c r="N10" s="188">
        <v>1670</v>
      </c>
      <c r="O10" s="188">
        <v>109</v>
      </c>
      <c r="P10" s="188">
        <v>475</v>
      </c>
      <c r="Q10" s="188">
        <v>89</v>
      </c>
      <c r="R10" s="188">
        <v>140</v>
      </c>
      <c r="S10" s="188">
        <v>37</v>
      </c>
      <c r="T10" s="188">
        <v>0</v>
      </c>
      <c r="U10" s="188">
        <f t="shared" si="3"/>
        <v>19664</v>
      </c>
      <c r="V10" s="188">
        <v>19331</v>
      </c>
      <c r="W10" s="188">
        <v>333</v>
      </c>
      <c r="X10" s="188">
        <v>0</v>
      </c>
      <c r="Y10" s="188">
        <v>0</v>
      </c>
      <c r="Z10" s="188">
        <v>0</v>
      </c>
      <c r="AA10" s="188">
        <v>0</v>
      </c>
      <c r="AB10" s="188">
        <f t="shared" si="4"/>
        <v>3117</v>
      </c>
      <c r="AC10" s="188">
        <v>216</v>
      </c>
      <c r="AD10" s="188">
        <v>2434</v>
      </c>
      <c r="AE10" s="188">
        <f t="shared" si="5"/>
        <v>467</v>
      </c>
      <c r="AF10" s="188">
        <v>467</v>
      </c>
      <c r="AG10" s="188">
        <v>0</v>
      </c>
      <c r="AH10" s="188">
        <v>0</v>
      </c>
      <c r="AI10" s="188">
        <v>0</v>
      </c>
      <c r="AJ10" s="188">
        <v>0</v>
      </c>
    </row>
    <row r="11" spans="1:36" ht="13.5">
      <c r="A11" s="182" t="s">
        <v>239</v>
      </c>
      <c r="B11" s="182" t="s">
        <v>248</v>
      </c>
      <c r="C11" s="184" t="s">
        <v>249</v>
      </c>
      <c r="D11" s="188">
        <f t="shared" si="0"/>
        <v>27492</v>
      </c>
      <c r="E11" s="188">
        <v>24645</v>
      </c>
      <c r="F11" s="188">
        <f t="shared" si="1"/>
        <v>1971</v>
      </c>
      <c r="G11" s="188">
        <v>1209</v>
      </c>
      <c r="H11" s="188">
        <v>762</v>
      </c>
      <c r="I11" s="188">
        <v>0</v>
      </c>
      <c r="J11" s="188">
        <v>0</v>
      </c>
      <c r="K11" s="188">
        <v>0</v>
      </c>
      <c r="L11" s="188">
        <v>68</v>
      </c>
      <c r="M11" s="188">
        <f t="shared" si="2"/>
        <v>808</v>
      </c>
      <c r="N11" s="188">
        <v>33</v>
      </c>
      <c r="O11" s="188">
        <v>70</v>
      </c>
      <c r="P11" s="188">
        <v>705</v>
      </c>
      <c r="Q11" s="188">
        <v>0</v>
      </c>
      <c r="R11" s="188">
        <v>0</v>
      </c>
      <c r="S11" s="188">
        <v>0</v>
      </c>
      <c r="T11" s="188">
        <v>0</v>
      </c>
      <c r="U11" s="188">
        <f t="shared" si="3"/>
        <v>25158</v>
      </c>
      <c r="V11" s="188">
        <v>24645</v>
      </c>
      <c r="W11" s="188">
        <v>372</v>
      </c>
      <c r="X11" s="188">
        <v>141</v>
      </c>
      <c r="Y11" s="188">
        <v>0</v>
      </c>
      <c r="Z11" s="188">
        <v>0</v>
      </c>
      <c r="AA11" s="188">
        <v>0</v>
      </c>
      <c r="AB11" s="188">
        <f t="shared" si="4"/>
        <v>3138</v>
      </c>
      <c r="AC11" s="188">
        <v>68</v>
      </c>
      <c r="AD11" s="188">
        <v>2513</v>
      </c>
      <c r="AE11" s="188">
        <f t="shared" si="5"/>
        <v>557</v>
      </c>
      <c r="AF11" s="188">
        <v>557</v>
      </c>
      <c r="AG11" s="188">
        <v>0</v>
      </c>
      <c r="AH11" s="188">
        <v>0</v>
      </c>
      <c r="AI11" s="188">
        <v>0</v>
      </c>
      <c r="AJ11" s="188">
        <v>0</v>
      </c>
    </row>
    <row r="12" spans="1:36" ht="13.5">
      <c r="A12" s="182" t="s">
        <v>239</v>
      </c>
      <c r="B12" s="182" t="s">
        <v>250</v>
      </c>
      <c r="C12" s="184" t="s">
        <v>251</v>
      </c>
      <c r="D12" s="188">
        <f t="shared" si="0"/>
        <v>27648</v>
      </c>
      <c r="E12" s="188">
        <v>21800</v>
      </c>
      <c r="F12" s="188">
        <f t="shared" si="1"/>
        <v>1407</v>
      </c>
      <c r="G12" s="188">
        <v>1407</v>
      </c>
      <c r="H12" s="188">
        <v>0</v>
      </c>
      <c r="I12" s="188">
        <v>0</v>
      </c>
      <c r="J12" s="188">
        <v>0</v>
      </c>
      <c r="K12" s="188">
        <v>0</v>
      </c>
      <c r="L12" s="188">
        <v>0</v>
      </c>
      <c r="M12" s="188">
        <f t="shared" si="2"/>
        <v>4441</v>
      </c>
      <c r="N12" s="188">
        <v>2573</v>
      </c>
      <c r="O12" s="188">
        <v>304</v>
      </c>
      <c r="P12" s="188">
        <v>874</v>
      </c>
      <c r="Q12" s="188">
        <v>214</v>
      </c>
      <c r="R12" s="188">
        <v>442</v>
      </c>
      <c r="S12" s="188">
        <v>34</v>
      </c>
      <c r="T12" s="188">
        <v>0</v>
      </c>
      <c r="U12" s="188">
        <f t="shared" si="3"/>
        <v>22176</v>
      </c>
      <c r="V12" s="188">
        <v>21800</v>
      </c>
      <c r="W12" s="188">
        <v>376</v>
      </c>
      <c r="X12" s="188">
        <v>0</v>
      </c>
      <c r="Y12" s="188">
        <v>0</v>
      </c>
      <c r="Z12" s="188">
        <v>0</v>
      </c>
      <c r="AA12" s="188">
        <v>0</v>
      </c>
      <c r="AB12" s="188">
        <f t="shared" si="4"/>
        <v>3066</v>
      </c>
      <c r="AC12" s="188">
        <v>0</v>
      </c>
      <c r="AD12" s="188">
        <v>2477</v>
      </c>
      <c r="AE12" s="188">
        <f t="shared" si="5"/>
        <v>589</v>
      </c>
      <c r="AF12" s="188">
        <v>589</v>
      </c>
      <c r="AG12" s="188">
        <v>0</v>
      </c>
      <c r="AH12" s="188">
        <v>0</v>
      </c>
      <c r="AI12" s="188">
        <v>0</v>
      </c>
      <c r="AJ12" s="188">
        <v>0</v>
      </c>
    </row>
    <row r="13" spans="1:36" ht="13.5">
      <c r="A13" s="182" t="s">
        <v>239</v>
      </c>
      <c r="B13" s="182" t="s">
        <v>252</v>
      </c>
      <c r="C13" s="184" t="s">
        <v>253</v>
      </c>
      <c r="D13" s="188">
        <f t="shared" si="0"/>
        <v>14515</v>
      </c>
      <c r="E13" s="188">
        <v>12115</v>
      </c>
      <c r="F13" s="188">
        <f t="shared" si="1"/>
        <v>1538</v>
      </c>
      <c r="G13" s="188">
        <v>940</v>
      </c>
      <c r="H13" s="188">
        <v>598</v>
      </c>
      <c r="I13" s="188">
        <v>0</v>
      </c>
      <c r="J13" s="188">
        <v>0</v>
      </c>
      <c r="K13" s="188">
        <v>0</v>
      </c>
      <c r="L13" s="188">
        <v>0</v>
      </c>
      <c r="M13" s="188">
        <f t="shared" si="2"/>
        <v>862</v>
      </c>
      <c r="N13" s="188">
        <v>862</v>
      </c>
      <c r="O13" s="188">
        <v>0</v>
      </c>
      <c r="P13" s="188">
        <v>0</v>
      </c>
      <c r="Q13" s="188">
        <v>0</v>
      </c>
      <c r="R13" s="188">
        <v>0</v>
      </c>
      <c r="S13" s="188">
        <v>0</v>
      </c>
      <c r="T13" s="188">
        <v>0</v>
      </c>
      <c r="U13" s="188">
        <f t="shared" si="3"/>
        <v>12296</v>
      </c>
      <c r="V13" s="188">
        <v>12115</v>
      </c>
      <c r="W13" s="188">
        <v>181</v>
      </c>
      <c r="X13" s="188">
        <v>0</v>
      </c>
      <c r="Y13" s="188">
        <v>0</v>
      </c>
      <c r="Z13" s="188">
        <v>0</v>
      </c>
      <c r="AA13" s="188">
        <v>0</v>
      </c>
      <c r="AB13" s="188">
        <f t="shared" si="4"/>
        <v>1831</v>
      </c>
      <c r="AC13" s="188">
        <v>0</v>
      </c>
      <c r="AD13" s="188">
        <v>1396</v>
      </c>
      <c r="AE13" s="188">
        <f t="shared" si="5"/>
        <v>435</v>
      </c>
      <c r="AF13" s="188">
        <v>435</v>
      </c>
      <c r="AG13" s="188">
        <v>0</v>
      </c>
      <c r="AH13" s="188">
        <v>0</v>
      </c>
      <c r="AI13" s="188">
        <v>0</v>
      </c>
      <c r="AJ13" s="188">
        <v>0</v>
      </c>
    </row>
    <row r="14" spans="1:36" ht="13.5">
      <c r="A14" s="182" t="s">
        <v>239</v>
      </c>
      <c r="B14" s="182" t="s">
        <v>254</v>
      </c>
      <c r="C14" s="184" t="s">
        <v>255</v>
      </c>
      <c r="D14" s="188">
        <f t="shared" si="0"/>
        <v>9096</v>
      </c>
      <c r="E14" s="188">
        <v>7071</v>
      </c>
      <c r="F14" s="188">
        <f t="shared" si="1"/>
        <v>637</v>
      </c>
      <c r="G14" s="188">
        <v>637</v>
      </c>
      <c r="H14" s="188">
        <v>0</v>
      </c>
      <c r="I14" s="188">
        <v>0</v>
      </c>
      <c r="J14" s="188">
        <v>0</v>
      </c>
      <c r="K14" s="188">
        <v>0</v>
      </c>
      <c r="L14" s="188">
        <v>0</v>
      </c>
      <c r="M14" s="188">
        <f t="shared" si="2"/>
        <v>1388</v>
      </c>
      <c r="N14" s="188">
        <v>905</v>
      </c>
      <c r="O14" s="188">
        <v>118</v>
      </c>
      <c r="P14" s="188">
        <v>297</v>
      </c>
      <c r="Q14" s="188">
        <v>68</v>
      </c>
      <c r="R14" s="188">
        <v>0</v>
      </c>
      <c r="S14" s="188">
        <v>0</v>
      </c>
      <c r="T14" s="188">
        <v>0</v>
      </c>
      <c r="U14" s="188">
        <f t="shared" si="3"/>
        <v>7220</v>
      </c>
      <c r="V14" s="188">
        <v>7071</v>
      </c>
      <c r="W14" s="188">
        <v>149</v>
      </c>
      <c r="X14" s="188">
        <v>0</v>
      </c>
      <c r="Y14" s="188">
        <v>0</v>
      </c>
      <c r="Z14" s="188">
        <v>0</v>
      </c>
      <c r="AA14" s="188">
        <v>0</v>
      </c>
      <c r="AB14" s="188">
        <f t="shared" si="4"/>
        <v>918</v>
      </c>
      <c r="AC14" s="188">
        <v>0</v>
      </c>
      <c r="AD14" s="188">
        <v>735</v>
      </c>
      <c r="AE14" s="188">
        <f t="shared" si="5"/>
        <v>183</v>
      </c>
      <c r="AF14" s="188">
        <v>183</v>
      </c>
      <c r="AG14" s="188">
        <v>0</v>
      </c>
      <c r="AH14" s="188">
        <v>0</v>
      </c>
      <c r="AI14" s="188">
        <v>0</v>
      </c>
      <c r="AJ14" s="188">
        <v>0</v>
      </c>
    </row>
    <row r="15" spans="1:36" ht="13.5">
      <c r="A15" s="182" t="s">
        <v>239</v>
      </c>
      <c r="B15" s="182" t="s">
        <v>256</v>
      </c>
      <c r="C15" s="184" t="s">
        <v>257</v>
      </c>
      <c r="D15" s="188">
        <f t="shared" si="0"/>
        <v>24293</v>
      </c>
      <c r="E15" s="188">
        <v>18562</v>
      </c>
      <c r="F15" s="188">
        <f t="shared" si="1"/>
        <v>2448</v>
      </c>
      <c r="G15" s="188">
        <v>32</v>
      </c>
      <c r="H15" s="188">
        <v>2416</v>
      </c>
      <c r="I15" s="188">
        <v>0</v>
      </c>
      <c r="J15" s="188">
        <v>0</v>
      </c>
      <c r="K15" s="188">
        <v>0</v>
      </c>
      <c r="L15" s="188">
        <v>1168</v>
      </c>
      <c r="M15" s="188">
        <f t="shared" si="2"/>
        <v>2115</v>
      </c>
      <c r="N15" s="188">
        <v>2115</v>
      </c>
      <c r="O15" s="188">
        <v>0</v>
      </c>
      <c r="P15" s="188">
        <v>0</v>
      </c>
      <c r="Q15" s="188">
        <v>0</v>
      </c>
      <c r="R15" s="188">
        <v>0</v>
      </c>
      <c r="S15" s="188">
        <v>0</v>
      </c>
      <c r="T15" s="188">
        <v>0</v>
      </c>
      <c r="U15" s="188">
        <f t="shared" si="3"/>
        <v>18959</v>
      </c>
      <c r="V15" s="188">
        <v>18562</v>
      </c>
      <c r="W15" s="188">
        <v>10</v>
      </c>
      <c r="X15" s="188">
        <v>387</v>
      </c>
      <c r="Y15" s="188">
        <v>0</v>
      </c>
      <c r="Z15" s="188">
        <v>0</v>
      </c>
      <c r="AA15" s="188">
        <v>0</v>
      </c>
      <c r="AB15" s="188">
        <f t="shared" si="4"/>
        <v>4434</v>
      </c>
      <c r="AC15" s="188">
        <v>1168</v>
      </c>
      <c r="AD15" s="188">
        <v>2664</v>
      </c>
      <c r="AE15" s="188">
        <f t="shared" si="5"/>
        <v>602</v>
      </c>
      <c r="AF15" s="188">
        <v>15</v>
      </c>
      <c r="AG15" s="188">
        <v>587</v>
      </c>
      <c r="AH15" s="188">
        <v>0</v>
      </c>
      <c r="AI15" s="188">
        <v>0</v>
      </c>
      <c r="AJ15" s="188">
        <v>0</v>
      </c>
    </row>
    <row r="16" spans="1:36" ht="13.5">
      <c r="A16" s="182" t="s">
        <v>239</v>
      </c>
      <c r="B16" s="182" t="s">
        <v>258</v>
      </c>
      <c r="C16" s="184" t="s">
        <v>259</v>
      </c>
      <c r="D16" s="188">
        <f t="shared" si="0"/>
        <v>8780</v>
      </c>
      <c r="E16" s="188">
        <v>7124</v>
      </c>
      <c r="F16" s="188">
        <f t="shared" si="1"/>
        <v>649</v>
      </c>
      <c r="G16" s="188">
        <v>649</v>
      </c>
      <c r="H16" s="188">
        <v>0</v>
      </c>
      <c r="I16" s="188">
        <v>0</v>
      </c>
      <c r="J16" s="188">
        <v>0</v>
      </c>
      <c r="K16" s="188">
        <v>0</v>
      </c>
      <c r="L16" s="188">
        <v>0</v>
      </c>
      <c r="M16" s="188">
        <f t="shared" si="2"/>
        <v>1007</v>
      </c>
      <c r="N16" s="188">
        <v>749</v>
      </c>
      <c r="O16" s="188">
        <v>25</v>
      </c>
      <c r="P16" s="188">
        <v>201</v>
      </c>
      <c r="Q16" s="188">
        <v>32</v>
      </c>
      <c r="R16" s="188">
        <v>0</v>
      </c>
      <c r="S16" s="188">
        <v>0</v>
      </c>
      <c r="T16" s="188">
        <v>0</v>
      </c>
      <c r="U16" s="188">
        <f t="shared" si="3"/>
        <v>7124</v>
      </c>
      <c r="V16" s="188">
        <v>7124</v>
      </c>
      <c r="W16" s="188">
        <v>0</v>
      </c>
      <c r="X16" s="188">
        <v>0</v>
      </c>
      <c r="Y16" s="188">
        <v>0</v>
      </c>
      <c r="Z16" s="188">
        <v>0</v>
      </c>
      <c r="AA16" s="188">
        <v>0</v>
      </c>
      <c r="AB16" s="188">
        <f t="shared" si="4"/>
        <v>1332</v>
      </c>
      <c r="AC16" s="188">
        <v>0</v>
      </c>
      <c r="AD16" s="188">
        <v>891</v>
      </c>
      <c r="AE16" s="188">
        <f t="shared" si="5"/>
        <v>441</v>
      </c>
      <c r="AF16" s="188">
        <v>441</v>
      </c>
      <c r="AG16" s="188">
        <v>0</v>
      </c>
      <c r="AH16" s="188">
        <v>0</v>
      </c>
      <c r="AI16" s="188">
        <v>0</v>
      </c>
      <c r="AJ16" s="188">
        <v>0</v>
      </c>
    </row>
    <row r="17" spans="1:36" ht="13.5">
      <c r="A17" s="182" t="s">
        <v>239</v>
      </c>
      <c r="B17" s="182" t="s">
        <v>260</v>
      </c>
      <c r="C17" s="184" t="s">
        <v>261</v>
      </c>
      <c r="D17" s="188">
        <f t="shared" si="0"/>
        <v>22704</v>
      </c>
      <c r="E17" s="188">
        <v>20010</v>
      </c>
      <c r="F17" s="188">
        <f t="shared" si="1"/>
        <v>1098</v>
      </c>
      <c r="G17" s="188">
        <v>399</v>
      </c>
      <c r="H17" s="188">
        <v>699</v>
      </c>
      <c r="I17" s="188">
        <v>0</v>
      </c>
      <c r="J17" s="188">
        <v>0</v>
      </c>
      <c r="K17" s="188">
        <v>0</v>
      </c>
      <c r="L17" s="188">
        <v>0</v>
      </c>
      <c r="M17" s="188">
        <f t="shared" si="2"/>
        <v>1596</v>
      </c>
      <c r="N17" s="188">
        <v>1426</v>
      </c>
      <c r="O17" s="188">
        <v>5</v>
      </c>
      <c r="P17" s="188">
        <v>77</v>
      </c>
      <c r="Q17" s="188">
        <v>0</v>
      </c>
      <c r="R17" s="188">
        <v>0</v>
      </c>
      <c r="S17" s="188">
        <v>88</v>
      </c>
      <c r="T17" s="188">
        <v>0</v>
      </c>
      <c r="U17" s="188">
        <f t="shared" si="3"/>
        <v>20236</v>
      </c>
      <c r="V17" s="188">
        <v>20010</v>
      </c>
      <c r="W17" s="188">
        <v>226</v>
      </c>
      <c r="X17" s="188">
        <v>0</v>
      </c>
      <c r="Y17" s="188">
        <v>0</v>
      </c>
      <c r="Z17" s="188">
        <v>0</v>
      </c>
      <c r="AA17" s="188">
        <v>0</v>
      </c>
      <c r="AB17" s="188">
        <f t="shared" si="4"/>
        <v>1170</v>
      </c>
      <c r="AC17" s="188">
        <v>0</v>
      </c>
      <c r="AD17" s="188">
        <v>1170</v>
      </c>
      <c r="AE17" s="188">
        <f t="shared" si="5"/>
        <v>0</v>
      </c>
      <c r="AF17" s="188">
        <v>0</v>
      </c>
      <c r="AG17" s="188">
        <v>0</v>
      </c>
      <c r="AH17" s="188">
        <v>0</v>
      </c>
      <c r="AI17" s="188">
        <v>0</v>
      </c>
      <c r="AJ17" s="188">
        <v>0</v>
      </c>
    </row>
    <row r="18" spans="1:36" ht="13.5">
      <c r="A18" s="182" t="s">
        <v>239</v>
      </c>
      <c r="B18" s="182" t="s">
        <v>262</v>
      </c>
      <c r="C18" s="184" t="s">
        <v>263</v>
      </c>
      <c r="D18" s="188">
        <f t="shared" si="0"/>
        <v>8707</v>
      </c>
      <c r="E18" s="188">
        <v>7003</v>
      </c>
      <c r="F18" s="188">
        <f t="shared" si="1"/>
        <v>527</v>
      </c>
      <c r="G18" s="188">
        <v>527</v>
      </c>
      <c r="H18" s="188">
        <v>0</v>
      </c>
      <c r="I18" s="188">
        <v>0</v>
      </c>
      <c r="J18" s="188">
        <v>0</v>
      </c>
      <c r="K18" s="188">
        <v>0</v>
      </c>
      <c r="L18" s="188">
        <v>0</v>
      </c>
      <c r="M18" s="188">
        <f t="shared" si="2"/>
        <v>1177</v>
      </c>
      <c r="N18" s="188">
        <v>763</v>
      </c>
      <c r="O18" s="188">
        <v>83</v>
      </c>
      <c r="P18" s="188">
        <v>280</v>
      </c>
      <c r="Q18" s="188">
        <v>51</v>
      </c>
      <c r="R18" s="188">
        <v>0</v>
      </c>
      <c r="S18" s="188">
        <v>0</v>
      </c>
      <c r="T18" s="188">
        <v>0</v>
      </c>
      <c r="U18" s="188">
        <f t="shared" si="3"/>
        <v>7131</v>
      </c>
      <c r="V18" s="188">
        <v>7003</v>
      </c>
      <c r="W18" s="188">
        <v>128</v>
      </c>
      <c r="X18" s="188">
        <v>0</v>
      </c>
      <c r="Y18" s="188">
        <v>0</v>
      </c>
      <c r="Z18" s="188">
        <v>0</v>
      </c>
      <c r="AA18" s="188">
        <v>0</v>
      </c>
      <c r="AB18" s="188">
        <f t="shared" si="4"/>
        <v>1071</v>
      </c>
      <c r="AC18" s="188">
        <v>0</v>
      </c>
      <c r="AD18" s="188">
        <v>892</v>
      </c>
      <c r="AE18" s="188">
        <f t="shared" si="5"/>
        <v>179</v>
      </c>
      <c r="AF18" s="188">
        <v>179</v>
      </c>
      <c r="AG18" s="188">
        <v>0</v>
      </c>
      <c r="AH18" s="188">
        <v>0</v>
      </c>
      <c r="AI18" s="188">
        <v>0</v>
      </c>
      <c r="AJ18" s="188">
        <v>0</v>
      </c>
    </row>
    <row r="19" spans="1:36" ht="13.5">
      <c r="A19" s="182" t="s">
        <v>239</v>
      </c>
      <c r="B19" s="182" t="s">
        <v>264</v>
      </c>
      <c r="C19" s="184" t="s">
        <v>265</v>
      </c>
      <c r="D19" s="188">
        <f t="shared" si="0"/>
        <v>11558</v>
      </c>
      <c r="E19" s="188">
        <v>9417</v>
      </c>
      <c r="F19" s="188">
        <f t="shared" si="1"/>
        <v>826</v>
      </c>
      <c r="G19" s="188">
        <v>826</v>
      </c>
      <c r="H19" s="188">
        <v>0</v>
      </c>
      <c r="I19" s="188">
        <v>0</v>
      </c>
      <c r="J19" s="188">
        <v>0</v>
      </c>
      <c r="K19" s="188">
        <v>0</v>
      </c>
      <c r="L19" s="188">
        <v>0</v>
      </c>
      <c r="M19" s="188">
        <f t="shared" si="2"/>
        <v>1315</v>
      </c>
      <c r="N19" s="188">
        <v>860</v>
      </c>
      <c r="O19" s="188">
        <v>0</v>
      </c>
      <c r="P19" s="188">
        <v>345</v>
      </c>
      <c r="Q19" s="188">
        <v>74</v>
      </c>
      <c r="R19" s="188">
        <v>36</v>
      </c>
      <c r="S19" s="188">
        <v>0</v>
      </c>
      <c r="T19" s="188">
        <v>0</v>
      </c>
      <c r="U19" s="188">
        <f t="shared" si="3"/>
        <v>9535</v>
      </c>
      <c r="V19" s="188">
        <v>9417</v>
      </c>
      <c r="W19" s="188">
        <v>118</v>
      </c>
      <c r="X19" s="188">
        <v>0</v>
      </c>
      <c r="Y19" s="188">
        <v>0</v>
      </c>
      <c r="Z19" s="188">
        <v>0</v>
      </c>
      <c r="AA19" s="188">
        <v>0</v>
      </c>
      <c r="AB19" s="188">
        <f t="shared" si="4"/>
        <v>1246</v>
      </c>
      <c r="AC19" s="188">
        <v>0</v>
      </c>
      <c r="AD19" s="188">
        <v>939</v>
      </c>
      <c r="AE19" s="188">
        <f t="shared" si="5"/>
        <v>307</v>
      </c>
      <c r="AF19" s="188">
        <v>307</v>
      </c>
      <c r="AG19" s="188">
        <v>0</v>
      </c>
      <c r="AH19" s="188">
        <v>0</v>
      </c>
      <c r="AI19" s="188">
        <v>0</v>
      </c>
      <c r="AJ19" s="188">
        <v>0</v>
      </c>
    </row>
    <row r="20" spans="1:36" ht="13.5">
      <c r="A20" s="182" t="s">
        <v>239</v>
      </c>
      <c r="B20" s="182" t="s">
        <v>266</v>
      </c>
      <c r="C20" s="184" t="s">
        <v>267</v>
      </c>
      <c r="D20" s="188">
        <f t="shared" si="0"/>
        <v>7379</v>
      </c>
      <c r="E20" s="188">
        <v>6004</v>
      </c>
      <c r="F20" s="188">
        <f t="shared" si="1"/>
        <v>1375</v>
      </c>
      <c r="G20" s="188">
        <v>273</v>
      </c>
      <c r="H20" s="188">
        <v>1008</v>
      </c>
      <c r="I20" s="188">
        <v>0</v>
      </c>
      <c r="J20" s="188">
        <v>0</v>
      </c>
      <c r="K20" s="188">
        <v>94</v>
      </c>
      <c r="L20" s="188">
        <v>0</v>
      </c>
      <c r="M20" s="188">
        <f t="shared" si="2"/>
        <v>0</v>
      </c>
      <c r="N20" s="188">
        <v>0</v>
      </c>
      <c r="O20" s="188">
        <v>0</v>
      </c>
      <c r="P20" s="188">
        <v>0</v>
      </c>
      <c r="Q20" s="188">
        <v>0</v>
      </c>
      <c r="R20" s="188">
        <v>0</v>
      </c>
      <c r="S20" s="188">
        <v>0</v>
      </c>
      <c r="T20" s="188">
        <v>0</v>
      </c>
      <c r="U20" s="188">
        <f t="shared" si="3"/>
        <v>6004</v>
      </c>
      <c r="V20" s="188">
        <v>6004</v>
      </c>
      <c r="W20" s="188">
        <v>0</v>
      </c>
      <c r="X20" s="188">
        <v>0</v>
      </c>
      <c r="Y20" s="188">
        <v>0</v>
      </c>
      <c r="Z20" s="188">
        <v>0</v>
      </c>
      <c r="AA20" s="188">
        <v>0</v>
      </c>
      <c r="AB20" s="188">
        <f t="shared" si="4"/>
        <v>978</v>
      </c>
      <c r="AC20" s="188">
        <v>0</v>
      </c>
      <c r="AD20" s="188">
        <v>772</v>
      </c>
      <c r="AE20" s="188">
        <f t="shared" si="5"/>
        <v>206</v>
      </c>
      <c r="AF20" s="188">
        <v>112</v>
      </c>
      <c r="AG20" s="188">
        <v>0</v>
      </c>
      <c r="AH20" s="188">
        <v>0</v>
      </c>
      <c r="AI20" s="188">
        <v>0</v>
      </c>
      <c r="AJ20" s="188">
        <v>94</v>
      </c>
    </row>
    <row r="21" spans="1:36" ht="13.5">
      <c r="A21" s="182" t="s">
        <v>239</v>
      </c>
      <c r="B21" s="182" t="s">
        <v>268</v>
      </c>
      <c r="C21" s="184" t="s">
        <v>269</v>
      </c>
      <c r="D21" s="188">
        <f t="shared" si="0"/>
        <v>2128</v>
      </c>
      <c r="E21" s="188">
        <v>1453</v>
      </c>
      <c r="F21" s="188">
        <f t="shared" si="1"/>
        <v>666</v>
      </c>
      <c r="G21" s="188">
        <v>0</v>
      </c>
      <c r="H21" s="188">
        <v>666</v>
      </c>
      <c r="I21" s="188">
        <v>0</v>
      </c>
      <c r="J21" s="188">
        <v>0</v>
      </c>
      <c r="K21" s="188">
        <v>0</v>
      </c>
      <c r="L21" s="188">
        <v>9</v>
      </c>
      <c r="M21" s="188">
        <f t="shared" si="2"/>
        <v>0</v>
      </c>
      <c r="N21" s="188">
        <v>0</v>
      </c>
      <c r="O21" s="188">
        <v>0</v>
      </c>
      <c r="P21" s="188">
        <v>0</v>
      </c>
      <c r="Q21" s="188">
        <v>0</v>
      </c>
      <c r="R21" s="188">
        <v>0</v>
      </c>
      <c r="S21" s="188">
        <v>0</v>
      </c>
      <c r="T21" s="188">
        <v>0</v>
      </c>
      <c r="U21" s="188">
        <f t="shared" si="3"/>
        <v>1453</v>
      </c>
      <c r="V21" s="188">
        <v>1453</v>
      </c>
      <c r="W21" s="188">
        <v>0</v>
      </c>
      <c r="X21" s="188">
        <v>0</v>
      </c>
      <c r="Y21" s="188">
        <v>0</v>
      </c>
      <c r="Z21" s="188">
        <v>0</v>
      </c>
      <c r="AA21" s="188">
        <v>0</v>
      </c>
      <c r="AB21" s="188">
        <f t="shared" si="4"/>
        <v>652</v>
      </c>
      <c r="AC21" s="188">
        <v>9</v>
      </c>
      <c r="AD21" s="188">
        <v>554</v>
      </c>
      <c r="AE21" s="188">
        <f t="shared" si="5"/>
        <v>89</v>
      </c>
      <c r="AF21" s="188">
        <v>0</v>
      </c>
      <c r="AG21" s="188">
        <v>89</v>
      </c>
      <c r="AH21" s="188">
        <v>0</v>
      </c>
      <c r="AI21" s="188">
        <v>0</v>
      </c>
      <c r="AJ21" s="188">
        <v>0</v>
      </c>
    </row>
    <row r="22" spans="1:36" ht="13.5">
      <c r="A22" s="182" t="s">
        <v>239</v>
      </c>
      <c r="B22" s="182" t="s">
        <v>270</v>
      </c>
      <c r="C22" s="184" t="s">
        <v>271</v>
      </c>
      <c r="D22" s="188">
        <f t="shared" si="0"/>
        <v>4591</v>
      </c>
      <c r="E22" s="188">
        <v>3499</v>
      </c>
      <c r="F22" s="188">
        <f t="shared" si="1"/>
        <v>1092</v>
      </c>
      <c r="G22" s="188">
        <v>402</v>
      </c>
      <c r="H22" s="188">
        <v>690</v>
      </c>
      <c r="I22" s="188">
        <v>0</v>
      </c>
      <c r="J22" s="188">
        <v>0</v>
      </c>
      <c r="K22" s="188">
        <v>0</v>
      </c>
      <c r="L22" s="188">
        <v>0</v>
      </c>
      <c r="M22" s="188">
        <f t="shared" si="2"/>
        <v>0</v>
      </c>
      <c r="N22" s="188">
        <v>0</v>
      </c>
      <c r="O22" s="188">
        <v>0</v>
      </c>
      <c r="P22" s="188">
        <v>0</v>
      </c>
      <c r="Q22" s="188">
        <v>0</v>
      </c>
      <c r="R22" s="188">
        <v>0</v>
      </c>
      <c r="S22" s="188">
        <v>0</v>
      </c>
      <c r="T22" s="188">
        <v>0</v>
      </c>
      <c r="U22" s="188">
        <f t="shared" si="3"/>
        <v>3499</v>
      </c>
      <c r="V22" s="188">
        <v>3499</v>
      </c>
      <c r="W22" s="188">
        <v>0</v>
      </c>
      <c r="X22" s="188">
        <v>0</v>
      </c>
      <c r="Y22" s="188">
        <v>0</v>
      </c>
      <c r="Z22" s="188">
        <v>0</v>
      </c>
      <c r="AA22" s="188">
        <v>0</v>
      </c>
      <c r="AB22" s="188">
        <f t="shared" si="4"/>
        <v>605</v>
      </c>
      <c r="AC22" s="188">
        <v>0</v>
      </c>
      <c r="AD22" s="188">
        <v>454</v>
      </c>
      <c r="AE22" s="188">
        <f t="shared" si="5"/>
        <v>151</v>
      </c>
      <c r="AF22" s="188">
        <v>151</v>
      </c>
      <c r="AG22" s="188">
        <v>0</v>
      </c>
      <c r="AH22" s="188">
        <v>0</v>
      </c>
      <c r="AI22" s="188">
        <v>0</v>
      </c>
      <c r="AJ22" s="188">
        <v>0</v>
      </c>
    </row>
    <row r="23" spans="1:36" ht="13.5">
      <c r="A23" s="182" t="s">
        <v>239</v>
      </c>
      <c r="B23" s="182" t="s">
        <v>272</v>
      </c>
      <c r="C23" s="184" t="s">
        <v>273</v>
      </c>
      <c r="D23" s="188">
        <f t="shared" si="0"/>
        <v>6312</v>
      </c>
      <c r="E23" s="188">
        <v>5007</v>
      </c>
      <c r="F23" s="188">
        <f t="shared" si="1"/>
        <v>822</v>
      </c>
      <c r="G23" s="188">
        <v>528</v>
      </c>
      <c r="H23" s="188">
        <v>294</v>
      </c>
      <c r="I23" s="188">
        <v>0</v>
      </c>
      <c r="J23" s="188">
        <v>0</v>
      </c>
      <c r="K23" s="188">
        <v>0</v>
      </c>
      <c r="L23" s="188">
        <v>33</v>
      </c>
      <c r="M23" s="188">
        <f t="shared" si="2"/>
        <v>450</v>
      </c>
      <c r="N23" s="188">
        <v>450</v>
      </c>
      <c r="O23" s="188">
        <v>0</v>
      </c>
      <c r="P23" s="188">
        <v>0</v>
      </c>
      <c r="Q23" s="188">
        <v>0</v>
      </c>
      <c r="R23" s="188">
        <v>0</v>
      </c>
      <c r="S23" s="188">
        <v>0</v>
      </c>
      <c r="T23" s="188">
        <v>0</v>
      </c>
      <c r="U23" s="188">
        <f t="shared" si="3"/>
        <v>5122</v>
      </c>
      <c r="V23" s="188">
        <v>5007</v>
      </c>
      <c r="W23" s="188">
        <v>98</v>
      </c>
      <c r="X23" s="188">
        <v>17</v>
      </c>
      <c r="Y23" s="188">
        <v>0</v>
      </c>
      <c r="Z23" s="188">
        <v>0</v>
      </c>
      <c r="AA23" s="188">
        <v>0</v>
      </c>
      <c r="AB23" s="188">
        <f t="shared" si="4"/>
        <v>902</v>
      </c>
      <c r="AC23" s="188">
        <v>33</v>
      </c>
      <c r="AD23" s="188">
        <v>613</v>
      </c>
      <c r="AE23" s="188">
        <f t="shared" si="5"/>
        <v>256</v>
      </c>
      <c r="AF23" s="188">
        <v>136</v>
      </c>
      <c r="AG23" s="188">
        <v>120</v>
      </c>
      <c r="AH23" s="188">
        <v>0</v>
      </c>
      <c r="AI23" s="188">
        <v>0</v>
      </c>
      <c r="AJ23" s="188">
        <v>0</v>
      </c>
    </row>
    <row r="24" spans="1:36" ht="13.5">
      <c r="A24" s="182" t="s">
        <v>239</v>
      </c>
      <c r="B24" s="182" t="s">
        <v>274</v>
      </c>
      <c r="C24" s="184" t="s">
        <v>275</v>
      </c>
      <c r="D24" s="188">
        <f t="shared" si="0"/>
        <v>17529</v>
      </c>
      <c r="E24" s="188">
        <v>14897</v>
      </c>
      <c r="F24" s="188">
        <f t="shared" si="1"/>
        <v>1515</v>
      </c>
      <c r="G24" s="188">
        <v>0</v>
      </c>
      <c r="H24" s="188">
        <v>1515</v>
      </c>
      <c r="I24" s="188">
        <v>0</v>
      </c>
      <c r="J24" s="188">
        <v>0</v>
      </c>
      <c r="K24" s="188">
        <v>0</v>
      </c>
      <c r="L24" s="188">
        <v>277</v>
      </c>
      <c r="M24" s="188">
        <f t="shared" si="2"/>
        <v>840</v>
      </c>
      <c r="N24" s="188">
        <v>826</v>
      </c>
      <c r="O24" s="188">
        <v>0</v>
      </c>
      <c r="P24" s="188">
        <v>0</v>
      </c>
      <c r="Q24" s="188">
        <v>0</v>
      </c>
      <c r="R24" s="188">
        <v>0</v>
      </c>
      <c r="S24" s="188">
        <v>14</v>
      </c>
      <c r="T24" s="188">
        <v>0</v>
      </c>
      <c r="U24" s="188">
        <f t="shared" si="3"/>
        <v>15222</v>
      </c>
      <c r="V24" s="188">
        <v>14897</v>
      </c>
      <c r="W24" s="188">
        <v>0</v>
      </c>
      <c r="X24" s="188">
        <v>325</v>
      </c>
      <c r="Y24" s="188">
        <v>0</v>
      </c>
      <c r="Z24" s="188">
        <v>0</v>
      </c>
      <c r="AA24" s="188">
        <v>0</v>
      </c>
      <c r="AB24" s="188">
        <f t="shared" si="4"/>
        <v>1202</v>
      </c>
      <c r="AC24" s="188">
        <v>277</v>
      </c>
      <c r="AD24" s="188">
        <v>925</v>
      </c>
      <c r="AE24" s="188">
        <f t="shared" si="5"/>
        <v>0</v>
      </c>
      <c r="AF24" s="188">
        <v>0</v>
      </c>
      <c r="AG24" s="188">
        <v>0</v>
      </c>
      <c r="AH24" s="188">
        <v>0</v>
      </c>
      <c r="AI24" s="188">
        <v>0</v>
      </c>
      <c r="AJ24" s="188">
        <v>0</v>
      </c>
    </row>
    <row r="25" spans="1:36" ht="13.5">
      <c r="A25" s="182" t="s">
        <v>239</v>
      </c>
      <c r="B25" s="182" t="s">
        <v>276</v>
      </c>
      <c r="C25" s="184" t="s">
        <v>277</v>
      </c>
      <c r="D25" s="188">
        <f t="shared" si="0"/>
        <v>2923</v>
      </c>
      <c r="E25" s="188">
        <v>2344</v>
      </c>
      <c r="F25" s="188">
        <f t="shared" si="1"/>
        <v>365</v>
      </c>
      <c r="G25" s="188">
        <v>225</v>
      </c>
      <c r="H25" s="188">
        <v>140</v>
      </c>
      <c r="I25" s="188">
        <v>0</v>
      </c>
      <c r="J25" s="188">
        <v>0</v>
      </c>
      <c r="K25" s="188">
        <v>0</v>
      </c>
      <c r="L25" s="188">
        <v>32</v>
      </c>
      <c r="M25" s="188">
        <f t="shared" si="2"/>
        <v>182</v>
      </c>
      <c r="N25" s="188">
        <v>182</v>
      </c>
      <c r="O25" s="188">
        <v>0</v>
      </c>
      <c r="P25" s="188">
        <v>0</v>
      </c>
      <c r="Q25" s="188">
        <v>0</v>
      </c>
      <c r="R25" s="188">
        <v>0</v>
      </c>
      <c r="S25" s="188">
        <v>0</v>
      </c>
      <c r="T25" s="188">
        <v>0</v>
      </c>
      <c r="U25" s="188">
        <f t="shared" si="3"/>
        <v>2406</v>
      </c>
      <c r="V25" s="188">
        <v>2344</v>
      </c>
      <c r="W25" s="188">
        <v>56</v>
      </c>
      <c r="X25" s="188">
        <v>6</v>
      </c>
      <c r="Y25" s="188">
        <v>0</v>
      </c>
      <c r="Z25" s="188">
        <v>0</v>
      </c>
      <c r="AA25" s="188">
        <v>0</v>
      </c>
      <c r="AB25" s="188">
        <f t="shared" si="4"/>
        <v>441</v>
      </c>
      <c r="AC25" s="188">
        <v>32</v>
      </c>
      <c r="AD25" s="188">
        <v>296</v>
      </c>
      <c r="AE25" s="188">
        <f t="shared" si="5"/>
        <v>113</v>
      </c>
      <c r="AF25" s="188">
        <v>52</v>
      </c>
      <c r="AG25" s="188">
        <v>61</v>
      </c>
      <c r="AH25" s="188">
        <v>0</v>
      </c>
      <c r="AI25" s="188">
        <v>0</v>
      </c>
      <c r="AJ25" s="188">
        <v>0</v>
      </c>
    </row>
    <row r="26" spans="1:36" ht="13.5">
      <c r="A26" s="182" t="s">
        <v>239</v>
      </c>
      <c r="B26" s="182" t="s">
        <v>278</v>
      </c>
      <c r="C26" s="184" t="s">
        <v>279</v>
      </c>
      <c r="D26" s="188">
        <f t="shared" si="0"/>
        <v>3277</v>
      </c>
      <c r="E26" s="188">
        <v>2663</v>
      </c>
      <c r="F26" s="188">
        <f t="shared" si="1"/>
        <v>614</v>
      </c>
      <c r="G26" s="188">
        <v>206</v>
      </c>
      <c r="H26" s="188">
        <v>408</v>
      </c>
      <c r="I26" s="188">
        <v>0</v>
      </c>
      <c r="J26" s="188">
        <v>0</v>
      </c>
      <c r="K26" s="188">
        <v>0</v>
      </c>
      <c r="L26" s="188">
        <v>0</v>
      </c>
      <c r="M26" s="188">
        <f t="shared" si="2"/>
        <v>0</v>
      </c>
      <c r="N26" s="188">
        <v>0</v>
      </c>
      <c r="O26" s="188">
        <v>0</v>
      </c>
      <c r="P26" s="188">
        <v>0</v>
      </c>
      <c r="Q26" s="188">
        <v>0</v>
      </c>
      <c r="R26" s="188">
        <v>0</v>
      </c>
      <c r="S26" s="188">
        <v>0</v>
      </c>
      <c r="T26" s="188">
        <v>0</v>
      </c>
      <c r="U26" s="188">
        <f t="shared" si="3"/>
        <v>2741</v>
      </c>
      <c r="V26" s="188">
        <v>2663</v>
      </c>
      <c r="W26" s="188">
        <v>46</v>
      </c>
      <c r="X26" s="188">
        <v>32</v>
      </c>
      <c r="Y26" s="188">
        <v>0</v>
      </c>
      <c r="Z26" s="188">
        <v>0</v>
      </c>
      <c r="AA26" s="188">
        <v>0</v>
      </c>
      <c r="AB26" s="188">
        <f t="shared" si="4"/>
        <v>460</v>
      </c>
      <c r="AC26" s="188">
        <v>0</v>
      </c>
      <c r="AD26" s="188">
        <v>345</v>
      </c>
      <c r="AE26" s="188">
        <f t="shared" si="5"/>
        <v>115</v>
      </c>
      <c r="AF26" s="188">
        <v>62</v>
      </c>
      <c r="AG26" s="188">
        <v>53</v>
      </c>
      <c r="AH26" s="188">
        <v>0</v>
      </c>
      <c r="AI26" s="188">
        <v>0</v>
      </c>
      <c r="AJ26" s="188">
        <v>0</v>
      </c>
    </row>
    <row r="27" spans="1:36" ht="13.5">
      <c r="A27" s="182" t="s">
        <v>239</v>
      </c>
      <c r="B27" s="182" t="s">
        <v>237</v>
      </c>
      <c r="C27" s="184" t="s">
        <v>238</v>
      </c>
      <c r="D27" s="188">
        <f>E27+F27+L27+M27</f>
        <v>1969</v>
      </c>
      <c r="E27" s="188">
        <v>1497</v>
      </c>
      <c r="F27" s="188">
        <f>SUM(G27:K27)</f>
        <v>335</v>
      </c>
      <c r="G27" s="188">
        <v>238</v>
      </c>
      <c r="H27" s="188">
        <v>97</v>
      </c>
      <c r="I27" s="188">
        <v>0</v>
      </c>
      <c r="J27" s="188">
        <v>0</v>
      </c>
      <c r="K27" s="188">
        <v>0</v>
      </c>
      <c r="L27" s="188">
        <v>0</v>
      </c>
      <c r="M27" s="188">
        <f>SUM(N27:T27)</f>
        <v>137</v>
      </c>
      <c r="N27" s="188">
        <v>137</v>
      </c>
      <c r="O27" s="188">
        <v>0</v>
      </c>
      <c r="P27" s="188">
        <v>0</v>
      </c>
      <c r="Q27" s="188">
        <v>0</v>
      </c>
      <c r="R27" s="188">
        <v>0</v>
      </c>
      <c r="S27" s="188">
        <v>0</v>
      </c>
      <c r="T27" s="188">
        <v>0</v>
      </c>
      <c r="U27" s="188">
        <f>SUM(V27:AA27)</f>
        <v>1558</v>
      </c>
      <c r="V27" s="188">
        <v>1497</v>
      </c>
      <c r="W27" s="188">
        <v>56</v>
      </c>
      <c r="X27" s="188">
        <v>5</v>
      </c>
      <c r="Y27" s="188">
        <v>0</v>
      </c>
      <c r="Z27" s="188">
        <v>0</v>
      </c>
      <c r="AA27" s="188">
        <v>0</v>
      </c>
      <c r="AB27" s="188">
        <f>SUM(AC27:AE27)</f>
        <v>276</v>
      </c>
      <c r="AC27" s="188">
        <v>0</v>
      </c>
      <c r="AD27" s="188">
        <v>186</v>
      </c>
      <c r="AE27" s="188">
        <f>SUM(AF27:AJ27)</f>
        <v>90</v>
      </c>
      <c r="AF27" s="188">
        <v>50</v>
      </c>
      <c r="AG27" s="188">
        <v>40</v>
      </c>
      <c r="AH27" s="188">
        <v>0</v>
      </c>
      <c r="AI27" s="188">
        <v>0</v>
      </c>
      <c r="AJ27" s="188">
        <v>0</v>
      </c>
    </row>
    <row r="28" spans="1:36" ht="13.5">
      <c r="A28" s="182" t="s">
        <v>239</v>
      </c>
      <c r="B28" s="182" t="s">
        <v>280</v>
      </c>
      <c r="C28" s="184" t="s">
        <v>281</v>
      </c>
      <c r="D28" s="188">
        <f>E28+F28+L28+M28</f>
        <v>10816</v>
      </c>
      <c r="E28" s="188">
        <v>7138</v>
      </c>
      <c r="F28" s="188">
        <f>SUM(G28:K28)</f>
        <v>3678</v>
      </c>
      <c r="G28" s="188">
        <v>0</v>
      </c>
      <c r="H28" s="188">
        <v>2082</v>
      </c>
      <c r="I28" s="188">
        <v>1596</v>
      </c>
      <c r="J28" s="188">
        <v>0</v>
      </c>
      <c r="K28" s="188">
        <v>0</v>
      </c>
      <c r="L28" s="188">
        <v>0</v>
      </c>
      <c r="M28" s="188">
        <f>SUM(N28:T28)</f>
        <v>0</v>
      </c>
      <c r="N28" s="188">
        <v>0</v>
      </c>
      <c r="O28" s="188">
        <v>0</v>
      </c>
      <c r="P28" s="188">
        <v>0</v>
      </c>
      <c r="Q28" s="188">
        <v>0</v>
      </c>
      <c r="R28" s="188">
        <v>0</v>
      </c>
      <c r="S28" s="188">
        <v>0</v>
      </c>
      <c r="T28" s="188">
        <v>0</v>
      </c>
      <c r="U28" s="188">
        <f>SUM(V28:AA28)</f>
        <v>7628</v>
      </c>
      <c r="V28" s="188">
        <v>7138</v>
      </c>
      <c r="W28" s="188">
        <v>0</v>
      </c>
      <c r="X28" s="188">
        <v>435</v>
      </c>
      <c r="Y28" s="188">
        <v>55</v>
      </c>
      <c r="Z28" s="188">
        <v>0</v>
      </c>
      <c r="AA28" s="188">
        <v>0</v>
      </c>
      <c r="AB28" s="188">
        <f>SUM(AC28:AE28)</f>
        <v>575</v>
      </c>
      <c r="AC28" s="188">
        <v>0</v>
      </c>
      <c r="AD28" s="188">
        <v>570</v>
      </c>
      <c r="AE28" s="188">
        <f>SUM(AF28:AJ28)</f>
        <v>5</v>
      </c>
      <c r="AF28" s="188">
        <v>0</v>
      </c>
      <c r="AG28" s="188">
        <v>5</v>
      </c>
      <c r="AH28" s="188">
        <v>0</v>
      </c>
      <c r="AI28" s="188">
        <v>0</v>
      </c>
      <c r="AJ28" s="188">
        <v>0</v>
      </c>
    </row>
    <row r="29" spans="1:36" ht="13.5">
      <c r="A29" s="182" t="s">
        <v>239</v>
      </c>
      <c r="B29" s="182" t="s">
        <v>282</v>
      </c>
      <c r="C29" s="184" t="s">
        <v>283</v>
      </c>
      <c r="D29" s="188">
        <f t="shared" si="0"/>
        <v>12398</v>
      </c>
      <c r="E29" s="188">
        <v>9426</v>
      </c>
      <c r="F29" s="188">
        <f t="shared" si="1"/>
        <v>2972</v>
      </c>
      <c r="G29" s="188">
        <v>0</v>
      </c>
      <c r="H29" s="188">
        <v>2009</v>
      </c>
      <c r="I29" s="188">
        <v>963</v>
      </c>
      <c r="J29" s="188">
        <v>0</v>
      </c>
      <c r="K29" s="188">
        <v>0</v>
      </c>
      <c r="L29" s="188">
        <v>0</v>
      </c>
      <c r="M29" s="188">
        <f t="shared" si="2"/>
        <v>0</v>
      </c>
      <c r="N29" s="188">
        <v>0</v>
      </c>
      <c r="O29" s="188">
        <v>0</v>
      </c>
      <c r="P29" s="188">
        <v>0</v>
      </c>
      <c r="Q29" s="188">
        <v>0</v>
      </c>
      <c r="R29" s="188">
        <v>0</v>
      </c>
      <c r="S29" s="188">
        <v>0</v>
      </c>
      <c r="T29" s="188">
        <v>0</v>
      </c>
      <c r="U29" s="188">
        <f t="shared" si="3"/>
        <v>9838</v>
      </c>
      <c r="V29" s="188">
        <v>9426</v>
      </c>
      <c r="W29" s="188">
        <v>0</v>
      </c>
      <c r="X29" s="188">
        <v>368</v>
      </c>
      <c r="Y29" s="188">
        <v>44</v>
      </c>
      <c r="Z29" s="188">
        <v>0</v>
      </c>
      <c r="AA29" s="188">
        <v>0</v>
      </c>
      <c r="AB29" s="188">
        <f t="shared" si="4"/>
        <v>731</v>
      </c>
      <c r="AC29" s="188">
        <v>0</v>
      </c>
      <c r="AD29" s="188">
        <v>726</v>
      </c>
      <c r="AE29" s="188">
        <f t="shared" si="5"/>
        <v>5</v>
      </c>
      <c r="AF29" s="188">
        <v>0</v>
      </c>
      <c r="AG29" s="188">
        <v>5</v>
      </c>
      <c r="AH29" s="188">
        <v>0</v>
      </c>
      <c r="AI29" s="188">
        <v>0</v>
      </c>
      <c r="AJ29" s="188">
        <v>0</v>
      </c>
    </row>
    <row r="30" spans="1:36" ht="13.5">
      <c r="A30" s="182" t="s">
        <v>239</v>
      </c>
      <c r="B30" s="182" t="s">
        <v>284</v>
      </c>
      <c r="C30" s="184" t="s">
        <v>285</v>
      </c>
      <c r="D30" s="188">
        <f t="shared" si="0"/>
        <v>1724</v>
      </c>
      <c r="E30" s="188">
        <v>1455</v>
      </c>
      <c r="F30" s="188">
        <f t="shared" si="1"/>
        <v>198</v>
      </c>
      <c r="G30" s="188">
        <v>117</v>
      </c>
      <c r="H30" s="188">
        <v>81</v>
      </c>
      <c r="I30" s="188">
        <v>0</v>
      </c>
      <c r="J30" s="188">
        <v>0</v>
      </c>
      <c r="K30" s="188">
        <v>0</v>
      </c>
      <c r="L30" s="188">
        <v>0</v>
      </c>
      <c r="M30" s="188">
        <f t="shared" si="2"/>
        <v>71</v>
      </c>
      <c r="N30" s="188">
        <v>12</v>
      </c>
      <c r="O30" s="188">
        <v>6</v>
      </c>
      <c r="P30" s="188">
        <v>36</v>
      </c>
      <c r="Q30" s="188">
        <v>0</v>
      </c>
      <c r="R30" s="188">
        <v>0</v>
      </c>
      <c r="S30" s="188">
        <v>0</v>
      </c>
      <c r="T30" s="188">
        <v>17</v>
      </c>
      <c r="U30" s="188">
        <f t="shared" si="3"/>
        <v>1509</v>
      </c>
      <c r="V30" s="188">
        <v>1455</v>
      </c>
      <c r="W30" s="188">
        <v>46</v>
      </c>
      <c r="X30" s="188">
        <v>8</v>
      </c>
      <c r="Y30" s="188">
        <v>0</v>
      </c>
      <c r="Z30" s="188">
        <v>0</v>
      </c>
      <c r="AA30" s="188">
        <v>0</v>
      </c>
      <c r="AB30" s="188">
        <f t="shared" si="4"/>
        <v>192</v>
      </c>
      <c r="AC30" s="188">
        <v>0</v>
      </c>
      <c r="AD30" s="188">
        <v>149</v>
      </c>
      <c r="AE30" s="188">
        <f t="shared" si="5"/>
        <v>43</v>
      </c>
      <c r="AF30" s="188">
        <v>43</v>
      </c>
      <c r="AG30" s="188">
        <v>0</v>
      </c>
      <c r="AH30" s="188">
        <v>0</v>
      </c>
      <c r="AI30" s="188">
        <v>0</v>
      </c>
      <c r="AJ30" s="188">
        <v>0</v>
      </c>
    </row>
    <row r="31" spans="1:36" ht="13.5">
      <c r="A31" s="182" t="s">
        <v>239</v>
      </c>
      <c r="B31" s="182" t="s">
        <v>286</v>
      </c>
      <c r="C31" s="184" t="s">
        <v>287</v>
      </c>
      <c r="D31" s="188">
        <f t="shared" si="0"/>
        <v>4772</v>
      </c>
      <c r="E31" s="188">
        <v>4094</v>
      </c>
      <c r="F31" s="188">
        <f t="shared" si="1"/>
        <v>496</v>
      </c>
      <c r="G31" s="188">
        <v>254</v>
      </c>
      <c r="H31" s="188">
        <v>242</v>
      </c>
      <c r="I31" s="188">
        <v>0</v>
      </c>
      <c r="J31" s="188">
        <v>0</v>
      </c>
      <c r="K31" s="188">
        <v>0</v>
      </c>
      <c r="L31" s="188">
        <v>24</v>
      </c>
      <c r="M31" s="188">
        <f t="shared" si="2"/>
        <v>158</v>
      </c>
      <c r="N31" s="188">
        <v>5</v>
      </c>
      <c r="O31" s="188">
        <v>15</v>
      </c>
      <c r="P31" s="188">
        <v>138</v>
      </c>
      <c r="Q31" s="188">
        <v>0</v>
      </c>
      <c r="R31" s="188">
        <v>0</v>
      </c>
      <c r="S31" s="188">
        <v>0</v>
      </c>
      <c r="T31" s="188">
        <v>0</v>
      </c>
      <c r="U31" s="188">
        <f t="shared" si="3"/>
        <v>4254</v>
      </c>
      <c r="V31" s="188">
        <v>4094</v>
      </c>
      <c r="W31" s="188">
        <v>30</v>
      </c>
      <c r="X31" s="188">
        <v>130</v>
      </c>
      <c r="Y31" s="188">
        <v>0</v>
      </c>
      <c r="Z31" s="188">
        <v>0</v>
      </c>
      <c r="AA31" s="188">
        <v>0</v>
      </c>
      <c r="AB31" s="188">
        <f t="shared" si="4"/>
        <v>556</v>
      </c>
      <c r="AC31" s="188">
        <v>24</v>
      </c>
      <c r="AD31" s="188">
        <v>418</v>
      </c>
      <c r="AE31" s="188">
        <f t="shared" si="5"/>
        <v>114</v>
      </c>
      <c r="AF31" s="188">
        <v>114</v>
      </c>
      <c r="AG31" s="188">
        <v>0</v>
      </c>
      <c r="AH31" s="188">
        <v>0</v>
      </c>
      <c r="AI31" s="188">
        <v>0</v>
      </c>
      <c r="AJ31" s="188">
        <v>0</v>
      </c>
    </row>
    <row r="32" spans="1:36" ht="13.5">
      <c r="A32" s="182" t="s">
        <v>239</v>
      </c>
      <c r="B32" s="182" t="s">
        <v>288</v>
      </c>
      <c r="C32" s="184" t="s">
        <v>289</v>
      </c>
      <c r="D32" s="188">
        <f t="shared" si="0"/>
        <v>2156</v>
      </c>
      <c r="E32" s="188">
        <v>1733</v>
      </c>
      <c r="F32" s="188">
        <f t="shared" si="1"/>
        <v>332</v>
      </c>
      <c r="G32" s="188">
        <v>170</v>
      </c>
      <c r="H32" s="188">
        <v>162</v>
      </c>
      <c r="I32" s="188">
        <v>0</v>
      </c>
      <c r="J32" s="188">
        <v>0</v>
      </c>
      <c r="K32" s="188">
        <v>0</v>
      </c>
      <c r="L32" s="188">
        <v>0</v>
      </c>
      <c r="M32" s="188">
        <f t="shared" si="2"/>
        <v>91</v>
      </c>
      <c r="N32" s="188">
        <v>2</v>
      </c>
      <c r="O32" s="188">
        <v>8</v>
      </c>
      <c r="P32" s="188">
        <v>77</v>
      </c>
      <c r="Q32" s="188">
        <v>0</v>
      </c>
      <c r="R32" s="188">
        <v>0</v>
      </c>
      <c r="S32" s="188">
        <v>0</v>
      </c>
      <c r="T32" s="188">
        <v>4</v>
      </c>
      <c r="U32" s="188">
        <f t="shared" si="3"/>
        <v>1809</v>
      </c>
      <c r="V32" s="188">
        <v>1733</v>
      </c>
      <c r="W32" s="188">
        <v>61</v>
      </c>
      <c r="X32" s="188">
        <v>15</v>
      </c>
      <c r="Y32" s="188">
        <v>0</v>
      </c>
      <c r="Z32" s="188">
        <v>0</v>
      </c>
      <c r="AA32" s="188">
        <v>0</v>
      </c>
      <c r="AB32" s="188">
        <f t="shared" si="4"/>
        <v>241</v>
      </c>
      <c r="AC32" s="188">
        <v>0</v>
      </c>
      <c r="AD32" s="188">
        <v>177</v>
      </c>
      <c r="AE32" s="188">
        <f t="shared" si="5"/>
        <v>64</v>
      </c>
      <c r="AF32" s="188">
        <v>64</v>
      </c>
      <c r="AG32" s="188">
        <v>0</v>
      </c>
      <c r="AH32" s="188">
        <v>0</v>
      </c>
      <c r="AI32" s="188">
        <v>0</v>
      </c>
      <c r="AJ32" s="188">
        <v>0</v>
      </c>
    </row>
    <row r="33" spans="1:36" ht="13.5">
      <c r="A33" s="182" t="s">
        <v>239</v>
      </c>
      <c r="B33" s="182" t="s">
        <v>290</v>
      </c>
      <c r="C33" s="184" t="s">
        <v>291</v>
      </c>
      <c r="D33" s="188">
        <f t="shared" si="0"/>
        <v>1763</v>
      </c>
      <c r="E33" s="188">
        <v>1087</v>
      </c>
      <c r="F33" s="188">
        <f t="shared" si="1"/>
        <v>0</v>
      </c>
      <c r="G33" s="188">
        <v>0</v>
      </c>
      <c r="H33" s="188">
        <v>0</v>
      </c>
      <c r="I33" s="188">
        <v>0</v>
      </c>
      <c r="J33" s="188">
        <v>0</v>
      </c>
      <c r="K33" s="188">
        <v>0</v>
      </c>
      <c r="L33" s="188">
        <v>41</v>
      </c>
      <c r="M33" s="188">
        <f t="shared" si="2"/>
        <v>635</v>
      </c>
      <c r="N33" s="188">
        <v>405</v>
      </c>
      <c r="O33" s="188">
        <v>67</v>
      </c>
      <c r="P33" s="188">
        <v>50</v>
      </c>
      <c r="Q33" s="188">
        <v>14</v>
      </c>
      <c r="R33" s="188">
        <v>93</v>
      </c>
      <c r="S33" s="188">
        <v>0</v>
      </c>
      <c r="T33" s="188">
        <v>6</v>
      </c>
      <c r="U33" s="188">
        <f t="shared" si="3"/>
        <v>1087</v>
      </c>
      <c r="V33" s="188">
        <v>1087</v>
      </c>
      <c r="W33" s="188">
        <v>0</v>
      </c>
      <c r="X33" s="188">
        <v>0</v>
      </c>
      <c r="Y33" s="188">
        <v>0</v>
      </c>
      <c r="Z33" s="188">
        <v>0</v>
      </c>
      <c r="AA33" s="188">
        <v>0</v>
      </c>
      <c r="AB33" s="188">
        <f t="shared" si="4"/>
        <v>149</v>
      </c>
      <c r="AC33" s="188">
        <v>41</v>
      </c>
      <c r="AD33" s="188">
        <v>108</v>
      </c>
      <c r="AE33" s="188">
        <f t="shared" si="5"/>
        <v>0</v>
      </c>
      <c r="AF33" s="188">
        <v>0</v>
      </c>
      <c r="AG33" s="188">
        <v>0</v>
      </c>
      <c r="AH33" s="188">
        <v>0</v>
      </c>
      <c r="AI33" s="188">
        <v>0</v>
      </c>
      <c r="AJ33" s="188">
        <v>0</v>
      </c>
    </row>
    <row r="34" spans="1:36" ht="13.5">
      <c r="A34" s="182" t="s">
        <v>239</v>
      </c>
      <c r="B34" s="182" t="s">
        <v>292</v>
      </c>
      <c r="C34" s="184" t="s">
        <v>293</v>
      </c>
      <c r="D34" s="188">
        <f t="shared" si="0"/>
        <v>768</v>
      </c>
      <c r="E34" s="188">
        <v>367</v>
      </c>
      <c r="F34" s="188">
        <f t="shared" si="1"/>
        <v>67</v>
      </c>
      <c r="G34" s="188">
        <v>67</v>
      </c>
      <c r="H34" s="188">
        <v>0</v>
      </c>
      <c r="I34" s="188">
        <v>0</v>
      </c>
      <c r="J34" s="188">
        <v>0</v>
      </c>
      <c r="K34" s="188">
        <v>0</v>
      </c>
      <c r="L34" s="188">
        <v>44</v>
      </c>
      <c r="M34" s="188">
        <f t="shared" si="2"/>
        <v>290</v>
      </c>
      <c r="N34" s="188">
        <v>175</v>
      </c>
      <c r="O34" s="188">
        <v>40</v>
      </c>
      <c r="P34" s="188">
        <v>52</v>
      </c>
      <c r="Q34" s="188">
        <v>7</v>
      </c>
      <c r="R34" s="188">
        <v>16</v>
      </c>
      <c r="S34" s="188">
        <v>0</v>
      </c>
      <c r="T34" s="188">
        <v>0</v>
      </c>
      <c r="U34" s="188">
        <f t="shared" si="3"/>
        <v>367</v>
      </c>
      <c r="V34" s="188">
        <v>367</v>
      </c>
      <c r="W34" s="188">
        <v>0</v>
      </c>
      <c r="X34" s="188">
        <v>0</v>
      </c>
      <c r="Y34" s="188">
        <v>0</v>
      </c>
      <c r="Z34" s="188">
        <v>0</v>
      </c>
      <c r="AA34" s="188">
        <v>0</v>
      </c>
      <c r="AB34" s="188">
        <f t="shared" si="4"/>
        <v>137</v>
      </c>
      <c r="AC34" s="188">
        <v>44</v>
      </c>
      <c r="AD34" s="188">
        <v>26</v>
      </c>
      <c r="AE34" s="188">
        <f t="shared" si="5"/>
        <v>67</v>
      </c>
      <c r="AF34" s="188">
        <v>67</v>
      </c>
      <c r="AG34" s="188">
        <v>0</v>
      </c>
      <c r="AH34" s="188">
        <v>0</v>
      </c>
      <c r="AI34" s="188">
        <v>0</v>
      </c>
      <c r="AJ34" s="188">
        <v>0</v>
      </c>
    </row>
    <row r="35" spans="1:36" ht="13.5">
      <c r="A35" s="182" t="s">
        <v>239</v>
      </c>
      <c r="B35" s="182" t="s">
        <v>294</v>
      </c>
      <c r="C35" s="184" t="s">
        <v>295</v>
      </c>
      <c r="D35" s="188">
        <f t="shared" si="0"/>
        <v>3835</v>
      </c>
      <c r="E35" s="188">
        <v>2917</v>
      </c>
      <c r="F35" s="188">
        <f t="shared" si="1"/>
        <v>146</v>
      </c>
      <c r="G35" s="188">
        <v>146</v>
      </c>
      <c r="H35" s="188">
        <v>0</v>
      </c>
      <c r="I35" s="188">
        <v>0</v>
      </c>
      <c r="J35" s="188">
        <v>0</v>
      </c>
      <c r="K35" s="188">
        <v>0</v>
      </c>
      <c r="L35" s="188">
        <v>0</v>
      </c>
      <c r="M35" s="188">
        <f t="shared" si="2"/>
        <v>772</v>
      </c>
      <c r="N35" s="188">
        <v>374</v>
      </c>
      <c r="O35" s="188">
        <v>21</v>
      </c>
      <c r="P35" s="188">
        <v>108</v>
      </c>
      <c r="Q35" s="188">
        <v>27</v>
      </c>
      <c r="R35" s="188">
        <v>68</v>
      </c>
      <c r="S35" s="188">
        <v>0</v>
      </c>
      <c r="T35" s="188">
        <v>174</v>
      </c>
      <c r="U35" s="188">
        <f t="shared" si="3"/>
        <v>2958</v>
      </c>
      <c r="V35" s="188">
        <v>2917</v>
      </c>
      <c r="W35" s="188">
        <v>41</v>
      </c>
      <c r="X35" s="188">
        <v>0</v>
      </c>
      <c r="Y35" s="188">
        <v>0</v>
      </c>
      <c r="Z35" s="188">
        <v>0</v>
      </c>
      <c r="AA35" s="188">
        <v>0</v>
      </c>
      <c r="AB35" s="188">
        <f t="shared" si="4"/>
        <v>420</v>
      </c>
      <c r="AC35" s="188">
        <v>0</v>
      </c>
      <c r="AD35" s="188">
        <v>363</v>
      </c>
      <c r="AE35" s="188">
        <f t="shared" si="5"/>
        <v>57</v>
      </c>
      <c r="AF35" s="188">
        <v>57</v>
      </c>
      <c r="AG35" s="188">
        <v>0</v>
      </c>
      <c r="AH35" s="188">
        <v>0</v>
      </c>
      <c r="AI35" s="188">
        <v>0</v>
      </c>
      <c r="AJ35" s="188">
        <v>0</v>
      </c>
    </row>
    <row r="36" spans="1:36" ht="13.5">
      <c r="A36" s="182" t="s">
        <v>239</v>
      </c>
      <c r="B36" s="182" t="s">
        <v>296</v>
      </c>
      <c r="C36" s="184" t="s">
        <v>297</v>
      </c>
      <c r="D36" s="188">
        <f t="shared" si="0"/>
        <v>4393</v>
      </c>
      <c r="E36" s="188">
        <v>3711</v>
      </c>
      <c r="F36" s="188">
        <f t="shared" si="1"/>
        <v>248</v>
      </c>
      <c r="G36" s="188">
        <v>248</v>
      </c>
      <c r="H36" s="188">
        <v>0</v>
      </c>
      <c r="I36" s="188">
        <v>0</v>
      </c>
      <c r="J36" s="188">
        <v>0</v>
      </c>
      <c r="K36" s="188">
        <v>0</v>
      </c>
      <c r="L36" s="188">
        <v>25</v>
      </c>
      <c r="M36" s="188">
        <f t="shared" si="2"/>
        <v>409</v>
      </c>
      <c r="N36" s="188">
        <v>264</v>
      </c>
      <c r="O36" s="188">
        <v>26</v>
      </c>
      <c r="P36" s="188">
        <v>96</v>
      </c>
      <c r="Q36" s="188">
        <v>19</v>
      </c>
      <c r="R36" s="188">
        <v>4</v>
      </c>
      <c r="S36" s="188">
        <v>0</v>
      </c>
      <c r="T36" s="188">
        <v>0</v>
      </c>
      <c r="U36" s="188">
        <f t="shared" si="3"/>
        <v>3778</v>
      </c>
      <c r="V36" s="188">
        <v>3711</v>
      </c>
      <c r="W36" s="188">
        <v>67</v>
      </c>
      <c r="X36" s="188">
        <v>0</v>
      </c>
      <c r="Y36" s="188">
        <v>0</v>
      </c>
      <c r="Z36" s="188">
        <v>0</v>
      </c>
      <c r="AA36" s="188">
        <v>0</v>
      </c>
      <c r="AB36" s="188">
        <f t="shared" si="4"/>
        <v>588</v>
      </c>
      <c r="AC36" s="188">
        <v>25</v>
      </c>
      <c r="AD36" s="188">
        <v>469</v>
      </c>
      <c r="AE36" s="188">
        <f t="shared" si="5"/>
        <v>94</v>
      </c>
      <c r="AF36" s="188">
        <v>94</v>
      </c>
      <c r="AG36" s="188">
        <v>0</v>
      </c>
      <c r="AH36" s="188">
        <v>0</v>
      </c>
      <c r="AI36" s="188">
        <v>0</v>
      </c>
      <c r="AJ36" s="188">
        <v>0</v>
      </c>
    </row>
    <row r="37" spans="1:36" ht="13.5">
      <c r="A37" s="182" t="s">
        <v>239</v>
      </c>
      <c r="B37" s="182" t="s">
        <v>298</v>
      </c>
      <c r="C37" s="184" t="s">
        <v>299</v>
      </c>
      <c r="D37" s="188">
        <f t="shared" si="0"/>
        <v>3211</v>
      </c>
      <c r="E37" s="188">
        <v>2594</v>
      </c>
      <c r="F37" s="188">
        <f t="shared" si="1"/>
        <v>186</v>
      </c>
      <c r="G37" s="188">
        <v>186</v>
      </c>
      <c r="H37" s="188">
        <v>0</v>
      </c>
      <c r="I37" s="188">
        <v>0</v>
      </c>
      <c r="J37" s="188">
        <v>0</v>
      </c>
      <c r="K37" s="188">
        <v>0</v>
      </c>
      <c r="L37" s="188">
        <v>69</v>
      </c>
      <c r="M37" s="188">
        <f t="shared" si="2"/>
        <v>362</v>
      </c>
      <c r="N37" s="188">
        <v>104</v>
      </c>
      <c r="O37" s="188">
        <v>95</v>
      </c>
      <c r="P37" s="188">
        <v>141</v>
      </c>
      <c r="Q37" s="188">
        <v>20</v>
      </c>
      <c r="R37" s="188">
        <v>2</v>
      </c>
      <c r="S37" s="188">
        <v>0</v>
      </c>
      <c r="T37" s="188">
        <v>0</v>
      </c>
      <c r="U37" s="188">
        <f t="shared" si="3"/>
        <v>2641</v>
      </c>
      <c r="V37" s="188">
        <v>2594</v>
      </c>
      <c r="W37" s="188">
        <v>47</v>
      </c>
      <c r="X37" s="188">
        <v>0</v>
      </c>
      <c r="Y37" s="188">
        <v>0</v>
      </c>
      <c r="Z37" s="188">
        <v>0</v>
      </c>
      <c r="AA37" s="188">
        <v>0</v>
      </c>
      <c r="AB37" s="188">
        <f t="shared" si="4"/>
        <v>464</v>
      </c>
      <c r="AC37" s="188">
        <v>69</v>
      </c>
      <c r="AD37" s="188">
        <v>329</v>
      </c>
      <c r="AE37" s="188">
        <f t="shared" si="5"/>
        <v>66</v>
      </c>
      <c r="AF37" s="188">
        <v>66</v>
      </c>
      <c r="AG37" s="188">
        <v>0</v>
      </c>
      <c r="AH37" s="188">
        <v>0</v>
      </c>
      <c r="AI37" s="188">
        <v>0</v>
      </c>
      <c r="AJ37" s="188">
        <v>0</v>
      </c>
    </row>
    <row r="38" spans="1:36" ht="13.5">
      <c r="A38" s="182" t="s">
        <v>239</v>
      </c>
      <c r="B38" s="182" t="s">
        <v>300</v>
      </c>
      <c r="C38" s="184" t="s">
        <v>301</v>
      </c>
      <c r="D38" s="188">
        <f t="shared" si="0"/>
        <v>955</v>
      </c>
      <c r="E38" s="188">
        <v>785</v>
      </c>
      <c r="F38" s="188">
        <f t="shared" si="1"/>
        <v>60</v>
      </c>
      <c r="G38" s="188">
        <v>60</v>
      </c>
      <c r="H38" s="188">
        <v>0</v>
      </c>
      <c r="I38" s="188">
        <v>0</v>
      </c>
      <c r="J38" s="188">
        <v>0</v>
      </c>
      <c r="K38" s="188">
        <v>0</v>
      </c>
      <c r="L38" s="188">
        <v>0</v>
      </c>
      <c r="M38" s="188">
        <f t="shared" si="2"/>
        <v>110</v>
      </c>
      <c r="N38" s="188">
        <v>40</v>
      </c>
      <c r="O38" s="188">
        <v>22</v>
      </c>
      <c r="P38" s="188">
        <v>40</v>
      </c>
      <c r="Q38" s="188">
        <v>5</v>
      </c>
      <c r="R38" s="188">
        <v>0</v>
      </c>
      <c r="S38" s="188">
        <v>3</v>
      </c>
      <c r="T38" s="188">
        <v>0</v>
      </c>
      <c r="U38" s="188">
        <f t="shared" si="3"/>
        <v>801</v>
      </c>
      <c r="V38" s="188">
        <v>785</v>
      </c>
      <c r="W38" s="188">
        <v>16</v>
      </c>
      <c r="X38" s="188">
        <v>0</v>
      </c>
      <c r="Y38" s="188">
        <v>0</v>
      </c>
      <c r="Z38" s="188">
        <v>0</v>
      </c>
      <c r="AA38" s="188">
        <v>0</v>
      </c>
      <c r="AB38" s="188">
        <f t="shared" si="4"/>
        <v>142</v>
      </c>
      <c r="AC38" s="188">
        <v>0</v>
      </c>
      <c r="AD38" s="188">
        <v>119</v>
      </c>
      <c r="AE38" s="188">
        <f t="shared" si="5"/>
        <v>23</v>
      </c>
      <c r="AF38" s="188">
        <v>23</v>
      </c>
      <c r="AG38" s="188">
        <v>0</v>
      </c>
      <c r="AH38" s="188">
        <v>0</v>
      </c>
      <c r="AI38" s="188">
        <v>0</v>
      </c>
      <c r="AJ38" s="188">
        <v>0</v>
      </c>
    </row>
    <row r="39" spans="1:36" ht="13.5">
      <c r="A39" s="182" t="s">
        <v>239</v>
      </c>
      <c r="B39" s="182" t="s">
        <v>302</v>
      </c>
      <c r="C39" s="184" t="s">
        <v>303</v>
      </c>
      <c r="D39" s="188">
        <f t="shared" si="0"/>
        <v>4022</v>
      </c>
      <c r="E39" s="188">
        <v>3239</v>
      </c>
      <c r="F39" s="188">
        <f t="shared" si="1"/>
        <v>253</v>
      </c>
      <c r="G39" s="188">
        <v>0</v>
      </c>
      <c r="H39" s="188">
        <v>253</v>
      </c>
      <c r="I39" s="188">
        <v>0</v>
      </c>
      <c r="J39" s="188">
        <v>0</v>
      </c>
      <c r="K39" s="188">
        <v>0</v>
      </c>
      <c r="L39" s="188">
        <v>307</v>
      </c>
      <c r="M39" s="188">
        <f t="shared" si="2"/>
        <v>223</v>
      </c>
      <c r="N39" s="188">
        <v>223</v>
      </c>
      <c r="O39" s="188">
        <v>0</v>
      </c>
      <c r="P39" s="188">
        <v>0</v>
      </c>
      <c r="Q39" s="188">
        <v>0</v>
      </c>
      <c r="R39" s="188">
        <v>0</v>
      </c>
      <c r="S39" s="188">
        <v>0</v>
      </c>
      <c r="T39" s="188">
        <v>0</v>
      </c>
      <c r="U39" s="188">
        <f t="shared" si="3"/>
        <v>3239</v>
      </c>
      <c r="V39" s="188">
        <v>3239</v>
      </c>
      <c r="W39" s="188">
        <v>0</v>
      </c>
      <c r="X39" s="188">
        <v>0</v>
      </c>
      <c r="Y39" s="188">
        <v>0</v>
      </c>
      <c r="Z39" s="188">
        <v>0</v>
      </c>
      <c r="AA39" s="188">
        <v>0</v>
      </c>
      <c r="AB39" s="188">
        <f t="shared" si="4"/>
        <v>748</v>
      </c>
      <c r="AC39" s="188">
        <v>307</v>
      </c>
      <c r="AD39" s="188">
        <v>441</v>
      </c>
      <c r="AE39" s="188">
        <f t="shared" si="5"/>
        <v>0</v>
      </c>
      <c r="AF39" s="188">
        <v>0</v>
      </c>
      <c r="AG39" s="188">
        <v>0</v>
      </c>
      <c r="AH39" s="188">
        <v>0</v>
      </c>
      <c r="AI39" s="188">
        <v>0</v>
      </c>
      <c r="AJ39" s="188">
        <v>0</v>
      </c>
    </row>
    <row r="40" spans="1:36" ht="13.5">
      <c r="A40" s="182" t="s">
        <v>239</v>
      </c>
      <c r="B40" s="182" t="s">
        <v>304</v>
      </c>
      <c r="C40" s="184" t="s">
        <v>305</v>
      </c>
      <c r="D40" s="188">
        <f t="shared" si="0"/>
        <v>2385</v>
      </c>
      <c r="E40" s="188">
        <v>1873</v>
      </c>
      <c r="F40" s="188">
        <f t="shared" si="1"/>
        <v>338</v>
      </c>
      <c r="G40" s="188">
        <v>0</v>
      </c>
      <c r="H40" s="188">
        <v>338</v>
      </c>
      <c r="I40" s="188">
        <v>0</v>
      </c>
      <c r="J40" s="188">
        <v>0</v>
      </c>
      <c r="K40" s="188">
        <v>0</v>
      </c>
      <c r="L40" s="188">
        <v>3</v>
      </c>
      <c r="M40" s="188">
        <f t="shared" si="2"/>
        <v>171</v>
      </c>
      <c r="N40" s="188">
        <v>171</v>
      </c>
      <c r="O40" s="188">
        <v>0</v>
      </c>
      <c r="P40" s="188">
        <v>0</v>
      </c>
      <c r="Q40" s="188">
        <v>0</v>
      </c>
      <c r="R40" s="188">
        <v>0</v>
      </c>
      <c r="S40" s="188">
        <v>0</v>
      </c>
      <c r="T40" s="188">
        <v>0</v>
      </c>
      <c r="U40" s="188">
        <f t="shared" si="3"/>
        <v>1919</v>
      </c>
      <c r="V40" s="188">
        <v>1873</v>
      </c>
      <c r="W40" s="188">
        <v>0</v>
      </c>
      <c r="X40" s="188">
        <v>46</v>
      </c>
      <c r="Y40" s="188">
        <v>0</v>
      </c>
      <c r="Z40" s="188">
        <v>0</v>
      </c>
      <c r="AA40" s="188">
        <v>0</v>
      </c>
      <c r="AB40" s="188">
        <f t="shared" si="4"/>
        <v>331</v>
      </c>
      <c r="AC40" s="188">
        <v>3</v>
      </c>
      <c r="AD40" s="188">
        <v>255</v>
      </c>
      <c r="AE40" s="188">
        <f t="shared" si="5"/>
        <v>73</v>
      </c>
      <c r="AF40" s="188">
        <v>0</v>
      </c>
      <c r="AG40" s="188">
        <v>73</v>
      </c>
      <c r="AH40" s="188">
        <v>0</v>
      </c>
      <c r="AI40" s="188">
        <v>0</v>
      </c>
      <c r="AJ40" s="188">
        <v>0</v>
      </c>
    </row>
    <row r="41" spans="1:36" ht="13.5">
      <c r="A41" s="182" t="s">
        <v>239</v>
      </c>
      <c r="B41" s="182" t="s">
        <v>306</v>
      </c>
      <c r="C41" s="184" t="s">
        <v>307</v>
      </c>
      <c r="D41" s="188">
        <f t="shared" si="0"/>
        <v>3270</v>
      </c>
      <c r="E41" s="188">
        <v>2738</v>
      </c>
      <c r="F41" s="188">
        <f t="shared" si="1"/>
        <v>417</v>
      </c>
      <c r="G41" s="188">
        <v>417</v>
      </c>
      <c r="H41" s="188">
        <v>0</v>
      </c>
      <c r="I41" s="188">
        <v>0</v>
      </c>
      <c r="J41" s="188">
        <v>0</v>
      </c>
      <c r="K41" s="188">
        <v>0</v>
      </c>
      <c r="L41" s="188">
        <v>0</v>
      </c>
      <c r="M41" s="188">
        <f t="shared" si="2"/>
        <v>115</v>
      </c>
      <c r="N41" s="188">
        <v>96</v>
      </c>
      <c r="O41" s="188">
        <v>18</v>
      </c>
      <c r="P41" s="188">
        <v>0</v>
      </c>
      <c r="Q41" s="188">
        <v>0</v>
      </c>
      <c r="R41" s="188">
        <v>1</v>
      </c>
      <c r="S41" s="188">
        <v>0</v>
      </c>
      <c r="T41" s="188">
        <v>0</v>
      </c>
      <c r="U41" s="188">
        <f t="shared" si="3"/>
        <v>2738</v>
      </c>
      <c r="V41" s="188">
        <v>2738</v>
      </c>
      <c r="W41" s="188">
        <v>0</v>
      </c>
      <c r="X41" s="188">
        <v>0</v>
      </c>
      <c r="Y41" s="188">
        <v>0</v>
      </c>
      <c r="Z41" s="188">
        <v>0</v>
      </c>
      <c r="AA41" s="188">
        <v>0</v>
      </c>
      <c r="AB41" s="188">
        <f t="shared" si="4"/>
        <v>402</v>
      </c>
      <c r="AC41" s="188">
        <v>0</v>
      </c>
      <c r="AD41" s="188">
        <v>243</v>
      </c>
      <c r="AE41" s="188">
        <f t="shared" si="5"/>
        <v>159</v>
      </c>
      <c r="AF41" s="188">
        <v>159</v>
      </c>
      <c r="AG41" s="188">
        <v>0</v>
      </c>
      <c r="AH41" s="188">
        <v>0</v>
      </c>
      <c r="AI41" s="188">
        <v>0</v>
      </c>
      <c r="AJ41" s="188">
        <v>0</v>
      </c>
    </row>
    <row r="42" spans="1:36" ht="13.5">
      <c r="A42" s="182" t="s">
        <v>239</v>
      </c>
      <c r="B42" s="182" t="s">
        <v>308</v>
      </c>
      <c r="C42" s="184" t="s">
        <v>309</v>
      </c>
      <c r="D42" s="188">
        <f t="shared" si="0"/>
        <v>1788</v>
      </c>
      <c r="E42" s="188">
        <v>1475</v>
      </c>
      <c r="F42" s="188">
        <f t="shared" si="1"/>
        <v>261</v>
      </c>
      <c r="G42" s="188">
        <v>261</v>
      </c>
      <c r="H42" s="188">
        <v>0</v>
      </c>
      <c r="I42" s="188">
        <v>0</v>
      </c>
      <c r="J42" s="188">
        <v>0</v>
      </c>
      <c r="K42" s="188">
        <v>0</v>
      </c>
      <c r="L42" s="188">
        <v>0</v>
      </c>
      <c r="M42" s="188">
        <f t="shared" si="2"/>
        <v>52</v>
      </c>
      <c r="N42" s="188">
        <v>45</v>
      </c>
      <c r="O42" s="188">
        <v>7</v>
      </c>
      <c r="P42" s="188">
        <v>0</v>
      </c>
      <c r="Q42" s="188">
        <v>0</v>
      </c>
      <c r="R42" s="188">
        <v>0</v>
      </c>
      <c r="S42" s="188">
        <v>0</v>
      </c>
      <c r="T42" s="188">
        <v>0</v>
      </c>
      <c r="U42" s="188">
        <f t="shared" si="3"/>
        <v>1475</v>
      </c>
      <c r="V42" s="188">
        <v>1475</v>
      </c>
      <c r="W42" s="188">
        <v>0</v>
      </c>
      <c r="X42" s="188">
        <v>0</v>
      </c>
      <c r="Y42" s="188">
        <v>0</v>
      </c>
      <c r="Z42" s="188">
        <v>0</v>
      </c>
      <c r="AA42" s="188">
        <v>0</v>
      </c>
      <c r="AB42" s="188">
        <f t="shared" si="4"/>
        <v>213</v>
      </c>
      <c r="AC42" s="188">
        <v>0</v>
      </c>
      <c r="AD42" s="188">
        <v>131</v>
      </c>
      <c r="AE42" s="188">
        <f t="shared" si="5"/>
        <v>82</v>
      </c>
      <c r="AF42" s="188">
        <v>82</v>
      </c>
      <c r="AG42" s="188">
        <v>0</v>
      </c>
      <c r="AH42" s="188">
        <v>0</v>
      </c>
      <c r="AI42" s="188">
        <v>0</v>
      </c>
      <c r="AJ42" s="188">
        <v>0</v>
      </c>
    </row>
    <row r="43" spans="1:36" ht="13.5">
      <c r="A43" s="182" t="s">
        <v>239</v>
      </c>
      <c r="B43" s="182" t="s">
        <v>310</v>
      </c>
      <c r="C43" s="184" t="s">
        <v>129</v>
      </c>
      <c r="D43" s="188">
        <f t="shared" si="0"/>
        <v>3122</v>
      </c>
      <c r="E43" s="188">
        <v>2719</v>
      </c>
      <c r="F43" s="188">
        <f t="shared" si="1"/>
        <v>344</v>
      </c>
      <c r="G43" s="188">
        <v>344</v>
      </c>
      <c r="H43" s="188">
        <v>0</v>
      </c>
      <c r="I43" s="188">
        <v>0</v>
      </c>
      <c r="J43" s="188">
        <v>0</v>
      </c>
      <c r="K43" s="188">
        <v>0</v>
      </c>
      <c r="L43" s="188">
        <v>0</v>
      </c>
      <c r="M43" s="188">
        <f t="shared" si="2"/>
        <v>59</v>
      </c>
      <c r="N43" s="188">
        <v>41</v>
      </c>
      <c r="O43" s="188">
        <v>17</v>
      </c>
      <c r="P43" s="188">
        <v>0</v>
      </c>
      <c r="Q43" s="188">
        <v>0</v>
      </c>
      <c r="R43" s="188">
        <v>1</v>
      </c>
      <c r="S43" s="188">
        <v>0</v>
      </c>
      <c r="T43" s="188">
        <v>0</v>
      </c>
      <c r="U43" s="188">
        <f t="shared" si="3"/>
        <v>2719</v>
      </c>
      <c r="V43" s="188">
        <v>2719</v>
      </c>
      <c r="W43" s="188">
        <v>0</v>
      </c>
      <c r="X43" s="188">
        <v>0</v>
      </c>
      <c r="Y43" s="188">
        <v>0</v>
      </c>
      <c r="Z43" s="188">
        <v>0</v>
      </c>
      <c r="AA43" s="188">
        <v>0</v>
      </c>
      <c r="AB43" s="188">
        <f t="shared" si="4"/>
        <v>367</v>
      </c>
      <c r="AC43" s="188">
        <v>0</v>
      </c>
      <c r="AD43" s="188">
        <v>241</v>
      </c>
      <c r="AE43" s="188">
        <f t="shared" si="5"/>
        <v>126</v>
      </c>
      <c r="AF43" s="188">
        <v>126</v>
      </c>
      <c r="AG43" s="188">
        <v>0</v>
      </c>
      <c r="AH43" s="188">
        <v>0</v>
      </c>
      <c r="AI43" s="188">
        <v>0</v>
      </c>
      <c r="AJ43" s="188">
        <v>0</v>
      </c>
    </row>
    <row r="44" spans="1:36" ht="13.5">
      <c r="A44" s="182" t="s">
        <v>239</v>
      </c>
      <c r="B44" s="182" t="s">
        <v>311</v>
      </c>
      <c r="C44" s="184" t="s">
        <v>312</v>
      </c>
      <c r="D44" s="188">
        <f t="shared" si="0"/>
        <v>1724</v>
      </c>
      <c r="E44" s="188">
        <v>1436</v>
      </c>
      <c r="F44" s="188">
        <f t="shared" si="1"/>
        <v>204</v>
      </c>
      <c r="G44" s="188">
        <v>204</v>
      </c>
      <c r="H44" s="188">
        <v>0</v>
      </c>
      <c r="I44" s="188">
        <v>0</v>
      </c>
      <c r="J44" s="188">
        <v>0</v>
      </c>
      <c r="K44" s="188">
        <v>0</v>
      </c>
      <c r="L44" s="188">
        <v>0</v>
      </c>
      <c r="M44" s="188">
        <f t="shared" si="2"/>
        <v>84</v>
      </c>
      <c r="N44" s="188">
        <v>75</v>
      </c>
      <c r="O44" s="188">
        <v>8</v>
      </c>
      <c r="P44" s="188">
        <v>0</v>
      </c>
      <c r="Q44" s="188">
        <v>0</v>
      </c>
      <c r="R44" s="188">
        <v>1</v>
      </c>
      <c r="S44" s="188">
        <v>0</v>
      </c>
      <c r="T44" s="188">
        <v>0</v>
      </c>
      <c r="U44" s="188">
        <f t="shared" si="3"/>
        <v>1436</v>
      </c>
      <c r="V44" s="188">
        <v>1436</v>
      </c>
      <c r="W44" s="188">
        <v>0</v>
      </c>
      <c r="X44" s="188">
        <v>0</v>
      </c>
      <c r="Y44" s="188">
        <v>0</v>
      </c>
      <c r="Z44" s="188">
        <v>0</v>
      </c>
      <c r="AA44" s="188">
        <v>0</v>
      </c>
      <c r="AB44" s="188">
        <f t="shared" si="4"/>
        <v>192</v>
      </c>
      <c r="AC44" s="188">
        <v>0</v>
      </c>
      <c r="AD44" s="188">
        <v>127</v>
      </c>
      <c r="AE44" s="188">
        <f t="shared" si="5"/>
        <v>65</v>
      </c>
      <c r="AF44" s="188">
        <v>65</v>
      </c>
      <c r="AG44" s="188">
        <v>0</v>
      </c>
      <c r="AH44" s="188">
        <v>0</v>
      </c>
      <c r="AI44" s="188">
        <v>0</v>
      </c>
      <c r="AJ44" s="188">
        <v>0</v>
      </c>
    </row>
    <row r="45" spans="1:36" ht="13.5">
      <c r="A45" s="182" t="s">
        <v>239</v>
      </c>
      <c r="B45" s="182" t="s">
        <v>313</v>
      </c>
      <c r="C45" s="184" t="s">
        <v>314</v>
      </c>
      <c r="D45" s="188">
        <f t="shared" si="0"/>
        <v>983</v>
      </c>
      <c r="E45" s="188">
        <v>786</v>
      </c>
      <c r="F45" s="188">
        <f t="shared" si="1"/>
        <v>155</v>
      </c>
      <c r="G45" s="188">
        <v>155</v>
      </c>
      <c r="H45" s="188">
        <v>0</v>
      </c>
      <c r="I45" s="188">
        <v>0</v>
      </c>
      <c r="J45" s="188">
        <v>0</v>
      </c>
      <c r="K45" s="188">
        <v>0</v>
      </c>
      <c r="L45" s="188">
        <v>0</v>
      </c>
      <c r="M45" s="188">
        <f t="shared" si="2"/>
        <v>42</v>
      </c>
      <c r="N45" s="188">
        <v>33</v>
      </c>
      <c r="O45" s="188">
        <v>8</v>
      </c>
      <c r="P45" s="188">
        <v>0</v>
      </c>
      <c r="Q45" s="188">
        <v>0</v>
      </c>
      <c r="R45" s="188">
        <v>1</v>
      </c>
      <c r="S45" s="188">
        <v>0</v>
      </c>
      <c r="T45" s="188">
        <v>0</v>
      </c>
      <c r="U45" s="188">
        <f t="shared" si="3"/>
        <v>786</v>
      </c>
      <c r="V45" s="188">
        <v>786</v>
      </c>
      <c r="W45" s="188">
        <v>0</v>
      </c>
      <c r="X45" s="188">
        <v>0</v>
      </c>
      <c r="Y45" s="188">
        <v>0</v>
      </c>
      <c r="Z45" s="188">
        <v>0</v>
      </c>
      <c r="AA45" s="188">
        <v>0</v>
      </c>
      <c r="AB45" s="188">
        <f t="shared" si="4"/>
        <v>134</v>
      </c>
      <c r="AC45" s="188">
        <v>0</v>
      </c>
      <c r="AD45" s="188">
        <v>70</v>
      </c>
      <c r="AE45" s="188">
        <f t="shared" si="5"/>
        <v>64</v>
      </c>
      <c r="AF45" s="188">
        <v>64</v>
      </c>
      <c r="AG45" s="188">
        <v>0</v>
      </c>
      <c r="AH45" s="188">
        <v>0</v>
      </c>
      <c r="AI45" s="188">
        <v>0</v>
      </c>
      <c r="AJ45" s="188">
        <v>0</v>
      </c>
    </row>
    <row r="46" spans="1:36" ht="13.5">
      <c r="A46" s="182" t="s">
        <v>239</v>
      </c>
      <c r="B46" s="182" t="s">
        <v>315</v>
      </c>
      <c r="C46" s="184" t="s">
        <v>316</v>
      </c>
      <c r="D46" s="188">
        <f t="shared" si="0"/>
        <v>818</v>
      </c>
      <c r="E46" s="188">
        <v>672</v>
      </c>
      <c r="F46" s="188">
        <f t="shared" si="1"/>
        <v>110</v>
      </c>
      <c r="G46" s="188">
        <v>110</v>
      </c>
      <c r="H46" s="188">
        <v>0</v>
      </c>
      <c r="I46" s="188">
        <v>0</v>
      </c>
      <c r="J46" s="188">
        <v>0</v>
      </c>
      <c r="K46" s="188">
        <v>0</v>
      </c>
      <c r="L46" s="188">
        <v>0</v>
      </c>
      <c r="M46" s="188">
        <f t="shared" si="2"/>
        <v>36</v>
      </c>
      <c r="N46" s="188">
        <v>30</v>
      </c>
      <c r="O46" s="188">
        <v>5</v>
      </c>
      <c r="P46" s="188">
        <v>0</v>
      </c>
      <c r="Q46" s="188">
        <v>0</v>
      </c>
      <c r="R46" s="188">
        <v>1</v>
      </c>
      <c r="S46" s="188">
        <v>0</v>
      </c>
      <c r="T46" s="188">
        <v>0</v>
      </c>
      <c r="U46" s="188">
        <f t="shared" si="3"/>
        <v>672</v>
      </c>
      <c r="V46" s="188">
        <v>672</v>
      </c>
      <c r="W46" s="188">
        <v>0</v>
      </c>
      <c r="X46" s="188">
        <v>0</v>
      </c>
      <c r="Y46" s="188">
        <v>0</v>
      </c>
      <c r="Z46" s="188">
        <v>0</v>
      </c>
      <c r="AA46" s="188">
        <v>0</v>
      </c>
      <c r="AB46" s="188">
        <f t="shared" si="4"/>
        <v>94</v>
      </c>
      <c r="AC46" s="188">
        <v>0</v>
      </c>
      <c r="AD46" s="188">
        <v>60</v>
      </c>
      <c r="AE46" s="188">
        <f t="shared" si="5"/>
        <v>34</v>
      </c>
      <c r="AF46" s="188">
        <v>34</v>
      </c>
      <c r="AG46" s="188">
        <v>0</v>
      </c>
      <c r="AH46" s="188">
        <v>0</v>
      </c>
      <c r="AI46" s="188">
        <v>0</v>
      </c>
      <c r="AJ46" s="188">
        <v>0</v>
      </c>
    </row>
    <row r="47" spans="1:36" ht="13.5">
      <c r="A47" s="182" t="s">
        <v>239</v>
      </c>
      <c r="B47" s="182" t="s">
        <v>317</v>
      </c>
      <c r="C47" s="184" t="s">
        <v>318</v>
      </c>
      <c r="D47" s="188">
        <f t="shared" si="0"/>
        <v>1529</v>
      </c>
      <c r="E47" s="188">
        <v>0</v>
      </c>
      <c r="F47" s="188">
        <f t="shared" si="1"/>
        <v>1529</v>
      </c>
      <c r="G47" s="188">
        <v>0</v>
      </c>
      <c r="H47" s="188">
        <v>184</v>
      </c>
      <c r="I47" s="188">
        <v>0</v>
      </c>
      <c r="J47" s="188">
        <v>0</v>
      </c>
      <c r="K47" s="188">
        <v>1345</v>
      </c>
      <c r="L47" s="188">
        <v>0</v>
      </c>
      <c r="M47" s="188">
        <f t="shared" si="2"/>
        <v>0</v>
      </c>
      <c r="N47" s="188">
        <v>0</v>
      </c>
      <c r="O47" s="188">
        <v>0</v>
      </c>
      <c r="P47" s="188">
        <v>0</v>
      </c>
      <c r="Q47" s="188">
        <v>0</v>
      </c>
      <c r="R47" s="188">
        <v>0</v>
      </c>
      <c r="S47" s="188">
        <v>0</v>
      </c>
      <c r="T47" s="188">
        <v>0</v>
      </c>
      <c r="U47" s="188">
        <f t="shared" si="3"/>
        <v>1381</v>
      </c>
      <c r="V47" s="188">
        <v>0</v>
      </c>
      <c r="W47" s="188">
        <v>0</v>
      </c>
      <c r="X47" s="188">
        <v>36</v>
      </c>
      <c r="Y47" s="188">
        <v>0</v>
      </c>
      <c r="Z47" s="188">
        <v>0</v>
      </c>
      <c r="AA47" s="188">
        <v>1345</v>
      </c>
      <c r="AB47" s="188">
        <f t="shared" si="4"/>
        <v>134</v>
      </c>
      <c r="AC47" s="188">
        <v>0</v>
      </c>
      <c r="AD47" s="188">
        <v>69</v>
      </c>
      <c r="AE47" s="188">
        <f t="shared" si="5"/>
        <v>65</v>
      </c>
      <c r="AF47" s="188">
        <v>0</v>
      </c>
      <c r="AG47" s="188">
        <v>65</v>
      </c>
      <c r="AH47" s="188">
        <v>0</v>
      </c>
      <c r="AI47" s="188">
        <v>0</v>
      </c>
      <c r="AJ47" s="188">
        <v>0</v>
      </c>
    </row>
    <row r="48" spans="1:36" ht="13.5">
      <c r="A48" s="182" t="s">
        <v>239</v>
      </c>
      <c r="B48" s="182" t="s">
        <v>319</v>
      </c>
      <c r="C48" s="184" t="s">
        <v>320</v>
      </c>
      <c r="D48" s="188">
        <f t="shared" si="0"/>
        <v>7843</v>
      </c>
      <c r="E48" s="188">
        <v>5978</v>
      </c>
      <c r="F48" s="188">
        <f aca="true" t="shared" si="6" ref="F48:F64">SUM(G48:K48)</f>
        <v>412</v>
      </c>
      <c r="G48" s="188">
        <v>0</v>
      </c>
      <c r="H48" s="188">
        <v>412</v>
      </c>
      <c r="I48" s="188">
        <v>0</v>
      </c>
      <c r="J48" s="188">
        <v>0</v>
      </c>
      <c r="K48" s="188">
        <v>0</v>
      </c>
      <c r="L48" s="188">
        <v>416</v>
      </c>
      <c r="M48" s="188">
        <f aca="true" t="shared" si="7" ref="M48:M64">SUM(N48:T48)</f>
        <v>1037</v>
      </c>
      <c r="N48" s="188">
        <v>540</v>
      </c>
      <c r="O48" s="188">
        <v>221</v>
      </c>
      <c r="P48" s="188">
        <v>205</v>
      </c>
      <c r="Q48" s="188">
        <v>0</v>
      </c>
      <c r="R48" s="188">
        <v>3</v>
      </c>
      <c r="S48" s="188">
        <v>68</v>
      </c>
      <c r="T48" s="188">
        <v>0</v>
      </c>
      <c r="U48" s="188">
        <f aca="true" t="shared" si="8" ref="U48:U64">SUM(V48:AA48)</f>
        <v>6255</v>
      </c>
      <c r="V48" s="188">
        <v>5978</v>
      </c>
      <c r="W48" s="188">
        <v>0</v>
      </c>
      <c r="X48" s="188">
        <v>277</v>
      </c>
      <c r="Y48" s="188">
        <v>0</v>
      </c>
      <c r="Z48" s="188">
        <v>0</v>
      </c>
      <c r="AA48" s="188">
        <v>0</v>
      </c>
      <c r="AB48" s="188">
        <f aca="true" t="shared" si="9" ref="AB48:AB64">SUM(AC48:AE48)</f>
        <v>568</v>
      </c>
      <c r="AC48" s="188">
        <v>416</v>
      </c>
      <c r="AD48" s="188">
        <v>152</v>
      </c>
      <c r="AE48" s="188">
        <f aca="true" t="shared" si="10" ref="AE48:AE64">SUM(AF48:AJ48)</f>
        <v>0</v>
      </c>
      <c r="AF48" s="188">
        <v>0</v>
      </c>
      <c r="AG48" s="188">
        <v>0</v>
      </c>
      <c r="AH48" s="188">
        <v>0</v>
      </c>
      <c r="AI48" s="188">
        <v>0</v>
      </c>
      <c r="AJ48" s="188">
        <v>0</v>
      </c>
    </row>
    <row r="49" spans="1:36" ht="13.5">
      <c r="A49" s="182" t="s">
        <v>239</v>
      </c>
      <c r="B49" s="182" t="s">
        <v>321</v>
      </c>
      <c r="C49" s="184" t="s">
        <v>322</v>
      </c>
      <c r="D49" s="188">
        <f t="shared" si="0"/>
        <v>1230</v>
      </c>
      <c r="E49" s="188">
        <v>852</v>
      </c>
      <c r="F49" s="188">
        <f t="shared" si="6"/>
        <v>113</v>
      </c>
      <c r="G49" s="188">
        <v>113</v>
      </c>
      <c r="H49" s="188">
        <v>0</v>
      </c>
      <c r="I49" s="188">
        <v>0</v>
      </c>
      <c r="J49" s="188">
        <v>0</v>
      </c>
      <c r="K49" s="188">
        <v>0</v>
      </c>
      <c r="L49" s="188">
        <v>0</v>
      </c>
      <c r="M49" s="188">
        <f t="shared" si="7"/>
        <v>265</v>
      </c>
      <c r="N49" s="188">
        <v>172</v>
      </c>
      <c r="O49" s="188">
        <v>23</v>
      </c>
      <c r="P49" s="188">
        <v>57</v>
      </c>
      <c r="Q49" s="188">
        <v>13</v>
      </c>
      <c r="R49" s="188">
        <v>0</v>
      </c>
      <c r="S49" s="188">
        <v>0</v>
      </c>
      <c r="T49" s="188">
        <v>0</v>
      </c>
      <c r="U49" s="188">
        <f t="shared" si="8"/>
        <v>852</v>
      </c>
      <c r="V49" s="188">
        <v>852</v>
      </c>
      <c r="W49" s="188">
        <v>0</v>
      </c>
      <c r="X49" s="188">
        <v>0</v>
      </c>
      <c r="Y49" s="188">
        <v>0</v>
      </c>
      <c r="Z49" s="188">
        <v>0</v>
      </c>
      <c r="AA49" s="188">
        <v>0</v>
      </c>
      <c r="AB49" s="188">
        <f t="shared" si="9"/>
        <v>175</v>
      </c>
      <c r="AC49" s="188">
        <v>0</v>
      </c>
      <c r="AD49" s="188">
        <v>140</v>
      </c>
      <c r="AE49" s="188">
        <f t="shared" si="10"/>
        <v>35</v>
      </c>
      <c r="AF49" s="188">
        <v>35</v>
      </c>
      <c r="AG49" s="188">
        <v>0</v>
      </c>
      <c r="AH49" s="188">
        <v>0</v>
      </c>
      <c r="AI49" s="188">
        <v>0</v>
      </c>
      <c r="AJ49" s="188">
        <v>0</v>
      </c>
    </row>
    <row r="50" spans="1:36" ht="13.5">
      <c r="A50" s="182" t="s">
        <v>239</v>
      </c>
      <c r="B50" s="182" t="s">
        <v>323</v>
      </c>
      <c r="C50" s="184" t="s">
        <v>324</v>
      </c>
      <c r="D50" s="188">
        <f t="shared" si="0"/>
        <v>1711</v>
      </c>
      <c r="E50" s="188">
        <v>1384</v>
      </c>
      <c r="F50" s="188">
        <f t="shared" si="6"/>
        <v>132</v>
      </c>
      <c r="G50" s="188">
        <v>28</v>
      </c>
      <c r="H50" s="188">
        <v>104</v>
      </c>
      <c r="I50" s="188">
        <v>0</v>
      </c>
      <c r="J50" s="188">
        <v>0</v>
      </c>
      <c r="K50" s="188">
        <v>0</v>
      </c>
      <c r="L50" s="188">
        <v>73</v>
      </c>
      <c r="M50" s="188">
        <f t="shared" si="7"/>
        <v>122</v>
      </c>
      <c r="N50" s="188">
        <v>122</v>
      </c>
      <c r="O50" s="188">
        <v>0</v>
      </c>
      <c r="P50" s="188">
        <v>0</v>
      </c>
      <c r="Q50" s="188">
        <v>0</v>
      </c>
      <c r="R50" s="188">
        <v>0</v>
      </c>
      <c r="S50" s="188">
        <v>0</v>
      </c>
      <c r="T50" s="188">
        <v>0</v>
      </c>
      <c r="U50" s="188">
        <f t="shared" si="8"/>
        <v>1412</v>
      </c>
      <c r="V50" s="188">
        <v>1384</v>
      </c>
      <c r="W50" s="188">
        <v>28</v>
      </c>
      <c r="X50" s="188">
        <v>0</v>
      </c>
      <c r="Y50" s="188">
        <v>0</v>
      </c>
      <c r="Z50" s="188">
        <v>0</v>
      </c>
      <c r="AA50" s="188">
        <v>0</v>
      </c>
      <c r="AB50" s="188">
        <f t="shared" si="9"/>
        <v>207</v>
      </c>
      <c r="AC50" s="188">
        <v>73</v>
      </c>
      <c r="AD50" s="188">
        <v>134</v>
      </c>
      <c r="AE50" s="188">
        <f t="shared" si="10"/>
        <v>0</v>
      </c>
      <c r="AF50" s="188">
        <v>0</v>
      </c>
      <c r="AG50" s="188">
        <v>0</v>
      </c>
      <c r="AH50" s="188">
        <v>0</v>
      </c>
      <c r="AI50" s="188">
        <v>0</v>
      </c>
      <c r="AJ50" s="188">
        <v>0</v>
      </c>
    </row>
    <row r="51" spans="1:36" ht="13.5">
      <c r="A51" s="182" t="s">
        <v>239</v>
      </c>
      <c r="B51" s="182" t="s">
        <v>325</v>
      </c>
      <c r="C51" s="184" t="s">
        <v>326</v>
      </c>
      <c r="D51" s="188">
        <f t="shared" si="0"/>
        <v>6549</v>
      </c>
      <c r="E51" s="188">
        <v>5814</v>
      </c>
      <c r="F51" s="188">
        <f t="shared" si="6"/>
        <v>430</v>
      </c>
      <c r="G51" s="188">
        <v>123</v>
      </c>
      <c r="H51" s="188">
        <v>307</v>
      </c>
      <c r="I51" s="188">
        <v>0</v>
      </c>
      <c r="J51" s="188">
        <v>0</v>
      </c>
      <c r="K51" s="188">
        <v>0</v>
      </c>
      <c r="L51" s="188">
        <v>305</v>
      </c>
      <c r="M51" s="188">
        <f t="shared" si="7"/>
        <v>0</v>
      </c>
      <c r="N51" s="188">
        <v>0</v>
      </c>
      <c r="O51" s="188">
        <v>0</v>
      </c>
      <c r="P51" s="188">
        <v>0</v>
      </c>
      <c r="Q51" s="188">
        <v>0</v>
      </c>
      <c r="R51" s="188">
        <v>0</v>
      </c>
      <c r="S51" s="188">
        <v>0</v>
      </c>
      <c r="T51" s="188">
        <v>0</v>
      </c>
      <c r="U51" s="188">
        <f t="shared" si="8"/>
        <v>5937</v>
      </c>
      <c r="V51" s="188">
        <v>5814</v>
      </c>
      <c r="W51" s="188">
        <v>119</v>
      </c>
      <c r="X51" s="188">
        <v>4</v>
      </c>
      <c r="Y51" s="188">
        <v>0</v>
      </c>
      <c r="Z51" s="188">
        <v>0</v>
      </c>
      <c r="AA51" s="188">
        <v>0</v>
      </c>
      <c r="AB51" s="188">
        <f t="shared" si="9"/>
        <v>873</v>
      </c>
      <c r="AC51" s="188">
        <v>305</v>
      </c>
      <c r="AD51" s="188">
        <v>564</v>
      </c>
      <c r="AE51" s="188">
        <f t="shared" si="10"/>
        <v>4</v>
      </c>
      <c r="AF51" s="188">
        <v>4</v>
      </c>
      <c r="AG51" s="188">
        <v>0</v>
      </c>
      <c r="AH51" s="188">
        <v>0</v>
      </c>
      <c r="AI51" s="188">
        <v>0</v>
      </c>
      <c r="AJ51" s="188">
        <v>0</v>
      </c>
    </row>
    <row r="52" spans="1:36" ht="13.5">
      <c r="A52" s="182" t="s">
        <v>239</v>
      </c>
      <c r="B52" s="182" t="s">
        <v>327</v>
      </c>
      <c r="C52" s="184" t="s">
        <v>328</v>
      </c>
      <c r="D52" s="188">
        <f t="shared" si="0"/>
        <v>3383</v>
      </c>
      <c r="E52" s="188">
        <v>2858</v>
      </c>
      <c r="F52" s="188">
        <f t="shared" si="6"/>
        <v>327</v>
      </c>
      <c r="G52" s="188">
        <v>59</v>
      </c>
      <c r="H52" s="188">
        <v>268</v>
      </c>
      <c r="I52" s="188">
        <v>0</v>
      </c>
      <c r="J52" s="188">
        <v>0</v>
      </c>
      <c r="K52" s="188">
        <v>0</v>
      </c>
      <c r="L52" s="188">
        <v>155</v>
      </c>
      <c r="M52" s="188">
        <f t="shared" si="7"/>
        <v>43</v>
      </c>
      <c r="N52" s="188">
        <v>42</v>
      </c>
      <c r="O52" s="188">
        <v>0</v>
      </c>
      <c r="P52" s="188">
        <v>1</v>
      </c>
      <c r="Q52" s="188">
        <v>0</v>
      </c>
      <c r="R52" s="188">
        <v>0</v>
      </c>
      <c r="S52" s="188">
        <v>0</v>
      </c>
      <c r="T52" s="188">
        <v>0</v>
      </c>
      <c r="U52" s="188">
        <f t="shared" si="8"/>
        <v>2921</v>
      </c>
      <c r="V52" s="188">
        <v>2858</v>
      </c>
      <c r="W52" s="188">
        <v>59</v>
      </c>
      <c r="X52" s="188">
        <v>4</v>
      </c>
      <c r="Y52" s="188">
        <v>0</v>
      </c>
      <c r="Z52" s="188">
        <v>0</v>
      </c>
      <c r="AA52" s="188">
        <v>0</v>
      </c>
      <c r="AB52" s="188">
        <f t="shared" si="9"/>
        <v>433</v>
      </c>
      <c r="AC52" s="188">
        <v>155</v>
      </c>
      <c r="AD52" s="188">
        <v>277</v>
      </c>
      <c r="AE52" s="188">
        <f t="shared" si="10"/>
        <v>1</v>
      </c>
      <c r="AF52" s="188">
        <v>0</v>
      </c>
      <c r="AG52" s="188">
        <v>1</v>
      </c>
      <c r="AH52" s="188">
        <v>0</v>
      </c>
      <c r="AI52" s="188">
        <v>0</v>
      </c>
      <c r="AJ52" s="188">
        <v>0</v>
      </c>
    </row>
    <row r="53" spans="1:36" ht="13.5">
      <c r="A53" s="182" t="s">
        <v>239</v>
      </c>
      <c r="B53" s="182" t="s">
        <v>329</v>
      </c>
      <c r="C53" s="184" t="s">
        <v>330</v>
      </c>
      <c r="D53" s="188">
        <f t="shared" si="0"/>
        <v>1273</v>
      </c>
      <c r="E53" s="188">
        <v>1095</v>
      </c>
      <c r="F53" s="188">
        <f t="shared" si="6"/>
        <v>112</v>
      </c>
      <c r="G53" s="188">
        <v>25</v>
      </c>
      <c r="H53" s="188">
        <v>87</v>
      </c>
      <c r="I53" s="188">
        <v>0</v>
      </c>
      <c r="J53" s="188">
        <v>0</v>
      </c>
      <c r="K53" s="188">
        <v>0</v>
      </c>
      <c r="L53" s="188">
        <v>66</v>
      </c>
      <c r="M53" s="188">
        <f t="shared" si="7"/>
        <v>0</v>
      </c>
      <c r="N53" s="188">
        <v>0</v>
      </c>
      <c r="O53" s="188">
        <v>0</v>
      </c>
      <c r="P53" s="188">
        <v>0</v>
      </c>
      <c r="Q53" s="188">
        <v>0</v>
      </c>
      <c r="R53" s="188">
        <v>0</v>
      </c>
      <c r="S53" s="188">
        <v>0</v>
      </c>
      <c r="T53" s="188">
        <v>0</v>
      </c>
      <c r="U53" s="188">
        <f t="shared" si="8"/>
        <v>1118</v>
      </c>
      <c r="V53" s="188">
        <v>1095</v>
      </c>
      <c r="W53" s="188">
        <v>22</v>
      </c>
      <c r="X53" s="188">
        <v>1</v>
      </c>
      <c r="Y53" s="188">
        <v>0</v>
      </c>
      <c r="Z53" s="188">
        <v>0</v>
      </c>
      <c r="AA53" s="188">
        <v>0</v>
      </c>
      <c r="AB53" s="188">
        <f t="shared" si="9"/>
        <v>176</v>
      </c>
      <c r="AC53" s="188">
        <v>66</v>
      </c>
      <c r="AD53" s="188">
        <v>107</v>
      </c>
      <c r="AE53" s="188">
        <f t="shared" si="10"/>
        <v>3</v>
      </c>
      <c r="AF53" s="188">
        <v>3</v>
      </c>
      <c r="AG53" s="188">
        <v>0</v>
      </c>
      <c r="AH53" s="188">
        <v>0</v>
      </c>
      <c r="AI53" s="188">
        <v>0</v>
      </c>
      <c r="AJ53" s="188">
        <v>0</v>
      </c>
    </row>
    <row r="54" spans="1:36" ht="13.5">
      <c r="A54" s="182" t="s">
        <v>239</v>
      </c>
      <c r="B54" s="182" t="s">
        <v>331</v>
      </c>
      <c r="C54" s="184" t="s">
        <v>332</v>
      </c>
      <c r="D54" s="188">
        <f t="shared" si="0"/>
        <v>987</v>
      </c>
      <c r="E54" s="188">
        <v>804</v>
      </c>
      <c r="F54" s="188">
        <f t="shared" si="6"/>
        <v>142</v>
      </c>
      <c r="G54" s="188">
        <v>97</v>
      </c>
      <c r="H54" s="188">
        <v>45</v>
      </c>
      <c r="I54" s="188">
        <v>0</v>
      </c>
      <c r="J54" s="188">
        <v>0</v>
      </c>
      <c r="K54" s="188">
        <v>0</v>
      </c>
      <c r="L54" s="188">
        <v>0</v>
      </c>
      <c r="M54" s="188">
        <f t="shared" si="7"/>
        <v>41</v>
      </c>
      <c r="N54" s="188">
        <v>41</v>
      </c>
      <c r="O54" s="188">
        <v>0</v>
      </c>
      <c r="P54" s="188">
        <v>0</v>
      </c>
      <c r="Q54" s="188">
        <v>0</v>
      </c>
      <c r="R54" s="188">
        <v>0</v>
      </c>
      <c r="S54" s="188">
        <v>0</v>
      </c>
      <c r="T54" s="188">
        <v>0</v>
      </c>
      <c r="U54" s="188">
        <f t="shared" si="8"/>
        <v>823</v>
      </c>
      <c r="V54" s="188">
        <v>804</v>
      </c>
      <c r="W54" s="188">
        <v>19</v>
      </c>
      <c r="X54" s="188">
        <v>0</v>
      </c>
      <c r="Y54" s="188">
        <v>0</v>
      </c>
      <c r="Z54" s="188">
        <v>0</v>
      </c>
      <c r="AA54" s="188">
        <v>0</v>
      </c>
      <c r="AB54" s="188">
        <f t="shared" si="9"/>
        <v>189</v>
      </c>
      <c r="AC54" s="188">
        <v>0</v>
      </c>
      <c r="AD54" s="188">
        <v>144</v>
      </c>
      <c r="AE54" s="188">
        <f t="shared" si="10"/>
        <v>45</v>
      </c>
      <c r="AF54" s="188">
        <v>45</v>
      </c>
      <c r="AG54" s="188">
        <v>0</v>
      </c>
      <c r="AH54" s="188">
        <v>0</v>
      </c>
      <c r="AI54" s="188">
        <v>0</v>
      </c>
      <c r="AJ54" s="188">
        <v>0</v>
      </c>
    </row>
    <row r="55" spans="1:36" ht="13.5">
      <c r="A55" s="182" t="s">
        <v>239</v>
      </c>
      <c r="B55" s="182" t="s">
        <v>333</v>
      </c>
      <c r="C55" s="184" t="s">
        <v>334</v>
      </c>
      <c r="D55" s="188">
        <f t="shared" si="0"/>
        <v>1045</v>
      </c>
      <c r="E55" s="188">
        <v>889</v>
      </c>
      <c r="F55" s="188">
        <f t="shared" si="6"/>
        <v>102</v>
      </c>
      <c r="G55" s="188">
        <v>22</v>
      </c>
      <c r="H55" s="188">
        <v>80</v>
      </c>
      <c r="I55" s="188">
        <v>0</v>
      </c>
      <c r="J55" s="188">
        <v>0</v>
      </c>
      <c r="K55" s="188">
        <v>0</v>
      </c>
      <c r="L55" s="188">
        <v>54</v>
      </c>
      <c r="M55" s="188">
        <f t="shared" si="7"/>
        <v>0</v>
      </c>
      <c r="N55" s="188">
        <v>0</v>
      </c>
      <c r="O55" s="188">
        <v>0</v>
      </c>
      <c r="P55" s="188">
        <v>0</v>
      </c>
      <c r="Q55" s="188">
        <v>0</v>
      </c>
      <c r="R55" s="188">
        <v>0</v>
      </c>
      <c r="S55" s="188">
        <v>0</v>
      </c>
      <c r="T55" s="188">
        <v>0</v>
      </c>
      <c r="U55" s="188">
        <f t="shared" si="8"/>
        <v>907</v>
      </c>
      <c r="V55" s="188">
        <v>889</v>
      </c>
      <c r="W55" s="188">
        <v>18</v>
      </c>
      <c r="X55" s="188">
        <v>0</v>
      </c>
      <c r="Y55" s="188">
        <v>0</v>
      </c>
      <c r="Z55" s="188">
        <v>0</v>
      </c>
      <c r="AA55" s="188">
        <v>0</v>
      </c>
      <c r="AB55" s="188">
        <f t="shared" si="9"/>
        <v>144</v>
      </c>
      <c r="AC55" s="188">
        <v>54</v>
      </c>
      <c r="AD55" s="188">
        <v>86</v>
      </c>
      <c r="AE55" s="188">
        <f t="shared" si="10"/>
        <v>4</v>
      </c>
      <c r="AF55" s="188">
        <v>4</v>
      </c>
      <c r="AG55" s="188">
        <v>0</v>
      </c>
      <c r="AH55" s="188">
        <v>0</v>
      </c>
      <c r="AI55" s="188">
        <v>0</v>
      </c>
      <c r="AJ55" s="188">
        <v>0</v>
      </c>
    </row>
    <row r="56" spans="1:36" ht="13.5">
      <c r="A56" s="182" t="s">
        <v>239</v>
      </c>
      <c r="B56" s="182" t="s">
        <v>335</v>
      </c>
      <c r="C56" s="184" t="s">
        <v>336</v>
      </c>
      <c r="D56" s="188">
        <f t="shared" si="0"/>
        <v>873</v>
      </c>
      <c r="E56" s="188">
        <v>725</v>
      </c>
      <c r="F56" s="188">
        <f t="shared" si="6"/>
        <v>89</v>
      </c>
      <c r="G56" s="188">
        <v>20</v>
      </c>
      <c r="H56" s="188">
        <v>69</v>
      </c>
      <c r="I56" s="188">
        <v>0</v>
      </c>
      <c r="J56" s="188">
        <v>0</v>
      </c>
      <c r="K56" s="188">
        <v>0</v>
      </c>
      <c r="L56" s="188">
        <v>59</v>
      </c>
      <c r="M56" s="188">
        <f t="shared" si="7"/>
        <v>0</v>
      </c>
      <c r="N56" s="188">
        <v>0</v>
      </c>
      <c r="O56" s="188">
        <v>0</v>
      </c>
      <c r="P56" s="188">
        <v>0</v>
      </c>
      <c r="Q56" s="188">
        <v>0</v>
      </c>
      <c r="R56" s="188">
        <v>0</v>
      </c>
      <c r="S56" s="188">
        <v>0</v>
      </c>
      <c r="T56" s="188">
        <v>0</v>
      </c>
      <c r="U56" s="188">
        <f t="shared" si="8"/>
        <v>741</v>
      </c>
      <c r="V56" s="188">
        <v>725</v>
      </c>
      <c r="W56" s="188">
        <v>15</v>
      </c>
      <c r="X56" s="188">
        <v>1</v>
      </c>
      <c r="Y56" s="188">
        <v>0</v>
      </c>
      <c r="Z56" s="188">
        <v>0</v>
      </c>
      <c r="AA56" s="188">
        <v>0</v>
      </c>
      <c r="AB56" s="188">
        <f t="shared" si="9"/>
        <v>135</v>
      </c>
      <c r="AC56" s="188">
        <v>59</v>
      </c>
      <c r="AD56" s="188">
        <v>71</v>
      </c>
      <c r="AE56" s="188">
        <f t="shared" si="10"/>
        <v>5</v>
      </c>
      <c r="AF56" s="188">
        <v>5</v>
      </c>
      <c r="AG56" s="188">
        <v>0</v>
      </c>
      <c r="AH56" s="188">
        <v>0</v>
      </c>
      <c r="AI56" s="188">
        <v>0</v>
      </c>
      <c r="AJ56" s="188">
        <v>0</v>
      </c>
    </row>
    <row r="57" spans="1:36" ht="13.5">
      <c r="A57" s="182" t="s">
        <v>239</v>
      </c>
      <c r="B57" s="182" t="s">
        <v>337</v>
      </c>
      <c r="C57" s="184" t="s">
        <v>338</v>
      </c>
      <c r="D57" s="188">
        <f t="shared" si="0"/>
        <v>2948</v>
      </c>
      <c r="E57" s="188">
        <v>2275</v>
      </c>
      <c r="F57" s="188">
        <f t="shared" si="6"/>
        <v>291</v>
      </c>
      <c r="G57" s="188">
        <v>290</v>
      </c>
      <c r="H57" s="188">
        <v>0</v>
      </c>
      <c r="I57" s="188">
        <v>0</v>
      </c>
      <c r="J57" s="188">
        <v>0</v>
      </c>
      <c r="K57" s="188">
        <v>1</v>
      </c>
      <c r="L57" s="188">
        <v>0</v>
      </c>
      <c r="M57" s="188">
        <f t="shared" si="7"/>
        <v>382</v>
      </c>
      <c r="N57" s="188">
        <v>226</v>
      </c>
      <c r="O57" s="188">
        <v>0</v>
      </c>
      <c r="P57" s="188">
        <v>131</v>
      </c>
      <c r="Q57" s="188">
        <v>20</v>
      </c>
      <c r="R57" s="188">
        <v>5</v>
      </c>
      <c r="S57" s="188">
        <v>0</v>
      </c>
      <c r="T57" s="188">
        <v>0</v>
      </c>
      <c r="U57" s="188">
        <f t="shared" si="8"/>
        <v>2317</v>
      </c>
      <c r="V57" s="188">
        <v>2275</v>
      </c>
      <c r="W57" s="188">
        <v>41</v>
      </c>
      <c r="X57" s="188">
        <v>0</v>
      </c>
      <c r="Y57" s="188">
        <v>0</v>
      </c>
      <c r="Z57" s="188">
        <v>0</v>
      </c>
      <c r="AA57" s="188">
        <v>1</v>
      </c>
      <c r="AB57" s="188">
        <f t="shared" si="9"/>
        <v>336</v>
      </c>
      <c r="AC57" s="188">
        <v>0</v>
      </c>
      <c r="AD57" s="188">
        <v>229</v>
      </c>
      <c r="AE57" s="188">
        <f t="shared" si="10"/>
        <v>107</v>
      </c>
      <c r="AF57" s="188">
        <v>107</v>
      </c>
      <c r="AG57" s="188">
        <v>0</v>
      </c>
      <c r="AH57" s="188">
        <v>0</v>
      </c>
      <c r="AI57" s="188">
        <v>0</v>
      </c>
      <c r="AJ57" s="188">
        <v>0</v>
      </c>
    </row>
    <row r="58" spans="1:36" ht="13.5">
      <c r="A58" s="182" t="s">
        <v>239</v>
      </c>
      <c r="B58" s="182" t="s">
        <v>339</v>
      </c>
      <c r="C58" s="184" t="s">
        <v>138</v>
      </c>
      <c r="D58" s="188">
        <f t="shared" si="0"/>
        <v>3371</v>
      </c>
      <c r="E58" s="188">
        <v>2596</v>
      </c>
      <c r="F58" s="188">
        <f t="shared" si="6"/>
        <v>521</v>
      </c>
      <c r="G58" s="188">
        <v>325</v>
      </c>
      <c r="H58" s="188">
        <v>196</v>
      </c>
      <c r="I58" s="188">
        <v>0</v>
      </c>
      <c r="J58" s="188">
        <v>0</v>
      </c>
      <c r="K58" s="188">
        <v>0</v>
      </c>
      <c r="L58" s="188">
        <v>0</v>
      </c>
      <c r="M58" s="188">
        <f t="shared" si="7"/>
        <v>254</v>
      </c>
      <c r="N58" s="188">
        <v>254</v>
      </c>
      <c r="O58" s="188">
        <v>0</v>
      </c>
      <c r="P58" s="188">
        <v>0</v>
      </c>
      <c r="Q58" s="188">
        <v>0</v>
      </c>
      <c r="R58" s="188">
        <v>0</v>
      </c>
      <c r="S58" s="188">
        <v>0</v>
      </c>
      <c r="T58" s="188">
        <v>0</v>
      </c>
      <c r="U58" s="188">
        <f t="shared" si="8"/>
        <v>2659</v>
      </c>
      <c r="V58" s="188">
        <v>2596</v>
      </c>
      <c r="W58" s="188">
        <v>63</v>
      </c>
      <c r="X58" s="188">
        <v>0</v>
      </c>
      <c r="Y58" s="188">
        <v>0</v>
      </c>
      <c r="Z58" s="188">
        <v>0</v>
      </c>
      <c r="AA58" s="188">
        <v>0</v>
      </c>
      <c r="AB58" s="188">
        <f t="shared" si="9"/>
        <v>633</v>
      </c>
      <c r="AC58" s="188">
        <v>0</v>
      </c>
      <c r="AD58" s="188">
        <v>483</v>
      </c>
      <c r="AE58" s="188">
        <f t="shared" si="10"/>
        <v>150</v>
      </c>
      <c r="AF58" s="188">
        <v>150</v>
      </c>
      <c r="AG58" s="188">
        <v>0</v>
      </c>
      <c r="AH58" s="188">
        <v>0</v>
      </c>
      <c r="AI58" s="188">
        <v>0</v>
      </c>
      <c r="AJ58" s="188">
        <v>0</v>
      </c>
    </row>
    <row r="59" spans="1:36" ht="13.5">
      <c r="A59" s="182" t="s">
        <v>239</v>
      </c>
      <c r="B59" s="182" t="s">
        <v>139</v>
      </c>
      <c r="C59" s="184" t="s">
        <v>140</v>
      </c>
      <c r="D59" s="188">
        <f t="shared" si="0"/>
        <v>1856</v>
      </c>
      <c r="E59" s="188">
        <v>1555</v>
      </c>
      <c r="F59" s="188">
        <f t="shared" si="6"/>
        <v>197</v>
      </c>
      <c r="G59" s="188">
        <v>113</v>
      </c>
      <c r="H59" s="188">
        <v>84</v>
      </c>
      <c r="I59" s="188">
        <v>0</v>
      </c>
      <c r="J59" s="188">
        <v>0</v>
      </c>
      <c r="K59" s="188">
        <v>0</v>
      </c>
      <c r="L59" s="188">
        <v>0</v>
      </c>
      <c r="M59" s="188">
        <f t="shared" si="7"/>
        <v>104</v>
      </c>
      <c r="N59" s="188">
        <v>104</v>
      </c>
      <c r="O59" s="188">
        <v>0</v>
      </c>
      <c r="P59" s="188">
        <v>0</v>
      </c>
      <c r="Q59" s="188">
        <v>0</v>
      </c>
      <c r="R59" s="188">
        <v>0</v>
      </c>
      <c r="S59" s="188">
        <v>0</v>
      </c>
      <c r="T59" s="188">
        <v>0</v>
      </c>
      <c r="U59" s="188">
        <f t="shared" si="8"/>
        <v>1555</v>
      </c>
      <c r="V59" s="188">
        <v>1555</v>
      </c>
      <c r="W59" s="188">
        <v>0</v>
      </c>
      <c r="X59" s="188">
        <v>0</v>
      </c>
      <c r="Y59" s="188">
        <v>0</v>
      </c>
      <c r="Z59" s="188">
        <v>0</v>
      </c>
      <c r="AA59" s="188">
        <v>0</v>
      </c>
      <c r="AB59" s="188">
        <f t="shared" si="9"/>
        <v>220</v>
      </c>
      <c r="AC59" s="188">
        <v>0</v>
      </c>
      <c r="AD59" s="188">
        <v>168</v>
      </c>
      <c r="AE59" s="188">
        <f t="shared" si="10"/>
        <v>52</v>
      </c>
      <c r="AF59" s="188">
        <v>52</v>
      </c>
      <c r="AG59" s="188">
        <v>0</v>
      </c>
      <c r="AH59" s="188">
        <v>0</v>
      </c>
      <c r="AI59" s="188">
        <v>0</v>
      </c>
      <c r="AJ59" s="188">
        <v>0</v>
      </c>
    </row>
    <row r="60" spans="1:36" ht="13.5">
      <c r="A60" s="182" t="s">
        <v>239</v>
      </c>
      <c r="B60" s="182" t="s">
        <v>141</v>
      </c>
      <c r="C60" s="184" t="s">
        <v>142</v>
      </c>
      <c r="D60" s="188">
        <f t="shared" si="0"/>
        <v>722</v>
      </c>
      <c r="E60" s="188">
        <v>526</v>
      </c>
      <c r="F60" s="188">
        <f t="shared" si="6"/>
        <v>152</v>
      </c>
      <c r="G60" s="188">
        <v>86</v>
      </c>
      <c r="H60" s="188">
        <v>66</v>
      </c>
      <c r="I60" s="188">
        <v>0</v>
      </c>
      <c r="J60" s="188">
        <v>0</v>
      </c>
      <c r="K60" s="188">
        <v>0</v>
      </c>
      <c r="L60" s="188">
        <v>0</v>
      </c>
      <c r="M60" s="188">
        <f t="shared" si="7"/>
        <v>44</v>
      </c>
      <c r="N60" s="188">
        <v>44</v>
      </c>
      <c r="O60" s="188">
        <v>0</v>
      </c>
      <c r="P60" s="188">
        <v>0</v>
      </c>
      <c r="Q60" s="188">
        <v>0</v>
      </c>
      <c r="R60" s="188">
        <v>0</v>
      </c>
      <c r="S60" s="188">
        <v>0</v>
      </c>
      <c r="T60" s="188">
        <v>0</v>
      </c>
      <c r="U60" s="188">
        <f t="shared" si="8"/>
        <v>526</v>
      </c>
      <c r="V60" s="188">
        <v>526</v>
      </c>
      <c r="W60" s="188">
        <v>0</v>
      </c>
      <c r="X60" s="188">
        <v>0</v>
      </c>
      <c r="Y60" s="188">
        <v>0</v>
      </c>
      <c r="Z60" s="188">
        <v>0</v>
      </c>
      <c r="AA60" s="188">
        <v>0</v>
      </c>
      <c r="AB60" s="188">
        <f t="shared" si="9"/>
        <v>167</v>
      </c>
      <c r="AC60" s="188">
        <v>0</v>
      </c>
      <c r="AD60" s="188">
        <v>127</v>
      </c>
      <c r="AE60" s="188">
        <f t="shared" si="10"/>
        <v>40</v>
      </c>
      <c r="AF60" s="188">
        <v>40</v>
      </c>
      <c r="AG60" s="188">
        <v>0</v>
      </c>
      <c r="AH60" s="188">
        <v>0</v>
      </c>
      <c r="AI60" s="188">
        <v>0</v>
      </c>
      <c r="AJ60" s="188">
        <v>0</v>
      </c>
    </row>
    <row r="61" spans="1:36" ht="13.5">
      <c r="A61" s="182" t="s">
        <v>239</v>
      </c>
      <c r="B61" s="182" t="s">
        <v>143</v>
      </c>
      <c r="C61" s="184" t="s">
        <v>144</v>
      </c>
      <c r="D61" s="188">
        <f t="shared" si="0"/>
        <v>1361</v>
      </c>
      <c r="E61" s="188">
        <v>984</v>
      </c>
      <c r="F61" s="188">
        <f t="shared" si="6"/>
        <v>241</v>
      </c>
      <c r="G61" s="188">
        <v>129</v>
      </c>
      <c r="H61" s="188">
        <v>112</v>
      </c>
      <c r="I61" s="188">
        <v>0</v>
      </c>
      <c r="J61" s="188">
        <v>0</v>
      </c>
      <c r="K61" s="188">
        <v>0</v>
      </c>
      <c r="L61" s="188">
        <v>0</v>
      </c>
      <c r="M61" s="188">
        <f t="shared" si="7"/>
        <v>136</v>
      </c>
      <c r="N61" s="188">
        <v>136</v>
      </c>
      <c r="O61" s="188">
        <v>0</v>
      </c>
      <c r="P61" s="188">
        <v>0</v>
      </c>
      <c r="Q61" s="188">
        <v>0</v>
      </c>
      <c r="R61" s="188">
        <v>0</v>
      </c>
      <c r="S61" s="188">
        <v>0</v>
      </c>
      <c r="T61" s="188">
        <v>0</v>
      </c>
      <c r="U61" s="188">
        <f t="shared" si="8"/>
        <v>1009</v>
      </c>
      <c r="V61" s="188">
        <v>984</v>
      </c>
      <c r="W61" s="188">
        <v>25</v>
      </c>
      <c r="X61" s="188">
        <v>0</v>
      </c>
      <c r="Y61" s="188">
        <v>0</v>
      </c>
      <c r="Z61" s="188">
        <v>0</v>
      </c>
      <c r="AA61" s="188">
        <v>0</v>
      </c>
      <c r="AB61" s="188">
        <f t="shared" si="9"/>
        <v>251</v>
      </c>
      <c r="AC61" s="188">
        <v>0</v>
      </c>
      <c r="AD61" s="188">
        <v>191</v>
      </c>
      <c r="AE61" s="188">
        <f t="shared" si="10"/>
        <v>60</v>
      </c>
      <c r="AF61" s="188">
        <v>60</v>
      </c>
      <c r="AG61" s="188">
        <v>0</v>
      </c>
      <c r="AH61" s="188">
        <v>0</v>
      </c>
      <c r="AI61" s="188">
        <v>0</v>
      </c>
      <c r="AJ61" s="188">
        <v>0</v>
      </c>
    </row>
    <row r="62" spans="1:36" ht="13.5">
      <c r="A62" s="182" t="s">
        <v>239</v>
      </c>
      <c r="B62" s="182" t="s">
        <v>145</v>
      </c>
      <c r="C62" s="184" t="s">
        <v>146</v>
      </c>
      <c r="D62" s="188">
        <f t="shared" si="0"/>
        <v>1766</v>
      </c>
      <c r="E62" s="188">
        <v>1409</v>
      </c>
      <c r="F62" s="188">
        <f t="shared" si="6"/>
        <v>249</v>
      </c>
      <c r="G62" s="188">
        <v>249</v>
      </c>
      <c r="H62" s="188">
        <v>0</v>
      </c>
      <c r="I62" s="188">
        <v>0</v>
      </c>
      <c r="J62" s="188">
        <v>0</v>
      </c>
      <c r="K62" s="188">
        <v>0</v>
      </c>
      <c r="L62" s="188">
        <v>0</v>
      </c>
      <c r="M62" s="188">
        <f t="shared" si="7"/>
        <v>108</v>
      </c>
      <c r="N62" s="188">
        <v>21</v>
      </c>
      <c r="O62" s="188">
        <v>0</v>
      </c>
      <c r="P62" s="188">
        <v>71</v>
      </c>
      <c r="Q62" s="188">
        <v>12</v>
      </c>
      <c r="R62" s="188">
        <v>4</v>
      </c>
      <c r="S62" s="188">
        <v>0</v>
      </c>
      <c r="T62" s="188">
        <v>0</v>
      </c>
      <c r="U62" s="188">
        <f t="shared" si="8"/>
        <v>1424</v>
      </c>
      <c r="V62" s="188">
        <v>1409</v>
      </c>
      <c r="W62" s="188">
        <v>15</v>
      </c>
      <c r="X62" s="188">
        <v>0</v>
      </c>
      <c r="Y62" s="188">
        <v>0</v>
      </c>
      <c r="Z62" s="188">
        <v>0</v>
      </c>
      <c r="AA62" s="188">
        <v>0</v>
      </c>
      <c r="AB62" s="188">
        <f t="shared" si="9"/>
        <v>231</v>
      </c>
      <c r="AC62" s="188">
        <v>0</v>
      </c>
      <c r="AD62" s="188">
        <v>118</v>
      </c>
      <c r="AE62" s="188">
        <f t="shared" si="10"/>
        <v>113</v>
      </c>
      <c r="AF62" s="188">
        <v>113</v>
      </c>
      <c r="AG62" s="188">
        <v>0</v>
      </c>
      <c r="AH62" s="188">
        <v>0</v>
      </c>
      <c r="AI62" s="188">
        <v>0</v>
      </c>
      <c r="AJ62" s="188">
        <v>0</v>
      </c>
    </row>
    <row r="63" spans="1:36" ht="13.5">
      <c r="A63" s="182" t="s">
        <v>239</v>
      </c>
      <c r="B63" s="182" t="s">
        <v>147</v>
      </c>
      <c r="C63" s="184" t="s">
        <v>148</v>
      </c>
      <c r="D63" s="188">
        <f t="shared" si="0"/>
        <v>1551</v>
      </c>
      <c r="E63" s="188">
        <v>1169</v>
      </c>
      <c r="F63" s="188">
        <f t="shared" si="6"/>
        <v>164</v>
      </c>
      <c r="G63" s="188">
        <v>159</v>
      </c>
      <c r="H63" s="188">
        <v>5</v>
      </c>
      <c r="I63" s="188">
        <v>0</v>
      </c>
      <c r="J63" s="188">
        <v>0</v>
      </c>
      <c r="K63" s="188">
        <v>0</v>
      </c>
      <c r="L63" s="188">
        <v>0</v>
      </c>
      <c r="M63" s="188">
        <f t="shared" si="7"/>
        <v>218</v>
      </c>
      <c r="N63" s="188">
        <v>137</v>
      </c>
      <c r="O63" s="188">
        <v>0</v>
      </c>
      <c r="P63" s="188">
        <v>71</v>
      </c>
      <c r="Q63" s="188">
        <v>8</v>
      </c>
      <c r="R63" s="188">
        <v>2</v>
      </c>
      <c r="S63" s="188">
        <v>0</v>
      </c>
      <c r="T63" s="188">
        <v>0</v>
      </c>
      <c r="U63" s="188">
        <f t="shared" si="8"/>
        <v>1193</v>
      </c>
      <c r="V63" s="188">
        <v>1169</v>
      </c>
      <c r="W63" s="188">
        <v>23</v>
      </c>
      <c r="X63" s="188">
        <v>1</v>
      </c>
      <c r="Y63" s="188">
        <v>0</v>
      </c>
      <c r="Z63" s="188">
        <v>0</v>
      </c>
      <c r="AA63" s="188">
        <v>0</v>
      </c>
      <c r="AB63" s="188">
        <f t="shared" si="9"/>
        <v>176</v>
      </c>
      <c r="AC63" s="188">
        <v>0</v>
      </c>
      <c r="AD63" s="188">
        <v>117</v>
      </c>
      <c r="AE63" s="188">
        <f t="shared" si="10"/>
        <v>59</v>
      </c>
      <c r="AF63" s="188">
        <v>59</v>
      </c>
      <c r="AG63" s="188">
        <v>0</v>
      </c>
      <c r="AH63" s="188">
        <v>0</v>
      </c>
      <c r="AI63" s="188">
        <v>0</v>
      </c>
      <c r="AJ63" s="188">
        <v>0</v>
      </c>
    </row>
    <row r="64" spans="1:36" ht="13.5">
      <c r="A64" s="182" t="s">
        <v>239</v>
      </c>
      <c r="B64" s="182" t="s">
        <v>149</v>
      </c>
      <c r="C64" s="184" t="s">
        <v>150</v>
      </c>
      <c r="D64" s="188">
        <f t="shared" si="0"/>
        <v>5191</v>
      </c>
      <c r="E64" s="188">
        <v>4136</v>
      </c>
      <c r="F64" s="188">
        <f t="shared" si="6"/>
        <v>446</v>
      </c>
      <c r="G64" s="188">
        <v>446</v>
      </c>
      <c r="H64" s="188">
        <v>0</v>
      </c>
      <c r="I64" s="188">
        <v>0</v>
      </c>
      <c r="J64" s="188">
        <v>0</v>
      </c>
      <c r="K64" s="188">
        <v>0</v>
      </c>
      <c r="L64" s="188">
        <v>0</v>
      </c>
      <c r="M64" s="188">
        <f t="shared" si="7"/>
        <v>609</v>
      </c>
      <c r="N64" s="188">
        <v>393</v>
      </c>
      <c r="O64" s="188">
        <v>0</v>
      </c>
      <c r="P64" s="188">
        <v>182</v>
      </c>
      <c r="Q64" s="188">
        <v>25</v>
      </c>
      <c r="R64" s="188">
        <v>9</v>
      </c>
      <c r="S64" s="188">
        <v>0</v>
      </c>
      <c r="T64" s="188">
        <v>0</v>
      </c>
      <c r="U64" s="188">
        <f t="shared" si="8"/>
        <v>4136</v>
      </c>
      <c r="V64" s="188">
        <v>4136</v>
      </c>
      <c r="W64" s="188">
        <v>0</v>
      </c>
      <c r="X64" s="188">
        <v>0</v>
      </c>
      <c r="Y64" s="188">
        <v>0</v>
      </c>
      <c r="Z64" s="188">
        <v>0</v>
      </c>
      <c r="AA64" s="188">
        <v>0</v>
      </c>
      <c r="AB64" s="188">
        <f t="shared" si="9"/>
        <v>573</v>
      </c>
      <c r="AC64" s="188">
        <v>0</v>
      </c>
      <c r="AD64" s="188">
        <v>344</v>
      </c>
      <c r="AE64" s="188">
        <f t="shared" si="10"/>
        <v>229</v>
      </c>
      <c r="AF64" s="188">
        <v>229</v>
      </c>
      <c r="AG64" s="188">
        <v>0</v>
      </c>
      <c r="AH64" s="188">
        <v>0</v>
      </c>
      <c r="AI64" s="188">
        <v>0</v>
      </c>
      <c r="AJ64" s="188">
        <v>0</v>
      </c>
    </row>
    <row r="65" spans="1:36" ht="13.5">
      <c r="A65" s="201" t="s">
        <v>11</v>
      </c>
      <c r="B65" s="202"/>
      <c r="C65" s="202"/>
      <c r="D65" s="188">
        <f aca="true" t="shared" si="11" ref="D65:AJ65">SUM(D7:D64)</f>
        <v>495866</v>
      </c>
      <c r="E65" s="188">
        <f t="shared" si="11"/>
        <v>389103</v>
      </c>
      <c r="F65" s="188">
        <f t="shared" si="11"/>
        <v>70167</v>
      </c>
      <c r="G65" s="188">
        <f t="shared" si="11"/>
        <v>24030</v>
      </c>
      <c r="H65" s="188">
        <f t="shared" si="11"/>
        <v>26518</v>
      </c>
      <c r="I65" s="188">
        <f t="shared" si="11"/>
        <v>4787</v>
      </c>
      <c r="J65" s="188">
        <f t="shared" si="11"/>
        <v>0</v>
      </c>
      <c r="K65" s="188">
        <f t="shared" si="11"/>
        <v>14832</v>
      </c>
      <c r="L65" s="188">
        <f t="shared" si="11"/>
        <v>5600</v>
      </c>
      <c r="M65" s="188">
        <f t="shared" si="11"/>
        <v>30996</v>
      </c>
      <c r="N65" s="188">
        <f t="shared" si="11"/>
        <v>22832</v>
      </c>
      <c r="O65" s="188">
        <f t="shared" si="11"/>
        <v>1321</v>
      </c>
      <c r="P65" s="188">
        <f t="shared" si="11"/>
        <v>4790</v>
      </c>
      <c r="Q65" s="188">
        <f t="shared" si="11"/>
        <v>698</v>
      </c>
      <c r="R65" s="188">
        <f t="shared" si="11"/>
        <v>829</v>
      </c>
      <c r="S65" s="188">
        <f t="shared" si="11"/>
        <v>244</v>
      </c>
      <c r="T65" s="188">
        <f t="shared" si="11"/>
        <v>282</v>
      </c>
      <c r="U65" s="188">
        <f t="shared" si="11"/>
        <v>414933</v>
      </c>
      <c r="V65" s="188">
        <f t="shared" si="11"/>
        <v>389103</v>
      </c>
      <c r="W65" s="188">
        <f t="shared" si="11"/>
        <v>7453</v>
      </c>
      <c r="X65" s="188">
        <f t="shared" si="11"/>
        <v>3440</v>
      </c>
      <c r="Y65" s="188">
        <f t="shared" si="11"/>
        <v>199</v>
      </c>
      <c r="Z65" s="188">
        <f t="shared" si="11"/>
        <v>0</v>
      </c>
      <c r="AA65" s="188">
        <f t="shared" si="11"/>
        <v>14738</v>
      </c>
      <c r="AB65" s="188">
        <f t="shared" si="11"/>
        <v>62042</v>
      </c>
      <c r="AC65" s="188">
        <f t="shared" si="11"/>
        <v>5600</v>
      </c>
      <c r="AD65" s="188">
        <f t="shared" si="11"/>
        <v>45017</v>
      </c>
      <c r="AE65" s="188">
        <f t="shared" si="11"/>
        <v>11425</v>
      </c>
      <c r="AF65" s="188">
        <f t="shared" si="11"/>
        <v>8661</v>
      </c>
      <c r="AG65" s="188">
        <f t="shared" si="11"/>
        <v>2670</v>
      </c>
      <c r="AH65" s="188">
        <f t="shared" si="11"/>
        <v>0</v>
      </c>
      <c r="AI65" s="188">
        <f t="shared" si="11"/>
        <v>0</v>
      </c>
      <c r="AJ65" s="188">
        <f t="shared" si="11"/>
        <v>94</v>
      </c>
    </row>
  </sheetData>
  <mergeCells count="25">
    <mergeCell ref="AH4:AH5"/>
    <mergeCell ref="AI4:AI5"/>
    <mergeCell ref="AJ4:AJ5"/>
    <mergeCell ref="Z4:Z5"/>
    <mergeCell ref="AA4:AA5"/>
    <mergeCell ref="AF4:AF5"/>
    <mergeCell ref="AG4:AG5"/>
    <mergeCell ref="AD3:AD5"/>
    <mergeCell ref="AC3:AC5"/>
    <mergeCell ref="W4:W5"/>
    <mergeCell ref="X4:X5"/>
    <mergeCell ref="L3:L5"/>
    <mergeCell ref="V3:V5"/>
    <mergeCell ref="W3:AA3"/>
    <mergeCell ref="Y4:Y5"/>
    <mergeCell ref="A2:A6"/>
    <mergeCell ref="B2:B6"/>
    <mergeCell ref="C2:C6"/>
    <mergeCell ref="F3:K3"/>
    <mergeCell ref="G4:G5"/>
    <mergeCell ref="H4:H5"/>
    <mergeCell ref="I4:I5"/>
    <mergeCell ref="J4:J5"/>
    <mergeCell ref="K4:K5"/>
    <mergeCell ref="A65:C6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  <headerFooter alignWithMargins="0">
    <oddHeader>&amp;L&amp;16ごみ処理の状況（平成１６年度実績）&amp;R&amp;D　　&amp;T　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BW65"/>
  <sheetViews>
    <sheetView showGridLines="0" workbookViewId="0" topLeftCell="A1">
      <pane xSplit="3" ySplit="6" topLeftCell="D7" activePane="bottomRight" state="frozen"/>
      <selection pane="topLeft" activeCell="A1" sqref="A1:B1"/>
      <selection pane="topRight" activeCell="A1" sqref="A1:B1"/>
      <selection pane="bottomLeft" activeCell="A1" sqref="A1:B1"/>
      <selection pane="bottomRight" activeCell="D7" sqref="D7"/>
    </sheetView>
  </sheetViews>
  <sheetFormatPr defaultColWidth="9.00390625" defaultRowHeight="13.5"/>
  <cols>
    <col min="1" max="1" width="9.00390625" style="5" customWidth="1"/>
    <col min="2" max="2" width="6.625" style="5" customWidth="1"/>
    <col min="3" max="3" width="12.625" style="5" customWidth="1"/>
    <col min="4" max="75" width="10.625" style="5" customWidth="1"/>
    <col min="76" max="16384" width="9.00390625" style="5" customWidth="1"/>
  </cols>
  <sheetData>
    <row r="1" spans="1:75" ht="17.25">
      <c r="A1" s="1" t="s">
        <v>15</v>
      </c>
      <c r="B1" s="1"/>
      <c r="C1" s="1"/>
      <c r="D1" s="24"/>
      <c r="E1" s="24"/>
      <c r="F1" s="25"/>
      <c r="G1" s="25"/>
      <c r="H1" s="25"/>
      <c r="I1" s="25"/>
      <c r="J1" s="25"/>
      <c r="K1" s="25"/>
      <c r="L1" s="24"/>
      <c r="M1" s="24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/>
      <c r="AS1" s="25"/>
      <c r="AT1" s="25"/>
      <c r="AU1" s="25"/>
      <c r="AV1" s="25"/>
      <c r="AW1" s="25"/>
      <c r="AX1" s="25"/>
      <c r="AY1" s="25"/>
      <c r="AZ1" s="25"/>
      <c r="BA1" s="25"/>
      <c r="BB1" s="25"/>
      <c r="BC1" s="25"/>
      <c r="BD1" s="25"/>
      <c r="BE1" s="25"/>
      <c r="BF1" s="25"/>
      <c r="BG1" s="25"/>
      <c r="BH1" s="25"/>
      <c r="BI1" s="25"/>
      <c r="BJ1" s="25"/>
      <c r="BK1" s="25"/>
      <c r="BL1" s="25"/>
      <c r="BM1" s="25"/>
      <c r="BN1" s="25"/>
      <c r="BO1" s="25"/>
      <c r="BP1" s="25"/>
      <c r="BQ1" s="25"/>
      <c r="BR1" s="25"/>
      <c r="BS1" s="25"/>
      <c r="BT1" s="25"/>
      <c r="BU1" s="25"/>
      <c r="BV1" s="25"/>
      <c r="BW1" s="25"/>
    </row>
    <row r="2" spans="1:75" s="27" customFormat="1" ht="22.5" customHeight="1">
      <c r="A2" s="200" t="s">
        <v>105</v>
      </c>
      <c r="B2" s="200" t="s">
        <v>162</v>
      </c>
      <c r="C2" s="200" t="s">
        <v>117</v>
      </c>
      <c r="D2" s="237" t="s">
        <v>8</v>
      </c>
      <c r="E2" s="238"/>
      <c r="F2" s="238"/>
      <c r="G2" s="238"/>
      <c r="H2" s="238"/>
      <c r="I2" s="238"/>
      <c r="J2" s="238"/>
      <c r="K2" s="239"/>
      <c r="L2" s="237" t="s">
        <v>9</v>
      </c>
      <c r="M2" s="238"/>
      <c r="N2" s="238"/>
      <c r="O2" s="238"/>
      <c r="P2" s="238"/>
      <c r="Q2" s="238"/>
      <c r="R2" s="238"/>
      <c r="S2" s="239"/>
      <c r="T2" s="240" t="s">
        <v>10</v>
      </c>
      <c r="U2" s="241"/>
      <c r="V2" s="241"/>
      <c r="W2" s="241"/>
      <c r="X2" s="241"/>
      <c r="Y2" s="241"/>
      <c r="Z2" s="241"/>
      <c r="AA2" s="241"/>
      <c r="AB2" s="241"/>
      <c r="AC2" s="241"/>
      <c r="AD2" s="241"/>
      <c r="AE2" s="241"/>
      <c r="AF2" s="241"/>
      <c r="AG2" s="241"/>
      <c r="AH2" s="241"/>
      <c r="AI2" s="241"/>
      <c r="AJ2" s="241"/>
      <c r="AK2" s="241"/>
      <c r="AL2" s="241"/>
      <c r="AM2" s="241"/>
      <c r="AN2" s="241"/>
      <c r="AO2" s="241"/>
      <c r="AP2" s="241"/>
      <c r="AQ2" s="241"/>
      <c r="AR2" s="241"/>
      <c r="AS2" s="241"/>
      <c r="AT2" s="241"/>
      <c r="AU2" s="241"/>
      <c r="AV2" s="241"/>
      <c r="AW2" s="241"/>
      <c r="AX2" s="241"/>
      <c r="AY2" s="241"/>
      <c r="AZ2" s="241"/>
      <c r="BA2" s="241"/>
      <c r="BB2" s="241"/>
      <c r="BC2" s="241"/>
      <c r="BD2" s="241"/>
      <c r="BE2" s="241"/>
      <c r="BF2" s="241"/>
      <c r="BG2" s="241"/>
      <c r="BH2" s="241"/>
      <c r="BI2" s="241"/>
      <c r="BJ2" s="241"/>
      <c r="BK2" s="241"/>
      <c r="BL2" s="241"/>
      <c r="BM2" s="241"/>
      <c r="BN2" s="241"/>
      <c r="BO2" s="242"/>
      <c r="BP2" s="243" t="s">
        <v>151</v>
      </c>
      <c r="BQ2" s="238"/>
      <c r="BR2" s="238"/>
      <c r="BS2" s="238"/>
      <c r="BT2" s="238"/>
      <c r="BU2" s="238"/>
      <c r="BV2" s="238"/>
      <c r="BW2" s="239"/>
    </row>
    <row r="3" spans="1:75" s="27" customFormat="1" ht="22.5" customHeight="1">
      <c r="A3" s="236"/>
      <c r="B3" s="195"/>
      <c r="C3" s="195"/>
      <c r="D3" s="195" t="s">
        <v>120</v>
      </c>
      <c r="E3" s="203" t="s">
        <v>124</v>
      </c>
      <c r="F3" s="203" t="s">
        <v>163</v>
      </c>
      <c r="G3" s="203" t="s">
        <v>125</v>
      </c>
      <c r="H3" s="203" t="s">
        <v>235</v>
      </c>
      <c r="I3" s="203" t="s">
        <v>236</v>
      </c>
      <c r="J3" s="244" t="s">
        <v>201</v>
      </c>
      <c r="K3" s="203" t="s">
        <v>164</v>
      </c>
      <c r="L3" s="195" t="s">
        <v>120</v>
      </c>
      <c r="M3" s="203" t="s">
        <v>124</v>
      </c>
      <c r="N3" s="203" t="s">
        <v>163</v>
      </c>
      <c r="O3" s="203" t="s">
        <v>125</v>
      </c>
      <c r="P3" s="203" t="s">
        <v>235</v>
      </c>
      <c r="Q3" s="203" t="s">
        <v>236</v>
      </c>
      <c r="R3" s="244" t="s">
        <v>201</v>
      </c>
      <c r="S3" s="203" t="s">
        <v>164</v>
      </c>
      <c r="T3" s="195" t="s">
        <v>120</v>
      </c>
      <c r="U3" s="203" t="s">
        <v>124</v>
      </c>
      <c r="V3" s="203" t="s">
        <v>163</v>
      </c>
      <c r="W3" s="203" t="s">
        <v>125</v>
      </c>
      <c r="X3" s="203" t="s">
        <v>235</v>
      </c>
      <c r="Y3" s="203" t="s">
        <v>236</v>
      </c>
      <c r="Z3" s="244" t="s">
        <v>201</v>
      </c>
      <c r="AA3" s="203" t="s">
        <v>164</v>
      </c>
      <c r="AB3" s="208" t="s">
        <v>152</v>
      </c>
      <c r="AC3" s="234"/>
      <c r="AD3" s="234"/>
      <c r="AE3" s="234"/>
      <c r="AF3" s="234"/>
      <c r="AG3" s="234"/>
      <c r="AH3" s="234"/>
      <c r="AI3" s="235"/>
      <c r="AJ3" s="208" t="s">
        <v>153</v>
      </c>
      <c r="AK3" s="206"/>
      <c r="AL3" s="206"/>
      <c r="AM3" s="206"/>
      <c r="AN3" s="206"/>
      <c r="AO3" s="206"/>
      <c r="AP3" s="206"/>
      <c r="AQ3" s="207"/>
      <c r="AR3" s="208" t="s">
        <v>154</v>
      </c>
      <c r="AS3" s="232"/>
      <c r="AT3" s="232"/>
      <c r="AU3" s="232"/>
      <c r="AV3" s="232"/>
      <c r="AW3" s="232"/>
      <c r="AX3" s="232"/>
      <c r="AY3" s="233"/>
      <c r="AZ3" s="208" t="s">
        <v>155</v>
      </c>
      <c r="BA3" s="234"/>
      <c r="BB3" s="234"/>
      <c r="BC3" s="234"/>
      <c r="BD3" s="234"/>
      <c r="BE3" s="234"/>
      <c r="BF3" s="234"/>
      <c r="BG3" s="235"/>
      <c r="BH3" s="208" t="s">
        <v>156</v>
      </c>
      <c r="BI3" s="234"/>
      <c r="BJ3" s="234"/>
      <c r="BK3" s="234"/>
      <c r="BL3" s="234"/>
      <c r="BM3" s="234"/>
      <c r="BN3" s="234"/>
      <c r="BO3" s="235"/>
      <c r="BP3" s="195" t="s">
        <v>120</v>
      </c>
      <c r="BQ3" s="203" t="s">
        <v>124</v>
      </c>
      <c r="BR3" s="203" t="s">
        <v>163</v>
      </c>
      <c r="BS3" s="203" t="s">
        <v>125</v>
      </c>
      <c r="BT3" s="203" t="s">
        <v>235</v>
      </c>
      <c r="BU3" s="203" t="s">
        <v>236</v>
      </c>
      <c r="BV3" s="244" t="s">
        <v>201</v>
      </c>
      <c r="BW3" s="203" t="s">
        <v>164</v>
      </c>
    </row>
    <row r="4" spans="1:75" s="27" customFormat="1" ht="22.5" customHeight="1">
      <c r="A4" s="236"/>
      <c r="B4" s="195"/>
      <c r="C4" s="195"/>
      <c r="D4" s="195"/>
      <c r="E4" s="193"/>
      <c r="F4" s="193"/>
      <c r="G4" s="193"/>
      <c r="H4" s="193"/>
      <c r="I4" s="193"/>
      <c r="J4" s="218"/>
      <c r="K4" s="193"/>
      <c r="L4" s="195"/>
      <c r="M4" s="193"/>
      <c r="N4" s="193"/>
      <c r="O4" s="193"/>
      <c r="P4" s="193"/>
      <c r="Q4" s="193"/>
      <c r="R4" s="218"/>
      <c r="S4" s="193"/>
      <c r="T4" s="195"/>
      <c r="U4" s="193"/>
      <c r="V4" s="193"/>
      <c r="W4" s="193"/>
      <c r="X4" s="193"/>
      <c r="Y4" s="193"/>
      <c r="Z4" s="218"/>
      <c r="AA4" s="193"/>
      <c r="AB4" s="195" t="s">
        <v>120</v>
      </c>
      <c r="AC4" s="203" t="s">
        <v>124</v>
      </c>
      <c r="AD4" s="203" t="s">
        <v>163</v>
      </c>
      <c r="AE4" s="203" t="s">
        <v>125</v>
      </c>
      <c r="AF4" s="203" t="s">
        <v>235</v>
      </c>
      <c r="AG4" s="203" t="s">
        <v>236</v>
      </c>
      <c r="AH4" s="244" t="s">
        <v>201</v>
      </c>
      <c r="AI4" s="203" t="s">
        <v>164</v>
      </c>
      <c r="AJ4" s="195" t="s">
        <v>120</v>
      </c>
      <c r="AK4" s="203" t="s">
        <v>124</v>
      </c>
      <c r="AL4" s="203" t="s">
        <v>163</v>
      </c>
      <c r="AM4" s="203" t="s">
        <v>125</v>
      </c>
      <c r="AN4" s="203" t="s">
        <v>235</v>
      </c>
      <c r="AO4" s="203" t="s">
        <v>236</v>
      </c>
      <c r="AP4" s="244" t="s">
        <v>201</v>
      </c>
      <c r="AQ4" s="203" t="s">
        <v>164</v>
      </c>
      <c r="AR4" s="195" t="s">
        <v>120</v>
      </c>
      <c r="AS4" s="203" t="s">
        <v>124</v>
      </c>
      <c r="AT4" s="203" t="s">
        <v>163</v>
      </c>
      <c r="AU4" s="203" t="s">
        <v>125</v>
      </c>
      <c r="AV4" s="203" t="s">
        <v>235</v>
      </c>
      <c r="AW4" s="203" t="s">
        <v>236</v>
      </c>
      <c r="AX4" s="244" t="s">
        <v>201</v>
      </c>
      <c r="AY4" s="203" t="s">
        <v>164</v>
      </c>
      <c r="AZ4" s="195" t="s">
        <v>120</v>
      </c>
      <c r="BA4" s="203" t="s">
        <v>124</v>
      </c>
      <c r="BB4" s="203" t="s">
        <v>163</v>
      </c>
      <c r="BC4" s="203" t="s">
        <v>125</v>
      </c>
      <c r="BD4" s="203" t="s">
        <v>235</v>
      </c>
      <c r="BE4" s="203" t="s">
        <v>236</v>
      </c>
      <c r="BF4" s="244" t="s">
        <v>201</v>
      </c>
      <c r="BG4" s="203" t="s">
        <v>164</v>
      </c>
      <c r="BH4" s="195" t="s">
        <v>120</v>
      </c>
      <c r="BI4" s="203" t="s">
        <v>124</v>
      </c>
      <c r="BJ4" s="203" t="s">
        <v>163</v>
      </c>
      <c r="BK4" s="203" t="s">
        <v>125</v>
      </c>
      <c r="BL4" s="203" t="s">
        <v>235</v>
      </c>
      <c r="BM4" s="203" t="s">
        <v>236</v>
      </c>
      <c r="BN4" s="244" t="s">
        <v>201</v>
      </c>
      <c r="BO4" s="203" t="s">
        <v>164</v>
      </c>
      <c r="BP4" s="195"/>
      <c r="BQ4" s="193"/>
      <c r="BR4" s="193"/>
      <c r="BS4" s="193"/>
      <c r="BT4" s="193"/>
      <c r="BU4" s="193"/>
      <c r="BV4" s="218"/>
      <c r="BW4" s="193"/>
    </row>
    <row r="5" spans="1:75" s="27" customFormat="1" ht="22.5" customHeight="1">
      <c r="A5" s="236"/>
      <c r="B5" s="195"/>
      <c r="C5" s="195"/>
      <c r="D5" s="195"/>
      <c r="E5" s="193"/>
      <c r="F5" s="193"/>
      <c r="G5" s="193"/>
      <c r="H5" s="193"/>
      <c r="I5" s="193"/>
      <c r="J5" s="218"/>
      <c r="K5" s="193"/>
      <c r="L5" s="195"/>
      <c r="M5" s="193"/>
      <c r="N5" s="193"/>
      <c r="O5" s="193"/>
      <c r="P5" s="193"/>
      <c r="Q5" s="193"/>
      <c r="R5" s="218"/>
      <c r="S5" s="193"/>
      <c r="T5" s="195"/>
      <c r="U5" s="193"/>
      <c r="V5" s="193"/>
      <c r="W5" s="193"/>
      <c r="X5" s="193"/>
      <c r="Y5" s="193"/>
      <c r="Z5" s="218"/>
      <c r="AA5" s="193"/>
      <c r="AB5" s="195"/>
      <c r="AC5" s="193"/>
      <c r="AD5" s="193"/>
      <c r="AE5" s="193"/>
      <c r="AF5" s="193"/>
      <c r="AG5" s="193"/>
      <c r="AH5" s="218"/>
      <c r="AI5" s="193"/>
      <c r="AJ5" s="195"/>
      <c r="AK5" s="193"/>
      <c r="AL5" s="193"/>
      <c r="AM5" s="193"/>
      <c r="AN5" s="193"/>
      <c r="AO5" s="193"/>
      <c r="AP5" s="218"/>
      <c r="AQ5" s="193"/>
      <c r="AR5" s="195"/>
      <c r="AS5" s="193"/>
      <c r="AT5" s="193"/>
      <c r="AU5" s="193"/>
      <c r="AV5" s="193"/>
      <c r="AW5" s="193"/>
      <c r="AX5" s="218"/>
      <c r="AY5" s="193"/>
      <c r="AZ5" s="195"/>
      <c r="BA5" s="193"/>
      <c r="BB5" s="193"/>
      <c r="BC5" s="193"/>
      <c r="BD5" s="193"/>
      <c r="BE5" s="193"/>
      <c r="BF5" s="218"/>
      <c r="BG5" s="193"/>
      <c r="BH5" s="195"/>
      <c r="BI5" s="193"/>
      <c r="BJ5" s="193"/>
      <c r="BK5" s="193"/>
      <c r="BL5" s="193"/>
      <c r="BM5" s="193"/>
      <c r="BN5" s="218"/>
      <c r="BO5" s="193"/>
      <c r="BP5" s="195"/>
      <c r="BQ5" s="193"/>
      <c r="BR5" s="193"/>
      <c r="BS5" s="193"/>
      <c r="BT5" s="193"/>
      <c r="BU5" s="193"/>
      <c r="BV5" s="218"/>
      <c r="BW5" s="193"/>
    </row>
    <row r="6" spans="1:75" s="27" customFormat="1" ht="22.5" customHeight="1">
      <c r="A6" s="196"/>
      <c r="B6" s="187"/>
      <c r="C6" s="187"/>
      <c r="D6" s="21" t="s">
        <v>113</v>
      </c>
      <c r="E6" s="28" t="s">
        <v>113</v>
      </c>
      <c r="F6" s="28" t="s">
        <v>113</v>
      </c>
      <c r="G6" s="28" t="s">
        <v>113</v>
      </c>
      <c r="H6" s="28" t="s">
        <v>113</v>
      </c>
      <c r="I6" s="28" t="s">
        <v>113</v>
      </c>
      <c r="J6" s="28" t="s">
        <v>113</v>
      </c>
      <c r="K6" s="28" t="s">
        <v>113</v>
      </c>
      <c r="L6" s="21" t="s">
        <v>113</v>
      </c>
      <c r="M6" s="28" t="s">
        <v>113</v>
      </c>
      <c r="N6" s="28" t="s">
        <v>113</v>
      </c>
      <c r="O6" s="28" t="s">
        <v>113</v>
      </c>
      <c r="P6" s="28" t="s">
        <v>113</v>
      </c>
      <c r="Q6" s="28" t="s">
        <v>113</v>
      </c>
      <c r="R6" s="28" t="s">
        <v>113</v>
      </c>
      <c r="S6" s="28" t="s">
        <v>113</v>
      </c>
      <c r="T6" s="21" t="s">
        <v>113</v>
      </c>
      <c r="U6" s="28" t="s">
        <v>113</v>
      </c>
      <c r="V6" s="28" t="s">
        <v>113</v>
      </c>
      <c r="W6" s="28" t="s">
        <v>113</v>
      </c>
      <c r="X6" s="28" t="s">
        <v>113</v>
      </c>
      <c r="Y6" s="28" t="s">
        <v>113</v>
      </c>
      <c r="Z6" s="28" t="s">
        <v>113</v>
      </c>
      <c r="AA6" s="28" t="s">
        <v>113</v>
      </c>
      <c r="AB6" s="21" t="s">
        <v>113</v>
      </c>
      <c r="AC6" s="28" t="s">
        <v>113</v>
      </c>
      <c r="AD6" s="28" t="s">
        <v>113</v>
      </c>
      <c r="AE6" s="28" t="s">
        <v>113</v>
      </c>
      <c r="AF6" s="28" t="s">
        <v>113</v>
      </c>
      <c r="AG6" s="28" t="s">
        <v>113</v>
      </c>
      <c r="AH6" s="28" t="s">
        <v>113</v>
      </c>
      <c r="AI6" s="28" t="s">
        <v>113</v>
      </c>
      <c r="AJ6" s="21" t="s">
        <v>113</v>
      </c>
      <c r="AK6" s="28" t="s">
        <v>113</v>
      </c>
      <c r="AL6" s="28" t="s">
        <v>113</v>
      </c>
      <c r="AM6" s="28" t="s">
        <v>113</v>
      </c>
      <c r="AN6" s="28" t="s">
        <v>113</v>
      </c>
      <c r="AO6" s="28" t="s">
        <v>113</v>
      </c>
      <c r="AP6" s="28" t="s">
        <v>113</v>
      </c>
      <c r="AQ6" s="28" t="s">
        <v>113</v>
      </c>
      <c r="AR6" s="21" t="s">
        <v>113</v>
      </c>
      <c r="AS6" s="28" t="s">
        <v>113</v>
      </c>
      <c r="AT6" s="28" t="s">
        <v>113</v>
      </c>
      <c r="AU6" s="28" t="s">
        <v>113</v>
      </c>
      <c r="AV6" s="28" t="s">
        <v>113</v>
      </c>
      <c r="AW6" s="28" t="s">
        <v>113</v>
      </c>
      <c r="AX6" s="28" t="s">
        <v>113</v>
      </c>
      <c r="AY6" s="28" t="s">
        <v>113</v>
      </c>
      <c r="AZ6" s="21" t="s">
        <v>113</v>
      </c>
      <c r="BA6" s="28" t="s">
        <v>113</v>
      </c>
      <c r="BB6" s="28" t="s">
        <v>113</v>
      </c>
      <c r="BC6" s="28" t="s">
        <v>113</v>
      </c>
      <c r="BD6" s="28" t="s">
        <v>113</v>
      </c>
      <c r="BE6" s="28" t="s">
        <v>113</v>
      </c>
      <c r="BF6" s="28" t="s">
        <v>113</v>
      </c>
      <c r="BG6" s="28" t="s">
        <v>113</v>
      </c>
      <c r="BH6" s="21" t="s">
        <v>113</v>
      </c>
      <c r="BI6" s="28" t="s">
        <v>113</v>
      </c>
      <c r="BJ6" s="28" t="s">
        <v>113</v>
      </c>
      <c r="BK6" s="28" t="s">
        <v>113</v>
      </c>
      <c r="BL6" s="28" t="s">
        <v>113</v>
      </c>
      <c r="BM6" s="28" t="s">
        <v>113</v>
      </c>
      <c r="BN6" s="28" t="s">
        <v>113</v>
      </c>
      <c r="BO6" s="28" t="s">
        <v>113</v>
      </c>
      <c r="BP6" s="21" t="s">
        <v>113</v>
      </c>
      <c r="BQ6" s="28" t="s">
        <v>113</v>
      </c>
      <c r="BR6" s="28" t="s">
        <v>113</v>
      </c>
      <c r="BS6" s="28" t="s">
        <v>113</v>
      </c>
      <c r="BT6" s="28" t="s">
        <v>113</v>
      </c>
      <c r="BU6" s="28" t="s">
        <v>113</v>
      </c>
      <c r="BV6" s="28" t="s">
        <v>113</v>
      </c>
      <c r="BW6" s="28" t="s">
        <v>113</v>
      </c>
    </row>
    <row r="7" spans="1:75" ht="13.5">
      <c r="A7" s="182" t="s">
        <v>239</v>
      </c>
      <c r="B7" s="182" t="s">
        <v>240</v>
      </c>
      <c r="C7" s="184" t="s">
        <v>241</v>
      </c>
      <c r="D7" s="188">
        <f aca="true" t="shared" si="0" ref="D7:D64">SUM(E7:K7)</f>
        <v>19721</v>
      </c>
      <c r="E7" s="188">
        <f aca="true" t="shared" si="1" ref="E7:E47">M7+U7+BQ7</f>
        <v>11144</v>
      </c>
      <c r="F7" s="188">
        <f aca="true" t="shared" si="2" ref="F7:F47">N7+V7+BR7</f>
        <v>3554</v>
      </c>
      <c r="G7" s="188">
        <f aca="true" t="shared" si="3" ref="G7:G47">O7+W7+BS7</f>
        <v>2451</v>
      </c>
      <c r="H7" s="188">
        <f aca="true" t="shared" si="4" ref="H7:H47">P7+X7+BT7</f>
        <v>804</v>
      </c>
      <c r="I7" s="188">
        <f aca="true" t="shared" si="5" ref="I7:I47">Q7+Y7+BU7</f>
        <v>0</v>
      </c>
      <c r="J7" s="188">
        <f aca="true" t="shared" si="6" ref="J7:J47">R7+Z7+BV7</f>
        <v>50</v>
      </c>
      <c r="K7" s="188">
        <f aca="true" t="shared" si="7" ref="K7:K47">S7+AA7+BW7</f>
        <v>1718</v>
      </c>
      <c r="L7" s="188">
        <f aca="true" t="shared" si="8" ref="L7:L47">SUM(M7:S7)</f>
        <v>3153</v>
      </c>
      <c r="M7" s="188">
        <v>3072</v>
      </c>
      <c r="N7" s="188">
        <v>0</v>
      </c>
      <c r="O7" s="188">
        <v>0</v>
      </c>
      <c r="P7" s="188">
        <v>0</v>
      </c>
      <c r="Q7" s="188">
        <v>0</v>
      </c>
      <c r="R7" s="188">
        <v>0</v>
      </c>
      <c r="S7" s="188">
        <v>81</v>
      </c>
      <c r="T7" s="188">
        <f aca="true" t="shared" si="9" ref="T7:T47">SUM(U7:AA7)</f>
        <v>8949</v>
      </c>
      <c r="U7" s="188">
        <f aca="true" t="shared" si="10" ref="U7:U47">AC7+AK7+AS7+BA7+BI7</f>
        <v>1202</v>
      </c>
      <c r="V7" s="188">
        <f aca="true" t="shared" si="11" ref="V7:V47">AD7+AL7+AT7+BB7+BJ7</f>
        <v>3335</v>
      </c>
      <c r="W7" s="188">
        <f aca="true" t="shared" si="12" ref="W7:W47">AE7+AM7+AU7+BC7+BK7</f>
        <v>1993</v>
      </c>
      <c r="X7" s="188">
        <f aca="true" t="shared" si="13" ref="X7:X47">AF7+AN7+AV7+BD7+BL7</f>
        <v>804</v>
      </c>
      <c r="Y7" s="188">
        <f aca="true" t="shared" si="14" ref="Y7:Y47">AG7+AO7+AW7+BE7+BM7</f>
        <v>0</v>
      </c>
      <c r="Z7" s="188">
        <f aca="true" t="shared" si="15" ref="Z7:Z47">AH7+AP7+AX7+BF7+BN7</f>
        <v>6</v>
      </c>
      <c r="AA7" s="188">
        <f aca="true" t="shared" si="16" ref="AA7:AA47">AI7+AQ7+AY7+BG7+BO7</f>
        <v>1609</v>
      </c>
      <c r="AB7" s="188">
        <f aca="true" t="shared" si="17" ref="AB7:AB47">SUM(AC7:AI7)</f>
        <v>1551</v>
      </c>
      <c r="AC7" s="188">
        <v>57</v>
      </c>
      <c r="AD7" s="188">
        <v>171</v>
      </c>
      <c r="AE7" s="188">
        <v>0</v>
      </c>
      <c r="AF7" s="188">
        <v>0</v>
      </c>
      <c r="AG7" s="188">
        <v>0</v>
      </c>
      <c r="AH7" s="188">
        <v>0</v>
      </c>
      <c r="AI7" s="188">
        <v>1323</v>
      </c>
      <c r="AJ7" s="188">
        <f aca="true" t="shared" si="18" ref="AJ7:AJ47">SUM(AK7:AQ7)</f>
        <v>1804</v>
      </c>
      <c r="AK7" s="188">
        <v>0</v>
      </c>
      <c r="AL7" s="188">
        <v>1804</v>
      </c>
      <c r="AM7" s="188">
        <v>0</v>
      </c>
      <c r="AN7" s="188">
        <v>0</v>
      </c>
      <c r="AO7" s="188">
        <v>0</v>
      </c>
      <c r="AP7" s="188">
        <v>0</v>
      </c>
      <c r="AQ7" s="188">
        <v>0</v>
      </c>
      <c r="AR7" s="188">
        <f aca="true" t="shared" si="19" ref="AR7:AR47">SUM(AS7:AY7)</f>
        <v>5319</v>
      </c>
      <c r="AS7" s="188">
        <v>1145</v>
      </c>
      <c r="AT7" s="188">
        <v>1360</v>
      </c>
      <c r="AU7" s="188">
        <v>1993</v>
      </c>
      <c r="AV7" s="188">
        <v>804</v>
      </c>
      <c r="AW7" s="188">
        <v>0</v>
      </c>
      <c r="AX7" s="188">
        <v>6</v>
      </c>
      <c r="AY7" s="188">
        <v>11</v>
      </c>
      <c r="AZ7" s="188">
        <f aca="true" t="shared" si="20" ref="AZ7:AZ47">SUM(BA7:BG7)</f>
        <v>275</v>
      </c>
      <c r="BA7" s="188">
        <v>0</v>
      </c>
      <c r="BB7" s="188">
        <v>0</v>
      </c>
      <c r="BC7" s="188">
        <v>0</v>
      </c>
      <c r="BD7" s="188">
        <v>0</v>
      </c>
      <c r="BE7" s="188">
        <v>0</v>
      </c>
      <c r="BF7" s="188">
        <v>0</v>
      </c>
      <c r="BG7" s="188">
        <v>275</v>
      </c>
      <c r="BH7" s="188">
        <f aca="true" t="shared" si="21" ref="BH7:BH47">SUM(BI7:BO7)</f>
        <v>0</v>
      </c>
      <c r="BI7" s="188">
        <v>0</v>
      </c>
      <c r="BJ7" s="188">
        <v>0</v>
      </c>
      <c r="BK7" s="188">
        <v>0</v>
      </c>
      <c r="BL7" s="188">
        <v>0</v>
      </c>
      <c r="BM7" s="188">
        <v>0</v>
      </c>
      <c r="BN7" s="188">
        <v>0</v>
      </c>
      <c r="BO7" s="188">
        <v>0</v>
      </c>
      <c r="BP7" s="188">
        <f aca="true" t="shared" si="22" ref="BP7:BP47">SUM(BQ7:BW7)</f>
        <v>7619</v>
      </c>
      <c r="BQ7" s="188">
        <v>6870</v>
      </c>
      <c r="BR7" s="188">
        <v>219</v>
      </c>
      <c r="BS7" s="188">
        <v>458</v>
      </c>
      <c r="BT7" s="188">
        <v>0</v>
      </c>
      <c r="BU7" s="188">
        <v>0</v>
      </c>
      <c r="BV7" s="188">
        <v>44</v>
      </c>
      <c r="BW7" s="188">
        <v>28</v>
      </c>
    </row>
    <row r="8" spans="1:75" ht="13.5">
      <c r="A8" s="182" t="s">
        <v>239</v>
      </c>
      <c r="B8" s="182" t="s">
        <v>242</v>
      </c>
      <c r="C8" s="184" t="s">
        <v>243</v>
      </c>
      <c r="D8" s="188">
        <f t="shared" si="0"/>
        <v>3152</v>
      </c>
      <c r="E8" s="188">
        <f t="shared" si="1"/>
        <v>1834</v>
      </c>
      <c r="F8" s="188">
        <f t="shared" si="2"/>
        <v>456</v>
      </c>
      <c r="G8" s="188">
        <f t="shared" si="3"/>
        <v>740</v>
      </c>
      <c r="H8" s="188">
        <f t="shared" si="4"/>
        <v>99</v>
      </c>
      <c r="I8" s="188">
        <f t="shared" si="5"/>
        <v>0</v>
      </c>
      <c r="J8" s="188">
        <f t="shared" si="6"/>
        <v>0</v>
      </c>
      <c r="K8" s="188">
        <f t="shared" si="7"/>
        <v>23</v>
      </c>
      <c r="L8" s="188">
        <f t="shared" si="8"/>
        <v>1491</v>
      </c>
      <c r="M8" s="188">
        <v>1411</v>
      </c>
      <c r="N8" s="188">
        <v>0</v>
      </c>
      <c r="O8" s="188">
        <v>80</v>
      </c>
      <c r="P8" s="188">
        <v>0</v>
      </c>
      <c r="Q8" s="188">
        <v>0</v>
      </c>
      <c r="R8" s="188">
        <v>0</v>
      </c>
      <c r="S8" s="188">
        <v>0</v>
      </c>
      <c r="T8" s="188">
        <f t="shared" si="9"/>
        <v>1134</v>
      </c>
      <c r="U8" s="188">
        <f t="shared" si="10"/>
        <v>0</v>
      </c>
      <c r="V8" s="188">
        <f t="shared" si="11"/>
        <v>419</v>
      </c>
      <c r="W8" s="188">
        <f t="shared" si="12"/>
        <v>593</v>
      </c>
      <c r="X8" s="188">
        <f t="shared" si="13"/>
        <v>99</v>
      </c>
      <c r="Y8" s="188">
        <f t="shared" si="14"/>
        <v>0</v>
      </c>
      <c r="Z8" s="188">
        <f t="shared" si="15"/>
        <v>0</v>
      </c>
      <c r="AA8" s="188">
        <f t="shared" si="16"/>
        <v>23</v>
      </c>
      <c r="AB8" s="188">
        <f t="shared" si="17"/>
        <v>0</v>
      </c>
      <c r="AC8" s="188">
        <v>0</v>
      </c>
      <c r="AD8" s="188">
        <v>0</v>
      </c>
      <c r="AE8" s="188">
        <v>0</v>
      </c>
      <c r="AF8" s="188">
        <v>0</v>
      </c>
      <c r="AG8" s="188">
        <v>0</v>
      </c>
      <c r="AH8" s="188">
        <v>0</v>
      </c>
      <c r="AI8" s="188">
        <v>0</v>
      </c>
      <c r="AJ8" s="188">
        <f t="shared" si="18"/>
        <v>0</v>
      </c>
      <c r="AK8" s="188">
        <v>0</v>
      </c>
      <c r="AL8" s="188">
        <v>0</v>
      </c>
      <c r="AM8" s="188">
        <v>0</v>
      </c>
      <c r="AN8" s="188">
        <v>0</v>
      </c>
      <c r="AO8" s="188">
        <v>0</v>
      </c>
      <c r="AP8" s="188">
        <v>0</v>
      </c>
      <c r="AQ8" s="188">
        <v>0</v>
      </c>
      <c r="AR8" s="188">
        <f t="shared" si="19"/>
        <v>1134</v>
      </c>
      <c r="AS8" s="188">
        <v>0</v>
      </c>
      <c r="AT8" s="188">
        <v>419</v>
      </c>
      <c r="AU8" s="188">
        <v>593</v>
      </c>
      <c r="AV8" s="188">
        <v>99</v>
      </c>
      <c r="AW8" s="188">
        <v>0</v>
      </c>
      <c r="AX8" s="188">
        <v>0</v>
      </c>
      <c r="AY8" s="188">
        <v>23</v>
      </c>
      <c r="AZ8" s="188">
        <f t="shared" si="20"/>
        <v>0</v>
      </c>
      <c r="BA8" s="188">
        <v>0</v>
      </c>
      <c r="BB8" s="188">
        <v>0</v>
      </c>
      <c r="BC8" s="188">
        <v>0</v>
      </c>
      <c r="BD8" s="188">
        <v>0</v>
      </c>
      <c r="BE8" s="188">
        <v>0</v>
      </c>
      <c r="BF8" s="188">
        <v>0</v>
      </c>
      <c r="BG8" s="188">
        <v>0</v>
      </c>
      <c r="BH8" s="188">
        <f t="shared" si="21"/>
        <v>0</v>
      </c>
      <c r="BI8" s="188">
        <v>0</v>
      </c>
      <c r="BJ8" s="188">
        <v>0</v>
      </c>
      <c r="BK8" s="188">
        <v>0</v>
      </c>
      <c r="BL8" s="188">
        <v>0</v>
      </c>
      <c r="BM8" s="188">
        <v>0</v>
      </c>
      <c r="BN8" s="188">
        <v>0</v>
      </c>
      <c r="BO8" s="188">
        <v>0</v>
      </c>
      <c r="BP8" s="188">
        <f t="shared" si="22"/>
        <v>527</v>
      </c>
      <c r="BQ8" s="188">
        <v>423</v>
      </c>
      <c r="BR8" s="188">
        <v>37</v>
      </c>
      <c r="BS8" s="188">
        <v>67</v>
      </c>
      <c r="BT8" s="188">
        <v>0</v>
      </c>
      <c r="BU8" s="188">
        <v>0</v>
      </c>
      <c r="BV8" s="188">
        <v>0</v>
      </c>
      <c r="BW8" s="188">
        <v>0</v>
      </c>
    </row>
    <row r="9" spans="1:75" ht="13.5">
      <c r="A9" s="182" t="s">
        <v>239</v>
      </c>
      <c r="B9" s="182" t="s">
        <v>244</v>
      </c>
      <c r="C9" s="184" t="s">
        <v>245</v>
      </c>
      <c r="D9" s="188">
        <f t="shared" si="0"/>
        <v>3535</v>
      </c>
      <c r="E9" s="188">
        <f t="shared" si="1"/>
        <v>1056</v>
      </c>
      <c r="F9" s="188">
        <f t="shared" si="2"/>
        <v>884</v>
      </c>
      <c r="G9" s="188">
        <f t="shared" si="3"/>
        <v>298</v>
      </c>
      <c r="H9" s="188">
        <f t="shared" si="4"/>
        <v>0</v>
      </c>
      <c r="I9" s="188">
        <f t="shared" si="5"/>
        <v>0</v>
      </c>
      <c r="J9" s="188">
        <f t="shared" si="6"/>
        <v>0</v>
      </c>
      <c r="K9" s="188">
        <f t="shared" si="7"/>
        <v>1297</v>
      </c>
      <c r="L9" s="188">
        <f t="shared" si="8"/>
        <v>471</v>
      </c>
      <c r="M9" s="188">
        <v>471</v>
      </c>
      <c r="N9" s="188">
        <v>0</v>
      </c>
      <c r="O9" s="188">
        <v>0</v>
      </c>
      <c r="P9" s="188">
        <v>0</v>
      </c>
      <c r="Q9" s="188">
        <v>0</v>
      </c>
      <c r="R9" s="188">
        <v>0</v>
      </c>
      <c r="S9" s="188">
        <v>0</v>
      </c>
      <c r="T9" s="188">
        <f t="shared" si="9"/>
        <v>2329</v>
      </c>
      <c r="U9" s="188">
        <f t="shared" si="10"/>
        <v>0</v>
      </c>
      <c r="V9" s="188">
        <f t="shared" si="11"/>
        <v>856</v>
      </c>
      <c r="W9" s="188">
        <f t="shared" si="12"/>
        <v>177</v>
      </c>
      <c r="X9" s="188">
        <f t="shared" si="13"/>
        <v>0</v>
      </c>
      <c r="Y9" s="188">
        <f t="shared" si="14"/>
        <v>0</v>
      </c>
      <c r="Z9" s="188">
        <f t="shared" si="15"/>
        <v>0</v>
      </c>
      <c r="AA9" s="188">
        <f t="shared" si="16"/>
        <v>1296</v>
      </c>
      <c r="AB9" s="188">
        <f t="shared" si="17"/>
        <v>1651</v>
      </c>
      <c r="AC9" s="188">
        <v>0</v>
      </c>
      <c r="AD9" s="188">
        <v>399</v>
      </c>
      <c r="AE9" s="188">
        <v>0</v>
      </c>
      <c r="AF9" s="188">
        <v>0</v>
      </c>
      <c r="AG9" s="188">
        <v>0</v>
      </c>
      <c r="AH9" s="188">
        <v>0</v>
      </c>
      <c r="AI9" s="188">
        <v>1252</v>
      </c>
      <c r="AJ9" s="188">
        <f t="shared" si="18"/>
        <v>0</v>
      </c>
      <c r="AK9" s="188">
        <v>0</v>
      </c>
      <c r="AL9" s="188">
        <v>0</v>
      </c>
      <c r="AM9" s="188">
        <v>0</v>
      </c>
      <c r="AN9" s="188">
        <v>0</v>
      </c>
      <c r="AO9" s="188">
        <v>0</v>
      </c>
      <c r="AP9" s="188">
        <v>0</v>
      </c>
      <c r="AQ9" s="188">
        <v>0</v>
      </c>
      <c r="AR9" s="188">
        <f t="shared" si="19"/>
        <v>678</v>
      </c>
      <c r="AS9" s="188">
        <v>0</v>
      </c>
      <c r="AT9" s="188">
        <v>457</v>
      </c>
      <c r="AU9" s="188">
        <v>177</v>
      </c>
      <c r="AV9" s="188">
        <v>0</v>
      </c>
      <c r="AW9" s="188">
        <v>0</v>
      </c>
      <c r="AX9" s="188">
        <v>0</v>
      </c>
      <c r="AY9" s="188">
        <v>44</v>
      </c>
      <c r="AZ9" s="188">
        <f t="shared" si="20"/>
        <v>0</v>
      </c>
      <c r="BA9" s="188">
        <v>0</v>
      </c>
      <c r="BB9" s="188">
        <v>0</v>
      </c>
      <c r="BC9" s="188">
        <v>0</v>
      </c>
      <c r="BD9" s="188">
        <v>0</v>
      </c>
      <c r="BE9" s="188">
        <v>0</v>
      </c>
      <c r="BF9" s="188">
        <v>0</v>
      </c>
      <c r="BG9" s="188">
        <v>0</v>
      </c>
      <c r="BH9" s="188">
        <f t="shared" si="21"/>
        <v>0</v>
      </c>
      <c r="BI9" s="188">
        <v>0</v>
      </c>
      <c r="BJ9" s="188">
        <v>0</v>
      </c>
      <c r="BK9" s="188">
        <v>0</v>
      </c>
      <c r="BL9" s="188">
        <v>0</v>
      </c>
      <c r="BM9" s="188">
        <v>0</v>
      </c>
      <c r="BN9" s="188">
        <v>0</v>
      </c>
      <c r="BO9" s="188">
        <v>0</v>
      </c>
      <c r="BP9" s="188">
        <f t="shared" si="22"/>
        <v>735</v>
      </c>
      <c r="BQ9" s="188">
        <v>585</v>
      </c>
      <c r="BR9" s="188">
        <v>28</v>
      </c>
      <c r="BS9" s="188">
        <v>121</v>
      </c>
      <c r="BT9" s="188">
        <v>0</v>
      </c>
      <c r="BU9" s="188">
        <v>0</v>
      </c>
      <c r="BV9" s="188">
        <v>0</v>
      </c>
      <c r="BW9" s="188">
        <v>1</v>
      </c>
    </row>
    <row r="10" spans="1:75" ht="13.5">
      <c r="A10" s="182" t="s">
        <v>239</v>
      </c>
      <c r="B10" s="182" t="s">
        <v>246</v>
      </c>
      <c r="C10" s="184" t="s">
        <v>247</v>
      </c>
      <c r="D10" s="188">
        <f t="shared" si="0"/>
        <v>3996</v>
      </c>
      <c r="E10" s="188">
        <f t="shared" si="1"/>
        <v>2653</v>
      </c>
      <c r="F10" s="188">
        <f t="shared" si="2"/>
        <v>147</v>
      </c>
      <c r="G10" s="188">
        <f t="shared" si="3"/>
        <v>535</v>
      </c>
      <c r="H10" s="188">
        <f t="shared" si="4"/>
        <v>89</v>
      </c>
      <c r="I10" s="188">
        <f t="shared" si="5"/>
        <v>140</v>
      </c>
      <c r="J10" s="188">
        <f t="shared" si="6"/>
        <v>37</v>
      </c>
      <c r="K10" s="188">
        <f t="shared" si="7"/>
        <v>395</v>
      </c>
      <c r="L10" s="188">
        <f t="shared" si="8"/>
        <v>2520</v>
      </c>
      <c r="M10" s="188">
        <v>1670</v>
      </c>
      <c r="N10" s="188">
        <v>109</v>
      </c>
      <c r="O10" s="188">
        <v>475</v>
      </c>
      <c r="P10" s="188">
        <v>89</v>
      </c>
      <c r="Q10" s="188">
        <v>140</v>
      </c>
      <c r="R10" s="188">
        <v>37</v>
      </c>
      <c r="S10" s="188">
        <v>0</v>
      </c>
      <c r="T10" s="188">
        <f t="shared" si="9"/>
        <v>395</v>
      </c>
      <c r="U10" s="188">
        <f t="shared" si="10"/>
        <v>0</v>
      </c>
      <c r="V10" s="188">
        <f t="shared" si="11"/>
        <v>0</v>
      </c>
      <c r="W10" s="188">
        <f t="shared" si="12"/>
        <v>0</v>
      </c>
      <c r="X10" s="188">
        <f t="shared" si="13"/>
        <v>0</v>
      </c>
      <c r="Y10" s="188">
        <f t="shared" si="14"/>
        <v>0</v>
      </c>
      <c r="Z10" s="188">
        <f t="shared" si="15"/>
        <v>0</v>
      </c>
      <c r="AA10" s="188">
        <f t="shared" si="16"/>
        <v>395</v>
      </c>
      <c r="AB10" s="188">
        <f t="shared" si="17"/>
        <v>0</v>
      </c>
      <c r="AC10" s="188">
        <v>0</v>
      </c>
      <c r="AD10" s="188">
        <v>0</v>
      </c>
      <c r="AE10" s="188">
        <v>0</v>
      </c>
      <c r="AF10" s="188">
        <v>0</v>
      </c>
      <c r="AG10" s="188">
        <v>0</v>
      </c>
      <c r="AH10" s="188">
        <v>0</v>
      </c>
      <c r="AI10" s="188">
        <v>0</v>
      </c>
      <c r="AJ10" s="188">
        <f t="shared" si="18"/>
        <v>395</v>
      </c>
      <c r="AK10" s="188">
        <v>0</v>
      </c>
      <c r="AL10" s="188">
        <v>0</v>
      </c>
      <c r="AM10" s="188">
        <v>0</v>
      </c>
      <c r="AN10" s="188">
        <v>0</v>
      </c>
      <c r="AO10" s="188">
        <v>0</v>
      </c>
      <c r="AP10" s="188">
        <v>0</v>
      </c>
      <c r="AQ10" s="188">
        <v>395</v>
      </c>
      <c r="AR10" s="188">
        <f t="shared" si="19"/>
        <v>0</v>
      </c>
      <c r="AS10" s="188">
        <v>0</v>
      </c>
      <c r="AT10" s="188">
        <v>0</v>
      </c>
      <c r="AU10" s="188">
        <v>0</v>
      </c>
      <c r="AV10" s="188">
        <v>0</v>
      </c>
      <c r="AW10" s="188">
        <v>0</v>
      </c>
      <c r="AX10" s="188">
        <v>0</v>
      </c>
      <c r="AY10" s="188">
        <v>0</v>
      </c>
      <c r="AZ10" s="188">
        <f t="shared" si="20"/>
        <v>0</v>
      </c>
      <c r="BA10" s="188">
        <v>0</v>
      </c>
      <c r="BB10" s="188">
        <v>0</v>
      </c>
      <c r="BC10" s="188">
        <v>0</v>
      </c>
      <c r="BD10" s="188">
        <v>0</v>
      </c>
      <c r="BE10" s="188">
        <v>0</v>
      </c>
      <c r="BF10" s="188">
        <v>0</v>
      </c>
      <c r="BG10" s="188">
        <v>0</v>
      </c>
      <c r="BH10" s="188">
        <f t="shared" si="21"/>
        <v>0</v>
      </c>
      <c r="BI10" s="188">
        <v>0</v>
      </c>
      <c r="BJ10" s="188">
        <v>0</v>
      </c>
      <c r="BK10" s="188">
        <v>0</v>
      </c>
      <c r="BL10" s="188">
        <v>0</v>
      </c>
      <c r="BM10" s="188">
        <v>0</v>
      </c>
      <c r="BN10" s="188">
        <v>0</v>
      </c>
      <c r="BO10" s="188">
        <v>0</v>
      </c>
      <c r="BP10" s="188">
        <f t="shared" si="22"/>
        <v>1081</v>
      </c>
      <c r="BQ10" s="188">
        <v>983</v>
      </c>
      <c r="BR10" s="188">
        <v>38</v>
      </c>
      <c r="BS10" s="188">
        <v>60</v>
      </c>
      <c r="BT10" s="188">
        <v>0</v>
      </c>
      <c r="BU10" s="188">
        <v>0</v>
      </c>
      <c r="BV10" s="188">
        <v>0</v>
      </c>
      <c r="BW10" s="188">
        <v>0</v>
      </c>
    </row>
    <row r="11" spans="1:75" ht="13.5">
      <c r="A11" s="182" t="s">
        <v>239</v>
      </c>
      <c r="B11" s="182" t="s">
        <v>248</v>
      </c>
      <c r="C11" s="184" t="s">
        <v>249</v>
      </c>
      <c r="D11" s="188">
        <f t="shared" si="0"/>
        <v>5546</v>
      </c>
      <c r="E11" s="188">
        <f t="shared" si="1"/>
        <v>3437</v>
      </c>
      <c r="F11" s="188">
        <f t="shared" si="2"/>
        <v>783</v>
      </c>
      <c r="G11" s="188">
        <f t="shared" si="3"/>
        <v>705</v>
      </c>
      <c r="H11" s="188">
        <f t="shared" si="4"/>
        <v>143</v>
      </c>
      <c r="I11" s="188">
        <f t="shared" si="5"/>
        <v>478</v>
      </c>
      <c r="J11" s="188">
        <f t="shared" si="6"/>
        <v>0</v>
      </c>
      <c r="K11" s="188">
        <f t="shared" si="7"/>
        <v>0</v>
      </c>
      <c r="L11" s="188">
        <f t="shared" si="8"/>
        <v>808</v>
      </c>
      <c r="M11" s="188">
        <v>33</v>
      </c>
      <c r="N11" s="188">
        <v>70</v>
      </c>
      <c r="O11" s="188">
        <v>705</v>
      </c>
      <c r="P11" s="188">
        <v>0</v>
      </c>
      <c r="Q11" s="188">
        <v>0</v>
      </c>
      <c r="R11" s="188">
        <v>0</v>
      </c>
      <c r="S11" s="188">
        <v>0</v>
      </c>
      <c r="T11" s="188">
        <f t="shared" si="9"/>
        <v>901</v>
      </c>
      <c r="U11" s="188">
        <f t="shared" si="10"/>
        <v>0</v>
      </c>
      <c r="V11" s="188">
        <f t="shared" si="11"/>
        <v>280</v>
      </c>
      <c r="W11" s="188">
        <f t="shared" si="12"/>
        <v>0</v>
      </c>
      <c r="X11" s="188">
        <f t="shared" si="13"/>
        <v>143</v>
      </c>
      <c r="Y11" s="188">
        <f t="shared" si="14"/>
        <v>478</v>
      </c>
      <c r="Z11" s="188">
        <f t="shared" si="15"/>
        <v>0</v>
      </c>
      <c r="AA11" s="188">
        <f t="shared" si="16"/>
        <v>0</v>
      </c>
      <c r="AB11" s="188">
        <f t="shared" si="17"/>
        <v>0</v>
      </c>
      <c r="AC11" s="188">
        <v>0</v>
      </c>
      <c r="AD11" s="188">
        <v>0</v>
      </c>
      <c r="AE11" s="188">
        <v>0</v>
      </c>
      <c r="AF11" s="188">
        <v>0</v>
      </c>
      <c r="AG11" s="188">
        <v>0</v>
      </c>
      <c r="AH11" s="188">
        <v>0</v>
      </c>
      <c r="AI11" s="188">
        <v>0</v>
      </c>
      <c r="AJ11" s="188">
        <f t="shared" si="18"/>
        <v>280</v>
      </c>
      <c r="AK11" s="188">
        <v>0</v>
      </c>
      <c r="AL11" s="188">
        <v>280</v>
      </c>
      <c r="AM11" s="188">
        <v>0</v>
      </c>
      <c r="AN11" s="188">
        <v>0</v>
      </c>
      <c r="AO11" s="188">
        <v>0</v>
      </c>
      <c r="AP11" s="188">
        <v>0</v>
      </c>
      <c r="AQ11" s="188">
        <v>0</v>
      </c>
      <c r="AR11" s="188">
        <f t="shared" si="19"/>
        <v>621</v>
      </c>
      <c r="AS11" s="188">
        <v>0</v>
      </c>
      <c r="AT11" s="188">
        <v>0</v>
      </c>
      <c r="AU11" s="188">
        <v>0</v>
      </c>
      <c r="AV11" s="188">
        <v>143</v>
      </c>
      <c r="AW11" s="188">
        <v>478</v>
      </c>
      <c r="AX11" s="188">
        <v>0</v>
      </c>
      <c r="AY11" s="188">
        <v>0</v>
      </c>
      <c r="AZ11" s="188">
        <f t="shared" si="20"/>
        <v>0</v>
      </c>
      <c r="BA11" s="188">
        <v>0</v>
      </c>
      <c r="BB11" s="188">
        <v>0</v>
      </c>
      <c r="BC11" s="188">
        <v>0</v>
      </c>
      <c r="BD11" s="188">
        <v>0</v>
      </c>
      <c r="BE11" s="188">
        <v>0</v>
      </c>
      <c r="BF11" s="188">
        <v>0</v>
      </c>
      <c r="BG11" s="188">
        <v>0</v>
      </c>
      <c r="BH11" s="188">
        <f t="shared" si="21"/>
        <v>0</v>
      </c>
      <c r="BI11" s="188">
        <v>0</v>
      </c>
      <c r="BJ11" s="188">
        <v>0</v>
      </c>
      <c r="BK11" s="188">
        <v>0</v>
      </c>
      <c r="BL11" s="188">
        <v>0</v>
      </c>
      <c r="BM11" s="188">
        <v>0</v>
      </c>
      <c r="BN11" s="188">
        <v>0</v>
      </c>
      <c r="BO11" s="188">
        <v>0</v>
      </c>
      <c r="BP11" s="188">
        <f t="shared" si="22"/>
        <v>3837</v>
      </c>
      <c r="BQ11" s="188">
        <v>3404</v>
      </c>
      <c r="BR11" s="188">
        <v>433</v>
      </c>
      <c r="BS11" s="188">
        <v>0</v>
      </c>
      <c r="BT11" s="188">
        <v>0</v>
      </c>
      <c r="BU11" s="188">
        <v>0</v>
      </c>
      <c r="BV11" s="188">
        <v>0</v>
      </c>
      <c r="BW11" s="188">
        <v>0</v>
      </c>
    </row>
    <row r="12" spans="1:75" ht="13.5">
      <c r="A12" s="182" t="s">
        <v>239</v>
      </c>
      <c r="B12" s="182" t="s">
        <v>250</v>
      </c>
      <c r="C12" s="184" t="s">
        <v>251</v>
      </c>
      <c r="D12" s="188">
        <f t="shared" si="0"/>
        <v>6584</v>
      </c>
      <c r="E12" s="188">
        <f t="shared" si="1"/>
        <v>4123</v>
      </c>
      <c r="F12" s="188">
        <f t="shared" si="2"/>
        <v>802</v>
      </c>
      <c r="G12" s="188">
        <f t="shared" si="3"/>
        <v>964</v>
      </c>
      <c r="H12" s="188">
        <f t="shared" si="4"/>
        <v>214</v>
      </c>
      <c r="I12" s="188">
        <f t="shared" si="5"/>
        <v>442</v>
      </c>
      <c r="J12" s="188">
        <f t="shared" si="6"/>
        <v>35</v>
      </c>
      <c r="K12" s="188">
        <f t="shared" si="7"/>
        <v>4</v>
      </c>
      <c r="L12" s="188">
        <f t="shared" si="8"/>
        <v>4441</v>
      </c>
      <c r="M12" s="188">
        <v>2573</v>
      </c>
      <c r="N12" s="188">
        <v>304</v>
      </c>
      <c r="O12" s="188">
        <v>874</v>
      </c>
      <c r="P12" s="188">
        <v>214</v>
      </c>
      <c r="Q12" s="188">
        <v>442</v>
      </c>
      <c r="R12" s="188">
        <v>34</v>
      </c>
      <c r="S12" s="188">
        <v>0</v>
      </c>
      <c r="T12" s="188">
        <f t="shared" si="9"/>
        <v>436</v>
      </c>
      <c r="U12" s="188">
        <f t="shared" si="10"/>
        <v>0</v>
      </c>
      <c r="V12" s="188">
        <f t="shared" si="11"/>
        <v>436</v>
      </c>
      <c r="W12" s="188">
        <f t="shared" si="12"/>
        <v>0</v>
      </c>
      <c r="X12" s="188">
        <f t="shared" si="13"/>
        <v>0</v>
      </c>
      <c r="Y12" s="188">
        <f t="shared" si="14"/>
        <v>0</v>
      </c>
      <c r="Z12" s="188">
        <f t="shared" si="15"/>
        <v>0</v>
      </c>
      <c r="AA12" s="188">
        <f t="shared" si="16"/>
        <v>0</v>
      </c>
      <c r="AB12" s="188">
        <f t="shared" si="17"/>
        <v>0</v>
      </c>
      <c r="AC12" s="188">
        <v>0</v>
      </c>
      <c r="AD12" s="188">
        <v>0</v>
      </c>
      <c r="AE12" s="188">
        <v>0</v>
      </c>
      <c r="AF12" s="188">
        <v>0</v>
      </c>
      <c r="AG12" s="188">
        <v>0</v>
      </c>
      <c r="AH12" s="188">
        <v>0</v>
      </c>
      <c r="AI12" s="188">
        <v>0</v>
      </c>
      <c r="AJ12" s="188">
        <f t="shared" si="18"/>
        <v>436</v>
      </c>
      <c r="AK12" s="188">
        <v>0</v>
      </c>
      <c r="AL12" s="188">
        <v>436</v>
      </c>
      <c r="AM12" s="188">
        <v>0</v>
      </c>
      <c r="AN12" s="188">
        <v>0</v>
      </c>
      <c r="AO12" s="188">
        <v>0</v>
      </c>
      <c r="AP12" s="188">
        <v>0</v>
      </c>
      <c r="AQ12" s="188">
        <v>0</v>
      </c>
      <c r="AR12" s="188">
        <f t="shared" si="19"/>
        <v>0</v>
      </c>
      <c r="AS12" s="188">
        <v>0</v>
      </c>
      <c r="AT12" s="188">
        <v>0</v>
      </c>
      <c r="AU12" s="188">
        <v>0</v>
      </c>
      <c r="AV12" s="188">
        <v>0</v>
      </c>
      <c r="AW12" s="188">
        <v>0</v>
      </c>
      <c r="AX12" s="188">
        <v>0</v>
      </c>
      <c r="AY12" s="188">
        <v>0</v>
      </c>
      <c r="AZ12" s="188">
        <f t="shared" si="20"/>
        <v>0</v>
      </c>
      <c r="BA12" s="188">
        <v>0</v>
      </c>
      <c r="BB12" s="188">
        <v>0</v>
      </c>
      <c r="BC12" s="188">
        <v>0</v>
      </c>
      <c r="BD12" s="188">
        <v>0</v>
      </c>
      <c r="BE12" s="188">
        <v>0</v>
      </c>
      <c r="BF12" s="188">
        <v>0</v>
      </c>
      <c r="BG12" s="188">
        <v>0</v>
      </c>
      <c r="BH12" s="188">
        <f t="shared" si="21"/>
        <v>0</v>
      </c>
      <c r="BI12" s="188">
        <v>0</v>
      </c>
      <c r="BJ12" s="188">
        <v>0</v>
      </c>
      <c r="BK12" s="188">
        <v>0</v>
      </c>
      <c r="BL12" s="188">
        <v>0</v>
      </c>
      <c r="BM12" s="188">
        <v>0</v>
      </c>
      <c r="BN12" s="188">
        <v>0</v>
      </c>
      <c r="BO12" s="188">
        <v>0</v>
      </c>
      <c r="BP12" s="188">
        <f t="shared" si="22"/>
        <v>1707</v>
      </c>
      <c r="BQ12" s="188">
        <v>1550</v>
      </c>
      <c r="BR12" s="188">
        <v>62</v>
      </c>
      <c r="BS12" s="188">
        <v>90</v>
      </c>
      <c r="BT12" s="188">
        <v>0</v>
      </c>
      <c r="BU12" s="188">
        <v>0</v>
      </c>
      <c r="BV12" s="188">
        <v>1</v>
      </c>
      <c r="BW12" s="188">
        <v>4</v>
      </c>
    </row>
    <row r="13" spans="1:75" ht="13.5">
      <c r="A13" s="182" t="s">
        <v>239</v>
      </c>
      <c r="B13" s="182" t="s">
        <v>252</v>
      </c>
      <c r="C13" s="184" t="s">
        <v>253</v>
      </c>
      <c r="D13" s="188">
        <f t="shared" si="0"/>
        <v>1784</v>
      </c>
      <c r="E13" s="188">
        <f t="shared" si="1"/>
        <v>862</v>
      </c>
      <c r="F13" s="188">
        <f t="shared" si="2"/>
        <v>569</v>
      </c>
      <c r="G13" s="188">
        <f t="shared" si="3"/>
        <v>275</v>
      </c>
      <c r="H13" s="188">
        <f t="shared" si="4"/>
        <v>68</v>
      </c>
      <c r="I13" s="188">
        <f t="shared" si="5"/>
        <v>10</v>
      </c>
      <c r="J13" s="188">
        <f t="shared" si="6"/>
        <v>0</v>
      </c>
      <c r="K13" s="188">
        <f t="shared" si="7"/>
        <v>0</v>
      </c>
      <c r="L13" s="188">
        <f t="shared" si="8"/>
        <v>862</v>
      </c>
      <c r="M13" s="188">
        <v>862</v>
      </c>
      <c r="N13" s="188">
        <v>0</v>
      </c>
      <c r="O13" s="188">
        <v>0</v>
      </c>
      <c r="P13" s="188">
        <v>0</v>
      </c>
      <c r="Q13" s="188">
        <v>0</v>
      </c>
      <c r="R13" s="188">
        <v>0</v>
      </c>
      <c r="S13" s="188">
        <v>0</v>
      </c>
      <c r="T13" s="188">
        <f t="shared" si="9"/>
        <v>922</v>
      </c>
      <c r="U13" s="188">
        <f t="shared" si="10"/>
        <v>0</v>
      </c>
      <c r="V13" s="188">
        <f t="shared" si="11"/>
        <v>569</v>
      </c>
      <c r="W13" s="188">
        <f t="shared" si="12"/>
        <v>275</v>
      </c>
      <c r="X13" s="188">
        <f t="shared" si="13"/>
        <v>68</v>
      </c>
      <c r="Y13" s="188">
        <f t="shared" si="14"/>
        <v>10</v>
      </c>
      <c r="Z13" s="188">
        <f t="shared" si="15"/>
        <v>0</v>
      </c>
      <c r="AA13" s="188">
        <f t="shared" si="16"/>
        <v>0</v>
      </c>
      <c r="AB13" s="188">
        <f t="shared" si="17"/>
        <v>0</v>
      </c>
      <c r="AC13" s="188">
        <v>0</v>
      </c>
      <c r="AD13" s="188">
        <v>0</v>
      </c>
      <c r="AE13" s="188">
        <v>0</v>
      </c>
      <c r="AF13" s="188">
        <v>0</v>
      </c>
      <c r="AG13" s="188">
        <v>0</v>
      </c>
      <c r="AH13" s="188">
        <v>0</v>
      </c>
      <c r="AI13" s="188">
        <v>0</v>
      </c>
      <c r="AJ13" s="188">
        <f t="shared" si="18"/>
        <v>324</v>
      </c>
      <c r="AK13" s="188">
        <v>0</v>
      </c>
      <c r="AL13" s="188">
        <v>324</v>
      </c>
      <c r="AM13" s="188">
        <v>0</v>
      </c>
      <c r="AN13" s="188">
        <v>0</v>
      </c>
      <c r="AO13" s="188">
        <v>0</v>
      </c>
      <c r="AP13" s="188">
        <v>0</v>
      </c>
      <c r="AQ13" s="188">
        <v>0</v>
      </c>
      <c r="AR13" s="188">
        <f t="shared" si="19"/>
        <v>598</v>
      </c>
      <c r="AS13" s="188">
        <v>0</v>
      </c>
      <c r="AT13" s="188">
        <v>245</v>
      </c>
      <c r="AU13" s="188">
        <v>275</v>
      </c>
      <c r="AV13" s="188">
        <v>68</v>
      </c>
      <c r="AW13" s="188">
        <v>10</v>
      </c>
      <c r="AX13" s="188">
        <v>0</v>
      </c>
      <c r="AY13" s="188">
        <v>0</v>
      </c>
      <c r="AZ13" s="188">
        <f t="shared" si="20"/>
        <v>0</v>
      </c>
      <c r="BA13" s="188">
        <v>0</v>
      </c>
      <c r="BB13" s="188">
        <v>0</v>
      </c>
      <c r="BC13" s="188">
        <v>0</v>
      </c>
      <c r="BD13" s="188">
        <v>0</v>
      </c>
      <c r="BE13" s="188">
        <v>0</v>
      </c>
      <c r="BF13" s="188">
        <v>0</v>
      </c>
      <c r="BG13" s="188">
        <v>0</v>
      </c>
      <c r="BH13" s="188">
        <f t="shared" si="21"/>
        <v>0</v>
      </c>
      <c r="BI13" s="188">
        <v>0</v>
      </c>
      <c r="BJ13" s="188">
        <v>0</v>
      </c>
      <c r="BK13" s="188">
        <v>0</v>
      </c>
      <c r="BL13" s="188">
        <v>0</v>
      </c>
      <c r="BM13" s="188">
        <v>0</v>
      </c>
      <c r="BN13" s="188">
        <v>0</v>
      </c>
      <c r="BO13" s="188">
        <v>0</v>
      </c>
      <c r="BP13" s="188">
        <f t="shared" si="22"/>
        <v>0</v>
      </c>
      <c r="BQ13" s="188">
        <v>0</v>
      </c>
      <c r="BR13" s="188">
        <v>0</v>
      </c>
      <c r="BS13" s="188">
        <v>0</v>
      </c>
      <c r="BT13" s="188">
        <v>0</v>
      </c>
      <c r="BU13" s="188">
        <v>0</v>
      </c>
      <c r="BV13" s="188">
        <v>0</v>
      </c>
      <c r="BW13" s="188">
        <v>0</v>
      </c>
    </row>
    <row r="14" spans="1:75" ht="13.5">
      <c r="A14" s="182" t="s">
        <v>239</v>
      </c>
      <c r="B14" s="182" t="s">
        <v>254</v>
      </c>
      <c r="C14" s="184" t="s">
        <v>255</v>
      </c>
      <c r="D14" s="188">
        <f t="shared" si="0"/>
        <v>1874</v>
      </c>
      <c r="E14" s="188">
        <f t="shared" si="1"/>
        <v>1040</v>
      </c>
      <c r="F14" s="188">
        <f t="shared" si="2"/>
        <v>429</v>
      </c>
      <c r="G14" s="188">
        <f t="shared" si="3"/>
        <v>337</v>
      </c>
      <c r="H14" s="188">
        <f t="shared" si="4"/>
        <v>68</v>
      </c>
      <c r="I14" s="188">
        <f t="shared" si="5"/>
        <v>0</v>
      </c>
      <c r="J14" s="188">
        <f t="shared" si="6"/>
        <v>0</v>
      </c>
      <c r="K14" s="188">
        <f t="shared" si="7"/>
        <v>0</v>
      </c>
      <c r="L14" s="188">
        <f t="shared" si="8"/>
        <v>1388</v>
      </c>
      <c r="M14" s="188">
        <v>905</v>
      </c>
      <c r="N14" s="188">
        <v>118</v>
      </c>
      <c r="O14" s="188">
        <v>297</v>
      </c>
      <c r="P14" s="188">
        <v>68</v>
      </c>
      <c r="Q14" s="188">
        <v>0</v>
      </c>
      <c r="R14" s="188">
        <v>0</v>
      </c>
      <c r="S14" s="188">
        <v>0</v>
      </c>
      <c r="T14" s="188">
        <f t="shared" si="9"/>
        <v>305</v>
      </c>
      <c r="U14" s="188">
        <f t="shared" si="10"/>
        <v>0</v>
      </c>
      <c r="V14" s="188">
        <f t="shared" si="11"/>
        <v>305</v>
      </c>
      <c r="W14" s="188">
        <f t="shared" si="12"/>
        <v>0</v>
      </c>
      <c r="X14" s="188">
        <f t="shared" si="13"/>
        <v>0</v>
      </c>
      <c r="Y14" s="188">
        <f t="shared" si="14"/>
        <v>0</v>
      </c>
      <c r="Z14" s="188">
        <f t="shared" si="15"/>
        <v>0</v>
      </c>
      <c r="AA14" s="188">
        <f t="shared" si="16"/>
        <v>0</v>
      </c>
      <c r="AB14" s="188">
        <f t="shared" si="17"/>
        <v>0</v>
      </c>
      <c r="AC14" s="188">
        <v>0</v>
      </c>
      <c r="AD14" s="188">
        <v>0</v>
      </c>
      <c r="AE14" s="188">
        <v>0</v>
      </c>
      <c r="AF14" s="188">
        <v>0</v>
      </c>
      <c r="AG14" s="188">
        <v>0</v>
      </c>
      <c r="AH14" s="188">
        <v>0</v>
      </c>
      <c r="AI14" s="188">
        <v>0</v>
      </c>
      <c r="AJ14" s="188">
        <f t="shared" si="18"/>
        <v>305</v>
      </c>
      <c r="AK14" s="188">
        <v>0</v>
      </c>
      <c r="AL14" s="188">
        <v>305</v>
      </c>
      <c r="AM14" s="188">
        <v>0</v>
      </c>
      <c r="AN14" s="188">
        <v>0</v>
      </c>
      <c r="AO14" s="188">
        <v>0</v>
      </c>
      <c r="AP14" s="188">
        <v>0</v>
      </c>
      <c r="AQ14" s="188">
        <v>0</v>
      </c>
      <c r="AR14" s="188">
        <f t="shared" si="19"/>
        <v>0</v>
      </c>
      <c r="AS14" s="188">
        <v>0</v>
      </c>
      <c r="AT14" s="188">
        <v>0</v>
      </c>
      <c r="AU14" s="188">
        <v>0</v>
      </c>
      <c r="AV14" s="188">
        <v>0</v>
      </c>
      <c r="AW14" s="188">
        <v>0</v>
      </c>
      <c r="AX14" s="188">
        <v>0</v>
      </c>
      <c r="AY14" s="188">
        <v>0</v>
      </c>
      <c r="AZ14" s="188">
        <f t="shared" si="20"/>
        <v>0</v>
      </c>
      <c r="BA14" s="188">
        <v>0</v>
      </c>
      <c r="BB14" s="188">
        <v>0</v>
      </c>
      <c r="BC14" s="188">
        <v>0</v>
      </c>
      <c r="BD14" s="188">
        <v>0</v>
      </c>
      <c r="BE14" s="188">
        <v>0</v>
      </c>
      <c r="BF14" s="188">
        <v>0</v>
      </c>
      <c r="BG14" s="188">
        <v>0</v>
      </c>
      <c r="BH14" s="188">
        <f t="shared" si="21"/>
        <v>0</v>
      </c>
      <c r="BI14" s="188">
        <v>0</v>
      </c>
      <c r="BJ14" s="188">
        <v>0</v>
      </c>
      <c r="BK14" s="188">
        <v>0</v>
      </c>
      <c r="BL14" s="188">
        <v>0</v>
      </c>
      <c r="BM14" s="188">
        <v>0</v>
      </c>
      <c r="BN14" s="188">
        <v>0</v>
      </c>
      <c r="BO14" s="188">
        <v>0</v>
      </c>
      <c r="BP14" s="188">
        <f t="shared" si="22"/>
        <v>181</v>
      </c>
      <c r="BQ14" s="188">
        <v>135</v>
      </c>
      <c r="BR14" s="188">
        <v>6</v>
      </c>
      <c r="BS14" s="188">
        <v>40</v>
      </c>
      <c r="BT14" s="188">
        <v>0</v>
      </c>
      <c r="BU14" s="188">
        <v>0</v>
      </c>
      <c r="BV14" s="188">
        <v>0</v>
      </c>
      <c r="BW14" s="188">
        <v>0</v>
      </c>
    </row>
    <row r="15" spans="1:75" ht="13.5">
      <c r="A15" s="182" t="s">
        <v>239</v>
      </c>
      <c r="B15" s="182" t="s">
        <v>256</v>
      </c>
      <c r="C15" s="184" t="s">
        <v>257</v>
      </c>
      <c r="D15" s="188">
        <f t="shared" si="0"/>
        <v>4145</v>
      </c>
      <c r="E15" s="188">
        <f t="shared" si="1"/>
        <v>2626</v>
      </c>
      <c r="F15" s="188">
        <f t="shared" si="2"/>
        <v>487</v>
      </c>
      <c r="G15" s="188">
        <f t="shared" si="3"/>
        <v>613</v>
      </c>
      <c r="H15" s="188">
        <f t="shared" si="4"/>
        <v>120</v>
      </c>
      <c r="I15" s="188">
        <f t="shared" si="5"/>
        <v>297</v>
      </c>
      <c r="J15" s="188">
        <f t="shared" si="6"/>
        <v>0</v>
      </c>
      <c r="K15" s="188">
        <f t="shared" si="7"/>
        <v>2</v>
      </c>
      <c r="L15" s="188">
        <f t="shared" si="8"/>
        <v>2115</v>
      </c>
      <c r="M15" s="188">
        <v>2115</v>
      </c>
      <c r="N15" s="188">
        <v>0</v>
      </c>
      <c r="O15" s="188">
        <v>0</v>
      </c>
      <c r="P15" s="188">
        <v>0</v>
      </c>
      <c r="Q15" s="188">
        <v>0</v>
      </c>
      <c r="R15" s="188">
        <v>0</v>
      </c>
      <c r="S15" s="188">
        <v>0</v>
      </c>
      <c r="T15" s="188">
        <f t="shared" si="9"/>
        <v>1449</v>
      </c>
      <c r="U15" s="188">
        <f t="shared" si="10"/>
        <v>0</v>
      </c>
      <c r="V15" s="188">
        <f t="shared" si="11"/>
        <v>464</v>
      </c>
      <c r="W15" s="188">
        <f t="shared" si="12"/>
        <v>568</v>
      </c>
      <c r="X15" s="188">
        <f t="shared" si="13"/>
        <v>120</v>
      </c>
      <c r="Y15" s="188">
        <f t="shared" si="14"/>
        <v>297</v>
      </c>
      <c r="Z15" s="188">
        <f t="shared" si="15"/>
        <v>0</v>
      </c>
      <c r="AA15" s="188">
        <f t="shared" si="16"/>
        <v>0</v>
      </c>
      <c r="AB15" s="188">
        <f t="shared" si="17"/>
        <v>0</v>
      </c>
      <c r="AC15" s="188">
        <v>0</v>
      </c>
      <c r="AD15" s="188">
        <v>0</v>
      </c>
      <c r="AE15" s="188">
        <v>0</v>
      </c>
      <c r="AF15" s="188">
        <v>0</v>
      </c>
      <c r="AG15" s="188">
        <v>0</v>
      </c>
      <c r="AH15" s="188">
        <v>0</v>
      </c>
      <c r="AI15" s="188">
        <v>0</v>
      </c>
      <c r="AJ15" s="188">
        <f t="shared" si="18"/>
        <v>7</v>
      </c>
      <c r="AK15" s="188">
        <v>0</v>
      </c>
      <c r="AL15" s="188">
        <v>7</v>
      </c>
      <c r="AM15" s="188">
        <v>0</v>
      </c>
      <c r="AN15" s="188">
        <v>0</v>
      </c>
      <c r="AO15" s="188">
        <v>0</v>
      </c>
      <c r="AP15" s="188">
        <v>0</v>
      </c>
      <c r="AQ15" s="188">
        <v>0</v>
      </c>
      <c r="AR15" s="188">
        <f t="shared" si="19"/>
        <v>1442</v>
      </c>
      <c r="AS15" s="188">
        <v>0</v>
      </c>
      <c r="AT15" s="188">
        <v>457</v>
      </c>
      <c r="AU15" s="188">
        <v>568</v>
      </c>
      <c r="AV15" s="188">
        <v>120</v>
      </c>
      <c r="AW15" s="188">
        <v>297</v>
      </c>
      <c r="AX15" s="188">
        <v>0</v>
      </c>
      <c r="AY15" s="188">
        <v>0</v>
      </c>
      <c r="AZ15" s="188">
        <f t="shared" si="20"/>
        <v>0</v>
      </c>
      <c r="BA15" s="188">
        <v>0</v>
      </c>
      <c r="BB15" s="188">
        <v>0</v>
      </c>
      <c r="BC15" s="188">
        <v>0</v>
      </c>
      <c r="BD15" s="188">
        <v>0</v>
      </c>
      <c r="BE15" s="188">
        <v>0</v>
      </c>
      <c r="BF15" s="188">
        <v>0</v>
      </c>
      <c r="BG15" s="188">
        <v>0</v>
      </c>
      <c r="BH15" s="188">
        <f t="shared" si="21"/>
        <v>0</v>
      </c>
      <c r="BI15" s="188">
        <v>0</v>
      </c>
      <c r="BJ15" s="188">
        <v>0</v>
      </c>
      <c r="BK15" s="188">
        <v>0</v>
      </c>
      <c r="BL15" s="188">
        <v>0</v>
      </c>
      <c r="BM15" s="188">
        <v>0</v>
      </c>
      <c r="BN15" s="188">
        <v>0</v>
      </c>
      <c r="BO15" s="188">
        <v>0</v>
      </c>
      <c r="BP15" s="188">
        <f t="shared" si="22"/>
        <v>581</v>
      </c>
      <c r="BQ15" s="188">
        <v>511</v>
      </c>
      <c r="BR15" s="188">
        <v>23</v>
      </c>
      <c r="BS15" s="188">
        <v>45</v>
      </c>
      <c r="BT15" s="188">
        <v>0</v>
      </c>
      <c r="BU15" s="188">
        <v>0</v>
      </c>
      <c r="BV15" s="188">
        <v>0</v>
      </c>
      <c r="BW15" s="188">
        <v>2</v>
      </c>
    </row>
    <row r="16" spans="1:75" ht="13.5">
      <c r="A16" s="182" t="s">
        <v>239</v>
      </c>
      <c r="B16" s="182" t="s">
        <v>258</v>
      </c>
      <c r="C16" s="184" t="s">
        <v>259</v>
      </c>
      <c r="D16" s="188">
        <f t="shared" si="0"/>
        <v>1477</v>
      </c>
      <c r="E16" s="188">
        <f t="shared" si="1"/>
        <v>937</v>
      </c>
      <c r="F16" s="188">
        <f t="shared" si="2"/>
        <v>242</v>
      </c>
      <c r="G16" s="188">
        <f t="shared" si="3"/>
        <v>266</v>
      </c>
      <c r="H16" s="188">
        <f t="shared" si="4"/>
        <v>32</v>
      </c>
      <c r="I16" s="188">
        <f t="shared" si="5"/>
        <v>0</v>
      </c>
      <c r="J16" s="188">
        <f t="shared" si="6"/>
        <v>0</v>
      </c>
      <c r="K16" s="188">
        <f t="shared" si="7"/>
        <v>0</v>
      </c>
      <c r="L16" s="188">
        <f t="shared" si="8"/>
        <v>1007</v>
      </c>
      <c r="M16" s="188">
        <v>749</v>
      </c>
      <c r="N16" s="188">
        <v>25</v>
      </c>
      <c r="O16" s="188">
        <v>201</v>
      </c>
      <c r="P16" s="188">
        <v>32</v>
      </c>
      <c r="Q16" s="188">
        <v>0</v>
      </c>
      <c r="R16" s="188">
        <v>0</v>
      </c>
      <c r="S16" s="188">
        <v>0</v>
      </c>
      <c r="T16" s="188">
        <f t="shared" si="9"/>
        <v>208</v>
      </c>
      <c r="U16" s="188">
        <f t="shared" si="10"/>
        <v>0</v>
      </c>
      <c r="V16" s="188">
        <f t="shared" si="11"/>
        <v>208</v>
      </c>
      <c r="W16" s="188">
        <f t="shared" si="12"/>
        <v>0</v>
      </c>
      <c r="X16" s="188">
        <f t="shared" si="13"/>
        <v>0</v>
      </c>
      <c r="Y16" s="188">
        <f t="shared" si="14"/>
        <v>0</v>
      </c>
      <c r="Z16" s="188">
        <f t="shared" si="15"/>
        <v>0</v>
      </c>
      <c r="AA16" s="188">
        <f t="shared" si="16"/>
        <v>0</v>
      </c>
      <c r="AB16" s="188">
        <f t="shared" si="17"/>
        <v>0</v>
      </c>
      <c r="AC16" s="188">
        <v>0</v>
      </c>
      <c r="AD16" s="188">
        <v>0</v>
      </c>
      <c r="AE16" s="188">
        <v>0</v>
      </c>
      <c r="AF16" s="188">
        <v>0</v>
      </c>
      <c r="AG16" s="188">
        <v>0</v>
      </c>
      <c r="AH16" s="188">
        <v>0</v>
      </c>
      <c r="AI16" s="188">
        <v>0</v>
      </c>
      <c r="AJ16" s="188">
        <f t="shared" si="18"/>
        <v>208</v>
      </c>
      <c r="AK16" s="188">
        <v>0</v>
      </c>
      <c r="AL16" s="188">
        <v>208</v>
      </c>
      <c r="AM16" s="188">
        <v>0</v>
      </c>
      <c r="AN16" s="188">
        <v>0</v>
      </c>
      <c r="AO16" s="188">
        <v>0</v>
      </c>
      <c r="AP16" s="188">
        <v>0</v>
      </c>
      <c r="AQ16" s="188">
        <v>0</v>
      </c>
      <c r="AR16" s="188">
        <f t="shared" si="19"/>
        <v>0</v>
      </c>
      <c r="AS16" s="188">
        <v>0</v>
      </c>
      <c r="AT16" s="188">
        <v>0</v>
      </c>
      <c r="AU16" s="188">
        <v>0</v>
      </c>
      <c r="AV16" s="188">
        <v>0</v>
      </c>
      <c r="AW16" s="188">
        <v>0</v>
      </c>
      <c r="AX16" s="188">
        <v>0</v>
      </c>
      <c r="AY16" s="188">
        <v>0</v>
      </c>
      <c r="AZ16" s="188">
        <f t="shared" si="20"/>
        <v>0</v>
      </c>
      <c r="BA16" s="188">
        <v>0</v>
      </c>
      <c r="BB16" s="188">
        <v>0</v>
      </c>
      <c r="BC16" s="188">
        <v>0</v>
      </c>
      <c r="BD16" s="188">
        <v>0</v>
      </c>
      <c r="BE16" s="188">
        <v>0</v>
      </c>
      <c r="BF16" s="188">
        <v>0</v>
      </c>
      <c r="BG16" s="188">
        <v>0</v>
      </c>
      <c r="BH16" s="188">
        <f t="shared" si="21"/>
        <v>0</v>
      </c>
      <c r="BI16" s="188">
        <v>0</v>
      </c>
      <c r="BJ16" s="188">
        <v>0</v>
      </c>
      <c r="BK16" s="188">
        <v>0</v>
      </c>
      <c r="BL16" s="188">
        <v>0</v>
      </c>
      <c r="BM16" s="188">
        <v>0</v>
      </c>
      <c r="BN16" s="188">
        <v>0</v>
      </c>
      <c r="BO16" s="188">
        <v>0</v>
      </c>
      <c r="BP16" s="188">
        <f t="shared" si="22"/>
        <v>262</v>
      </c>
      <c r="BQ16" s="188">
        <v>188</v>
      </c>
      <c r="BR16" s="188">
        <v>9</v>
      </c>
      <c r="BS16" s="188">
        <v>65</v>
      </c>
      <c r="BT16" s="188">
        <v>0</v>
      </c>
      <c r="BU16" s="188">
        <v>0</v>
      </c>
      <c r="BV16" s="188">
        <v>0</v>
      </c>
      <c r="BW16" s="188">
        <v>0</v>
      </c>
    </row>
    <row r="17" spans="1:75" ht="13.5">
      <c r="A17" s="182" t="s">
        <v>239</v>
      </c>
      <c r="B17" s="182" t="s">
        <v>260</v>
      </c>
      <c r="C17" s="184" t="s">
        <v>261</v>
      </c>
      <c r="D17" s="188">
        <f t="shared" si="0"/>
        <v>5454</v>
      </c>
      <c r="E17" s="188">
        <f t="shared" si="1"/>
        <v>1643</v>
      </c>
      <c r="F17" s="188">
        <f t="shared" si="2"/>
        <v>453</v>
      </c>
      <c r="G17" s="188">
        <f t="shared" si="3"/>
        <v>539</v>
      </c>
      <c r="H17" s="188">
        <f t="shared" si="4"/>
        <v>0</v>
      </c>
      <c r="I17" s="188">
        <f t="shared" si="5"/>
        <v>0</v>
      </c>
      <c r="J17" s="188">
        <f t="shared" si="6"/>
        <v>88</v>
      </c>
      <c r="K17" s="188">
        <f t="shared" si="7"/>
        <v>2731</v>
      </c>
      <c r="L17" s="188">
        <f t="shared" si="8"/>
        <v>1596</v>
      </c>
      <c r="M17" s="188">
        <v>1426</v>
      </c>
      <c r="N17" s="188">
        <v>5</v>
      </c>
      <c r="O17" s="188">
        <v>77</v>
      </c>
      <c r="P17" s="188">
        <v>0</v>
      </c>
      <c r="Q17" s="188">
        <v>0</v>
      </c>
      <c r="R17" s="188">
        <v>88</v>
      </c>
      <c r="S17" s="188">
        <v>0</v>
      </c>
      <c r="T17" s="188">
        <f t="shared" si="9"/>
        <v>3603</v>
      </c>
      <c r="U17" s="188">
        <f t="shared" si="10"/>
        <v>0</v>
      </c>
      <c r="V17" s="188">
        <f t="shared" si="11"/>
        <v>439</v>
      </c>
      <c r="W17" s="188">
        <f t="shared" si="12"/>
        <v>433</v>
      </c>
      <c r="X17" s="188">
        <f t="shared" si="13"/>
        <v>0</v>
      </c>
      <c r="Y17" s="188">
        <f t="shared" si="14"/>
        <v>0</v>
      </c>
      <c r="Z17" s="188">
        <f t="shared" si="15"/>
        <v>0</v>
      </c>
      <c r="AA17" s="188">
        <f t="shared" si="16"/>
        <v>2731</v>
      </c>
      <c r="AB17" s="188">
        <f t="shared" si="17"/>
        <v>2731</v>
      </c>
      <c r="AC17" s="188">
        <v>0</v>
      </c>
      <c r="AD17" s="188">
        <v>0</v>
      </c>
      <c r="AE17" s="188">
        <v>0</v>
      </c>
      <c r="AF17" s="188">
        <v>0</v>
      </c>
      <c r="AG17" s="188">
        <v>0</v>
      </c>
      <c r="AH17" s="188">
        <v>0</v>
      </c>
      <c r="AI17" s="188">
        <v>2731</v>
      </c>
      <c r="AJ17" s="188">
        <f t="shared" si="18"/>
        <v>173</v>
      </c>
      <c r="AK17" s="188">
        <v>0</v>
      </c>
      <c r="AL17" s="188">
        <v>173</v>
      </c>
      <c r="AM17" s="188">
        <v>0</v>
      </c>
      <c r="AN17" s="188">
        <v>0</v>
      </c>
      <c r="AO17" s="188">
        <v>0</v>
      </c>
      <c r="AP17" s="188">
        <v>0</v>
      </c>
      <c r="AQ17" s="188">
        <v>0</v>
      </c>
      <c r="AR17" s="188">
        <f t="shared" si="19"/>
        <v>699</v>
      </c>
      <c r="AS17" s="188">
        <v>0</v>
      </c>
      <c r="AT17" s="188">
        <v>266</v>
      </c>
      <c r="AU17" s="188">
        <v>433</v>
      </c>
      <c r="AV17" s="188">
        <v>0</v>
      </c>
      <c r="AW17" s="188">
        <v>0</v>
      </c>
      <c r="AX17" s="188">
        <v>0</v>
      </c>
      <c r="AY17" s="188">
        <v>0</v>
      </c>
      <c r="AZ17" s="188">
        <f t="shared" si="20"/>
        <v>0</v>
      </c>
      <c r="BA17" s="188">
        <v>0</v>
      </c>
      <c r="BB17" s="188">
        <v>0</v>
      </c>
      <c r="BC17" s="188">
        <v>0</v>
      </c>
      <c r="BD17" s="188">
        <v>0</v>
      </c>
      <c r="BE17" s="188">
        <v>0</v>
      </c>
      <c r="BF17" s="188">
        <v>0</v>
      </c>
      <c r="BG17" s="188">
        <v>0</v>
      </c>
      <c r="BH17" s="188">
        <f t="shared" si="21"/>
        <v>0</v>
      </c>
      <c r="BI17" s="188">
        <v>0</v>
      </c>
      <c r="BJ17" s="188">
        <v>0</v>
      </c>
      <c r="BK17" s="188">
        <v>0</v>
      </c>
      <c r="BL17" s="188">
        <v>0</v>
      </c>
      <c r="BM17" s="188">
        <v>0</v>
      </c>
      <c r="BN17" s="188">
        <v>0</v>
      </c>
      <c r="BO17" s="188">
        <v>0</v>
      </c>
      <c r="BP17" s="188">
        <f t="shared" si="22"/>
        <v>255</v>
      </c>
      <c r="BQ17" s="188">
        <v>217</v>
      </c>
      <c r="BR17" s="188">
        <v>9</v>
      </c>
      <c r="BS17" s="188">
        <v>29</v>
      </c>
      <c r="BT17" s="188">
        <v>0</v>
      </c>
      <c r="BU17" s="188">
        <v>0</v>
      </c>
      <c r="BV17" s="188">
        <v>0</v>
      </c>
      <c r="BW17" s="188">
        <v>0</v>
      </c>
    </row>
    <row r="18" spans="1:75" ht="13.5">
      <c r="A18" s="182" t="s">
        <v>239</v>
      </c>
      <c r="B18" s="182" t="s">
        <v>262</v>
      </c>
      <c r="C18" s="184" t="s">
        <v>263</v>
      </c>
      <c r="D18" s="188">
        <f t="shared" si="0"/>
        <v>1328</v>
      </c>
      <c r="E18" s="188">
        <f t="shared" si="1"/>
        <v>763</v>
      </c>
      <c r="F18" s="188">
        <f t="shared" si="2"/>
        <v>234</v>
      </c>
      <c r="G18" s="188">
        <f t="shared" si="3"/>
        <v>280</v>
      </c>
      <c r="H18" s="188">
        <f t="shared" si="4"/>
        <v>51</v>
      </c>
      <c r="I18" s="188">
        <f t="shared" si="5"/>
        <v>0</v>
      </c>
      <c r="J18" s="188">
        <f t="shared" si="6"/>
        <v>0</v>
      </c>
      <c r="K18" s="188">
        <f t="shared" si="7"/>
        <v>0</v>
      </c>
      <c r="L18" s="188">
        <f t="shared" si="8"/>
        <v>1177</v>
      </c>
      <c r="M18" s="188">
        <v>763</v>
      </c>
      <c r="N18" s="188">
        <v>83</v>
      </c>
      <c r="O18" s="188">
        <v>280</v>
      </c>
      <c r="P18" s="188">
        <v>51</v>
      </c>
      <c r="Q18" s="188">
        <v>0</v>
      </c>
      <c r="R18" s="188">
        <v>0</v>
      </c>
      <c r="S18" s="188">
        <v>0</v>
      </c>
      <c r="T18" s="188">
        <f t="shared" si="9"/>
        <v>151</v>
      </c>
      <c r="U18" s="188">
        <f t="shared" si="10"/>
        <v>0</v>
      </c>
      <c r="V18" s="188">
        <f t="shared" si="11"/>
        <v>151</v>
      </c>
      <c r="W18" s="188">
        <f t="shared" si="12"/>
        <v>0</v>
      </c>
      <c r="X18" s="188">
        <f t="shared" si="13"/>
        <v>0</v>
      </c>
      <c r="Y18" s="188">
        <f t="shared" si="14"/>
        <v>0</v>
      </c>
      <c r="Z18" s="188">
        <f t="shared" si="15"/>
        <v>0</v>
      </c>
      <c r="AA18" s="188">
        <f t="shared" si="16"/>
        <v>0</v>
      </c>
      <c r="AB18" s="188">
        <f t="shared" si="17"/>
        <v>0</v>
      </c>
      <c r="AC18" s="188">
        <v>0</v>
      </c>
      <c r="AD18" s="188">
        <v>0</v>
      </c>
      <c r="AE18" s="188">
        <v>0</v>
      </c>
      <c r="AF18" s="188">
        <v>0</v>
      </c>
      <c r="AG18" s="188">
        <v>0</v>
      </c>
      <c r="AH18" s="188">
        <v>0</v>
      </c>
      <c r="AI18" s="188">
        <v>0</v>
      </c>
      <c r="AJ18" s="188">
        <f t="shared" si="18"/>
        <v>151</v>
      </c>
      <c r="AK18" s="188">
        <v>0</v>
      </c>
      <c r="AL18" s="188">
        <v>151</v>
      </c>
      <c r="AM18" s="188">
        <v>0</v>
      </c>
      <c r="AN18" s="188">
        <v>0</v>
      </c>
      <c r="AO18" s="188">
        <v>0</v>
      </c>
      <c r="AP18" s="188">
        <v>0</v>
      </c>
      <c r="AQ18" s="188">
        <v>0</v>
      </c>
      <c r="AR18" s="188">
        <f t="shared" si="19"/>
        <v>0</v>
      </c>
      <c r="AS18" s="188">
        <v>0</v>
      </c>
      <c r="AT18" s="188">
        <v>0</v>
      </c>
      <c r="AU18" s="188">
        <v>0</v>
      </c>
      <c r="AV18" s="188">
        <v>0</v>
      </c>
      <c r="AW18" s="188">
        <v>0</v>
      </c>
      <c r="AX18" s="188">
        <v>0</v>
      </c>
      <c r="AY18" s="188">
        <v>0</v>
      </c>
      <c r="AZ18" s="188">
        <f t="shared" si="20"/>
        <v>0</v>
      </c>
      <c r="BA18" s="188">
        <v>0</v>
      </c>
      <c r="BB18" s="188">
        <v>0</v>
      </c>
      <c r="BC18" s="188">
        <v>0</v>
      </c>
      <c r="BD18" s="188">
        <v>0</v>
      </c>
      <c r="BE18" s="188">
        <v>0</v>
      </c>
      <c r="BF18" s="188">
        <v>0</v>
      </c>
      <c r="BG18" s="188">
        <v>0</v>
      </c>
      <c r="BH18" s="188">
        <f t="shared" si="21"/>
        <v>0</v>
      </c>
      <c r="BI18" s="188">
        <v>0</v>
      </c>
      <c r="BJ18" s="188">
        <v>0</v>
      </c>
      <c r="BK18" s="188">
        <v>0</v>
      </c>
      <c r="BL18" s="188">
        <v>0</v>
      </c>
      <c r="BM18" s="188">
        <v>0</v>
      </c>
      <c r="BN18" s="188">
        <v>0</v>
      </c>
      <c r="BO18" s="188">
        <v>0</v>
      </c>
      <c r="BP18" s="188">
        <f t="shared" si="22"/>
        <v>0</v>
      </c>
      <c r="BQ18" s="188">
        <v>0</v>
      </c>
      <c r="BR18" s="188">
        <v>0</v>
      </c>
      <c r="BS18" s="188">
        <v>0</v>
      </c>
      <c r="BT18" s="188">
        <v>0</v>
      </c>
      <c r="BU18" s="188">
        <v>0</v>
      </c>
      <c r="BV18" s="188">
        <v>0</v>
      </c>
      <c r="BW18" s="188">
        <v>0</v>
      </c>
    </row>
    <row r="19" spans="1:75" ht="13.5">
      <c r="A19" s="182" t="s">
        <v>239</v>
      </c>
      <c r="B19" s="182" t="s">
        <v>264</v>
      </c>
      <c r="C19" s="184" t="s">
        <v>265</v>
      </c>
      <c r="D19" s="188">
        <f t="shared" si="0"/>
        <v>1897</v>
      </c>
      <c r="E19" s="188">
        <f t="shared" si="1"/>
        <v>996</v>
      </c>
      <c r="F19" s="188">
        <f t="shared" si="2"/>
        <v>408</v>
      </c>
      <c r="G19" s="188">
        <f t="shared" si="3"/>
        <v>383</v>
      </c>
      <c r="H19" s="188">
        <f t="shared" si="4"/>
        <v>74</v>
      </c>
      <c r="I19" s="188">
        <f t="shared" si="5"/>
        <v>36</v>
      </c>
      <c r="J19" s="188">
        <f t="shared" si="6"/>
        <v>0</v>
      </c>
      <c r="K19" s="188">
        <f t="shared" si="7"/>
        <v>0</v>
      </c>
      <c r="L19" s="188">
        <f t="shared" si="8"/>
        <v>1315</v>
      </c>
      <c r="M19" s="188">
        <v>860</v>
      </c>
      <c r="N19" s="188">
        <v>0</v>
      </c>
      <c r="O19" s="188">
        <v>345</v>
      </c>
      <c r="P19" s="188">
        <v>74</v>
      </c>
      <c r="Q19" s="188">
        <v>36</v>
      </c>
      <c r="R19" s="188">
        <v>0</v>
      </c>
      <c r="S19" s="188">
        <v>0</v>
      </c>
      <c r="T19" s="188">
        <f t="shared" si="9"/>
        <v>401</v>
      </c>
      <c r="U19" s="188">
        <f t="shared" si="10"/>
        <v>0</v>
      </c>
      <c r="V19" s="188">
        <f t="shared" si="11"/>
        <v>401</v>
      </c>
      <c r="W19" s="188">
        <f t="shared" si="12"/>
        <v>0</v>
      </c>
      <c r="X19" s="188">
        <f t="shared" si="13"/>
        <v>0</v>
      </c>
      <c r="Y19" s="188">
        <f t="shared" si="14"/>
        <v>0</v>
      </c>
      <c r="Z19" s="188">
        <f t="shared" si="15"/>
        <v>0</v>
      </c>
      <c r="AA19" s="188">
        <f t="shared" si="16"/>
        <v>0</v>
      </c>
      <c r="AB19" s="188">
        <f t="shared" si="17"/>
        <v>0</v>
      </c>
      <c r="AC19" s="188">
        <v>0</v>
      </c>
      <c r="AD19" s="188">
        <v>0</v>
      </c>
      <c r="AE19" s="188">
        <v>0</v>
      </c>
      <c r="AF19" s="188">
        <v>0</v>
      </c>
      <c r="AG19" s="188">
        <v>0</v>
      </c>
      <c r="AH19" s="188">
        <v>0</v>
      </c>
      <c r="AI19" s="188">
        <v>0</v>
      </c>
      <c r="AJ19" s="188">
        <f t="shared" si="18"/>
        <v>401</v>
      </c>
      <c r="AK19" s="188">
        <v>0</v>
      </c>
      <c r="AL19" s="188">
        <v>401</v>
      </c>
      <c r="AM19" s="188">
        <v>0</v>
      </c>
      <c r="AN19" s="188">
        <v>0</v>
      </c>
      <c r="AO19" s="188">
        <v>0</v>
      </c>
      <c r="AP19" s="188">
        <v>0</v>
      </c>
      <c r="AQ19" s="188">
        <v>0</v>
      </c>
      <c r="AR19" s="188">
        <f t="shared" si="19"/>
        <v>0</v>
      </c>
      <c r="AS19" s="188">
        <v>0</v>
      </c>
      <c r="AT19" s="188">
        <v>0</v>
      </c>
      <c r="AU19" s="188">
        <v>0</v>
      </c>
      <c r="AV19" s="188">
        <v>0</v>
      </c>
      <c r="AW19" s="188">
        <v>0</v>
      </c>
      <c r="AX19" s="188">
        <v>0</v>
      </c>
      <c r="AY19" s="188">
        <v>0</v>
      </c>
      <c r="AZ19" s="188">
        <f t="shared" si="20"/>
        <v>0</v>
      </c>
      <c r="BA19" s="188">
        <v>0</v>
      </c>
      <c r="BB19" s="188">
        <v>0</v>
      </c>
      <c r="BC19" s="188">
        <v>0</v>
      </c>
      <c r="BD19" s="188">
        <v>0</v>
      </c>
      <c r="BE19" s="188">
        <v>0</v>
      </c>
      <c r="BF19" s="188">
        <v>0</v>
      </c>
      <c r="BG19" s="188">
        <v>0</v>
      </c>
      <c r="BH19" s="188">
        <f t="shared" si="21"/>
        <v>0</v>
      </c>
      <c r="BI19" s="188">
        <v>0</v>
      </c>
      <c r="BJ19" s="188">
        <v>0</v>
      </c>
      <c r="BK19" s="188">
        <v>0</v>
      </c>
      <c r="BL19" s="188">
        <v>0</v>
      </c>
      <c r="BM19" s="188">
        <v>0</v>
      </c>
      <c r="BN19" s="188">
        <v>0</v>
      </c>
      <c r="BO19" s="188">
        <v>0</v>
      </c>
      <c r="BP19" s="188">
        <f t="shared" si="22"/>
        <v>181</v>
      </c>
      <c r="BQ19" s="188">
        <v>136</v>
      </c>
      <c r="BR19" s="188">
        <v>7</v>
      </c>
      <c r="BS19" s="188">
        <v>38</v>
      </c>
      <c r="BT19" s="188">
        <v>0</v>
      </c>
      <c r="BU19" s="188">
        <v>0</v>
      </c>
      <c r="BV19" s="188">
        <v>0</v>
      </c>
      <c r="BW19" s="188">
        <v>0</v>
      </c>
    </row>
    <row r="20" spans="1:75" ht="13.5">
      <c r="A20" s="182" t="s">
        <v>239</v>
      </c>
      <c r="B20" s="182" t="s">
        <v>266</v>
      </c>
      <c r="C20" s="184" t="s">
        <v>267</v>
      </c>
      <c r="D20" s="188">
        <f t="shared" si="0"/>
        <v>1441</v>
      </c>
      <c r="E20" s="188">
        <f t="shared" si="1"/>
        <v>715</v>
      </c>
      <c r="F20" s="188">
        <f t="shared" si="2"/>
        <v>349</v>
      </c>
      <c r="G20" s="188">
        <f t="shared" si="3"/>
        <v>304</v>
      </c>
      <c r="H20" s="188">
        <f t="shared" si="4"/>
        <v>48</v>
      </c>
      <c r="I20" s="188">
        <f t="shared" si="5"/>
        <v>24</v>
      </c>
      <c r="J20" s="188">
        <f t="shared" si="6"/>
        <v>1</v>
      </c>
      <c r="K20" s="188">
        <f t="shared" si="7"/>
        <v>0</v>
      </c>
      <c r="L20" s="188">
        <f t="shared" si="8"/>
        <v>0</v>
      </c>
      <c r="M20" s="188">
        <v>0</v>
      </c>
      <c r="N20" s="188">
        <v>0</v>
      </c>
      <c r="O20" s="188">
        <v>0</v>
      </c>
      <c r="P20" s="188">
        <v>0</v>
      </c>
      <c r="Q20" s="188">
        <v>0</v>
      </c>
      <c r="R20" s="188">
        <v>0</v>
      </c>
      <c r="S20" s="188">
        <v>0</v>
      </c>
      <c r="T20" s="188">
        <f t="shared" si="9"/>
        <v>1169</v>
      </c>
      <c r="U20" s="188">
        <f t="shared" si="10"/>
        <v>479</v>
      </c>
      <c r="V20" s="188">
        <f t="shared" si="11"/>
        <v>337</v>
      </c>
      <c r="W20" s="188">
        <f t="shared" si="12"/>
        <v>281</v>
      </c>
      <c r="X20" s="188">
        <f t="shared" si="13"/>
        <v>48</v>
      </c>
      <c r="Y20" s="188">
        <f t="shared" si="14"/>
        <v>24</v>
      </c>
      <c r="Z20" s="188">
        <f t="shared" si="15"/>
        <v>0</v>
      </c>
      <c r="AA20" s="188">
        <f t="shared" si="16"/>
        <v>0</v>
      </c>
      <c r="AB20" s="188">
        <f t="shared" si="17"/>
        <v>0</v>
      </c>
      <c r="AC20" s="188">
        <v>0</v>
      </c>
      <c r="AD20" s="188">
        <v>0</v>
      </c>
      <c r="AE20" s="188">
        <v>0</v>
      </c>
      <c r="AF20" s="188">
        <v>0</v>
      </c>
      <c r="AG20" s="188">
        <v>0</v>
      </c>
      <c r="AH20" s="188">
        <v>0</v>
      </c>
      <c r="AI20" s="188">
        <v>0</v>
      </c>
      <c r="AJ20" s="188">
        <f t="shared" si="18"/>
        <v>161</v>
      </c>
      <c r="AK20" s="188">
        <v>0</v>
      </c>
      <c r="AL20" s="188">
        <v>161</v>
      </c>
      <c r="AM20" s="188">
        <v>0</v>
      </c>
      <c r="AN20" s="188">
        <v>0</v>
      </c>
      <c r="AO20" s="188">
        <v>0</v>
      </c>
      <c r="AP20" s="188">
        <v>0</v>
      </c>
      <c r="AQ20" s="188">
        <v>0</v>
      </c>
      <c r="AR20" s="188">
        <f t="shared" si="19"/>
        <v>1008</v>
      </c>
      <c r="AS20" s="188">
        <v>479</v>
      </c>
      <c r="AT20" s="188">
        <v>176</v>
      </c>
      <c r="AU20" s="188">
        <v>281</v>
      </c>
      <c r="AV20" s="188">
        <v>48</v>
      </c>
      <c r="AW20" s="188">
        <v>24</v>
      </c>
      <c r="AX20" s="188">
        <v>0</v>
      </c>
      <c r="AY20" s="188">
        <v>0</v>
      </c>
      <c r="AZ20" s="188">
        <f t="shared" si="20"/>
        <v>0</v>
      </c>
      <c r="BA20" s="188">
        <v>0</v>
      </c>
      <c r="BB20" s="188">
        <v>0</v>
      </c>
      <c r="BC20" s="188">
        <v>0</v>
      </c>
      <c r="BD20" s="188">
        <v>0</v>
      </c>
      <c r="BE20" s="188">
        <v>0</v>
      </c>
      <c r="BF20" s="188">
        <v>0</v>
      </c>
      <c r="BG20" s="188">
        <v>0</v>
      </c>
      <c r="BH20" s="188">
        <f t="shared" si="21"/>
        <v>0</v>
      </c>
      <c r="BI20" s="188">
        <v>0</v>
      </c>
      <c r="BJ20" s="188">
        <v>0</v>
      </c>
      <c r="BK20" s="188">
        <v>0</v>
      </c>
      <c r="BL20" s="188">
        <v>0</v>
      </c>
      <c r="BM20" s="188">
        <v>0</v>
      </c>
      <c r="BN20" s="188">
        <v>0</v>
      </c>
      <c r="BO20" s="188">
        <v>0</v>
      </c>
      <c r="BP20" s="188">
        <f t="shared" si="22"/>
        <v>272</v>
      </c>
      <c r="BQ20" s="188">
        <v>236</v>
      </c>
      <c r="BR20" s="188">
        <v>12</v>
      </c>
      <c r="BS20" s="188">
        <v>23</v>
      </c>
      <c r="BT20" s="188">
        <v>0</v>
      </c>
      <c r="BU20" s="188">
        <v>0</v>
      </c>
      <c r="BV20" s="188">
        <v>1</v>
      </c>
      <c r="BW20" s="188">
        <v>0</v>
      </c>
    </row>
    <row r="21" spans="1:75" ht="13.5">
      <c r="A21" s="182" t="s">
        <v>239</v>
      </c>
      <c r="B21" s="182" t="s">
        <v>268</v>
      </c>
      <c r="C21" s="184" t="s">
        <v>269</v>
      </c>
      <c r="D21" s="188">
        <f t="shared" si="0"/>
        <v>649</v>
      </c>
      <c r="E21" s="188">
        <f t="shared" si="1"/>
        <v>251</v>
      </c>
      <c r="F21" s="188">
        <f t="shared" si="2"/>
        <v>169</v>
      </c>
      <c r="G21" s="188">
        <f t="shared" si="3"/>
        <v>198</v>
      </c>
      <c r="H21" s="188">
        <f t="shared" si="4"/>
        <v>13</v>
      </c>
      <c r="I21" s="188">
        <f t="shared" si="5"/>
        <v>14</v>
      </c>
      <c r="J21" s="188">
        <f t="shared" si="6"/>
        <v>0</v>
      </c>
      <c r="K21" s="188">
        <f t="shared" si="7"/>
        <v>4</v>
      </c>
      <c r="L21" s="188">
        <f t="shared" si="8"/>
        <v>0</v>
      </c>
      <c r="M21" s="188">
        <v>0</v>
      </c>
      <c r="N21" s="188">
        <v>0</v>
      </c>
      <c r="O21" s="188">
        <v>0</v>
      </c>
      <c r="P21" s="188">
        <v>0</v>
      </c>
      <c r="Q21" s="188">
        <v>0</v>
      </c>
      <c r="R21" s="188">
        <v>0</v>
      </c>
      <c r="S21" s="188">
        <v>0</v>
      </c>
      <c r="T21" s="188">
        <f t="shared" si="9"/>
        <v>577</v>
      </c>
      <c r="U21" s="188">
        <f t="shared" si="10"/>
        <v>232</v>
      </c>
      <c r="V21" s="188">
        <f t="shared" si="11"/>
        <v>168</v>
      </c>
      <c r="W21" s="188">
        <f t="shared" si="12"/>
        <v>160</v>
      </c>
      <c r="X21" s="188">
        <f t="shared" si="13"/>
        <v>13</v>
      </c>
      <c r="Y21" s="188">
        <f t="shared" si="14"/>
        <v>0</v>
      </c>
      <c r="Z21" s="188">
        <f t="shared" si="15"/>
        <v>0</v>
      </c>
      <c r="AA21" s="188">
        <f t="shared" si="16"/>
        <v>4</v>
      </c>
      <c r="AB21" s="188">
        <f t="shared" si="17"/>
        <v>0</v>
      </c>
      <c r="AC21" s="188">
        <v>0</v>
      </c>
      <c r="AD21" s="188">
        <v>0</v>
      </c>
      <c r="AE21" s="188">
        <v>0</v>
      </c>
      <c r="AF21" s="188">
        <v>0</v>
      </c>
      <c r="AG21" s="188">
        <v>0</v>
      </c>
      <c r="AH21" s="188">
        <v>0</v>
      </c>
      <c r="AI21" s="188">
        <v>0</v>
      </c>
      <c r="AJ21" s="188">
        <f t="shared" si="18"/>
        <v>0</v>
      </c>
      <c r="AK21" s="188">
        <v>0</v>
      </c>
      <c r="AL21" s="188">
        <v>0</v>
      </c>
      <c r="AM21" s="188">
        <v>0</v>
      </c>
      <c r="AN21" s="188">
        <v>0</v>
      </c>
      <c r="AO21" s="188">
        <v>0</v>
      </c>
      <c r="AP21" s="188">
        <v>0</v>
      </c>
      <c r="AQ21" s="188">
        <v>0</v>
      </c>
      <c r="AR21" s="188">
        <f t="shared" si="19"/>
        <v>577</v>
      </c>
      <c r="AS21" s="188">
        <v>232</v>
      </c>
      <c r="AT21" s="188">
        <v>168</v>
      </c>
      <c r="AU21" s="188">
        <v>160</v>
      </c>
      <c r="AV21" s="188">
        <v>13</v>
      </c>
      <c r="AW21" s="188">
        <v>0</v>
      </c>
      <c r="AX21" s="188">
        <v>0</v>
      </c>
      <c r="AY21" s="188">
        <v>4</v>
      </c>
      <c r="AZ21" s="188">
        <f t="shared" si="20"/>
        <v>0</v>
      </c>
      <c r="BA21" s="188">
        <v>0</v>
      </c>
      <c r="BB21" s="188">
        <v>0</v>
      </c>
      <c r="BC21" s="188">
        <v>0</v>
      </c>
      <c r="BD21" s="188">
        <v>0</v>
      </c>
      <c r="BE21" s="188">
        <v>0</v>
      </c>
      <c r="BF21" s="188">
        <v>0</v>
      </c>
      <c r="BG21" s="188">
        <v>0</v>
      </c>
      <c r="BH21" s="188">
        <f t="shared" si="21"/>
        <v>0</v>
      </c>
      <c r="BI21" s="188">
        <v>0</v>
      </c>
      <c r="BJ21" s="188">
        <v>0</v>
      </c>
      <c r="BK21" s="188">
        <v>0</v>
      </c>
      <c r="BL21" s="188">
        <v>0</v>
      </c>
      <c r="BM21" s="188">
        <v>0</v>
      </c>
      <c r="BN21" s="188">
        <v>0</v>
      </c>
      <c r="BO21" s="188">
        <v>0</v>
      </c>
      <c r="BP21" s="188">
        <f t="shared" si="22"/>
        <v>72</v>
      </c>
      <c r="BQ21" s="188">
        <v>19</v>
      </c>
      <c r="BR21" s="188">
        <v>1</v>
      </c>
      <c r="BS21" s="188">
        <v>38</v>
      </c>
      <c r="BT21" s="188">
        <v>0</v>
      </c>
      <c r="BU21" s="188">
        <v>14</v>
      </c>
      <c r="BV21" s="188">
        <v>0</v>
      </c>
      <c r="BW21" s="188">
        <v>0</v>
      </c>
    </row>
    <row r="22" spans="1:75" ht="13.5">
      <c r="A22" s="182" t="s">
        <v>239</v>
      </c>
      <c r="B22" s="182" t="s">
        <v>270</v>
      </c>
      <c r="C22" s="184" t="s">
        <v>271</v>
      </c>
      <c r="D22" s="188">
        <f t="shared" si="0"/>
        <v>939</v>
      </c>
      <c r="E22" s="188">
        <f t="shared" si="1"/>
        <v>299</v>
      </c>
      <c r="F22" s="188">
        <f t="shared" si="2"/>
        <v>335</v>
      </c>
      <c r="G22" s="188">
        <f t="shared" si="3"/>
        <v>271</v>
      </c>
      <c r="H22" s="188">
        <f t="shared" si="4"/>
        <v>32</v>
      </c>
      <c r="I22" s="188">
        <f t="shared" si="5"/>
        <v>0</v>
      </c>
      <c r="J22" s="188">
        <f t="shared" si="6"/>
        <v>0</v>
      </c>
      <c r="K22" s="188">
        <f t="shared" si="7"/>
        <v>2</v>
      </c>
      <c r="L22" s="188">
        <f t="shared" si="8"/>
        <v>0</v>
      </c>
      <c r="M22" s="188">
        <v>0</v>
      </c>
      <c r="N22" s="188">
        <v>0</v>
      </c>
      <c r="O22" s="188">
        <v>0</v>
      </c>
      <c r="P22" s="188">
        <v>0</v>
      </c>
      <c r="Q22" s="188">
        <v>0</v>
      </c>
      <c r="R22" s="188">
        <v>0</v>
      </c>
      <c r="S22" s="188">
        <v>0</v>
      </c>
      <c r="T22" s="188">
        <f t="shared" si="9"/>
        <v>856</v>
      </c>
      <c r="U22" s="188">
        <f t="shared" si="10"/>
        <v>275</v>
      </c>
      <c r="V22" s="188">
        <f t="shared" si="11"/>
        <v>330</v>
      </c>
      <c r="W22" s="188">
        <f t="shared" si="12"/>
        <v>217</v>
      </c>
      <c r="X22" s="188">
        <f t="shared" si="13"/>
        <v>32</v>
      </c>
      <c r="Y22" s="188">
        <f t="shared" si="14"/>
        <v>0</v>
      </c>
      <c r="Z22" s="188">
        <f t="shared" si="15"/>
        <v>0</v>
      </c>
      <c r="AA22" s="188">
        <f t="shared" si="16"/>
        <v>2</v>
      </c>
      <c r="AB22" s="188">
        <f t="shared" si="17"/>
        <v>0</v>
      </c>
      <c r="AC22" s="188">
        <v>0</v>
      </c>
      <c r="AD22" s="188">
        <v>0</v>
      </c>
      <c r="AE22" s="188">
        <v>0</v>
      </c>
      <c r="AF22" s="188">
        <v>0</v>
      </c>
      <c r="AG22" s="188">
        <v>0</v>
      </c>
      <c r="AH22" s="188">
        <v>0</v>
      </c>
      <c r="AI22" s="188">
        <v>0</v>
      </c>
      <c r="AJ22" s="188">
        <f t="shared" si="18"/>
        <v>251</v>
      </c>
      <c r="AK22" s="188">
        <v>0</v>
      </c>
      <c r="AL22" s="188">
        <v>251</v>
      </c>
      <c r="AM22" s="188">
        <v>0</v>
      </c>
      <c r="AN22" s="188">
        <v>0</v>
      </c>
      <c r="AO22" s="188">
        <v>0</v>
      </c>
      <c r="AP22" s="188">
        <v>0</v>
      </c>
      <c r="AQ22" s="188">
        <v>0</v>
      </c>
      <c r="AR22" s="188">
        <f t="shared" si="19"/>
        <v>605</v>
      </c>
      <c r="AS22" s="188">
        <v>275</v>
      </c>
      <c r="AT22" s="188">
        <v>79</v>
      </c>
      <c r="AU22" s="188">
        <v>217</v>
      </c>
      <c r="AV22" s="188">
        <v>32</v>
      </c>
      <c r="AW22" s="188">
        <v>0</v>
      </c>
      <c r="AX22" s="188">
        <v>0</v>
      </c>
      <c r="AY22" s="188">
        <v>2</v>
      </c>
      <c r="AZ22" s="188">
        <f t="shared" si="20"/>
        <v>0</v>
      </c>
      <c r="BA22" s="188">
        <v>0</v>
      </c>
      <c r="BB22" s="188">
        <v>0</v>
      </c>
      <c r="BC22" s="188">
        <v>0</v>
      </c>
      <c r="BD22" s="188">
        <v>0</v>
      </c>
      <c r="BE22" s="188">
        <v>0</v>
      </c>
      <c r="BF22" s="188">
        <v>0</v>
      </c>
      <c r="BG22" s="188">
        <v>0</v>
      </c>
      <c r="BH22" s="188">
        <f t="shared" si="21"/>
        <v>0</v>
      </c>
      <c r="BI22" s="188">
        <v>0</v>
      </c>
      <c r="BJ22" s="188">
        <v>0</v>
      </c>
      <c r="BK22" s="188">
        <v>0</v>
      </c>
      <c r="BL22" s="188">
        <v>0</v>
      </c>
      <c r="BM22" s="188">
        <v>0</v>
      </c>
      <c r="BN22" s="188">
        <v>0</v>
      </c>
      <c r="BO22" s="188">
        <v>0</v>
      </c>
      <c r="BP22" s="188">
        <f t="shared" si="22"/>
        <v>83</v>
      </c>
      <c r="BQ22" s="188">
        <v>24</v>
      </c>
      <c r="BR22" s="188">
        <v>5</v>
      </c>
      <c r="BS22" s="188">
        <v>54</v>
      </c>
      <c r="BT22" s="188">
        <v>0</v>
      </c>
      <c r="BU22" s="188">
        <v>0</v>
      </c>
      <c r="BV22" s="188">
        <v>0</v>
      </c>
      <c r="BW22" s="188">
        <v>0</v>
      </c>
    </row>
    <row r="23" spans="1:75" ht="13.5">
      <c r="A23" s="182" t="s">
        <v>239</v>
      </c>
      <c r="B23" s="182" t="s">
        <v>272</v>
      </c>
      <c r="C23" s="184" t="s">
        <v>273</v>
      </c>
      <c r="D23" s="188">
        <f t="shared" si="0"/>
        <v>901</v>
      </c>
      <c r="E23" s="188">
        <f t="shared" si="1"/>
        <v>450</v>
      </c>
      <c r="F23" s="188">
        <f t="shared" si="2"/>
        <v>294</v>
      </c>
      <c r="G23" s="188">
        <f t="shared" si="3"/>
        <v>126</v>
      </c>
      <c r="H23" s="188">
        <f t="shared" si="4"/>
        <v>28</v>
      </c>
      <c r="I23" s="188">
        <f t="shared" si="5"/>
        <v>3</v>
      </c>
      <c r="J23" s="188">
        <f t="shared" si="6"/>
        <v>0</v>
      </c>
      <c r="K23" s="188">
        <f t="shared" si="7"/>
        <v>0</v>
      </c>
      <c r="L23" s="188">
        <f t="shared" si="8"/>
        <v>450</v>
      </c>
      <c r="M23" s="188">
        <v>450</v>
      </c>
      <c r="N23" s="188">
        <v>0</v>
      </c>
      <c r="O23" s="188">
        <v>0</v>
      </c>
      <c r="P23" s="188">
        <v>0</v>
      </c>
      <c r="Q23" s="188">
        <v>0</v>
      </c>
      <c r="R23" s="188">
        <v>0</v>
      </c>
      <c r="S23" s="188">
        <v>0</v>
      </c>
      <c r="T23" s="188">
        <f t="shared" si="9"/>
        <v>451</v>
      </c>
      <c r="U23" s="188">
        <f t="shared" si="10"/>
        <v>0</v>
      </c>
      <c r="V23" s="188">
        <f t="shared" si="11"/>
        <v>294</v>
      </c>
      <c r="W23" s="188">
        <f t="shared" si="12"/>
        <v>126</v>
      </c>
      <c r="X23" s="188">
        <f t="shared" si="13"/>
        <v>28</v>
      </c>
      <c r="Y23" s="188">
        <f t="shared" si="14"/>
        <v>3</v>
      </c>
      <c r="Z23" s="188">
        <f t="shared" si="15"/>
        <v>0</v>
      </c>
      <c r="AA23" s="188">
        <f t="shared" si="16"/>
        <v>0</v>
      </c>
      <c r="AB23" s="188">
        <f t="shared" si="17"/>
        <v>0</v>
      </c>
      <c r="AC23" s="188">
        <v>0</v>
      </c>
      <c r="AD23" s="188">
        <v>0</v>
      </c>
      <c r="AE23" s="188">
        <v>0</v>
      </c>
      <c r="AF23" s="188">
        <v>0</v>
      </c>
      <c r="AG23" s="188">
        <v>0</v>
      </c>
      <c r="AH23" s="188">
        <v>0</v>
      </c>
      <c r="AI23" s="188">
        <v>0</v>
      </c>
      <c r="AJ23" s="188">
        <f t="shared" si="18"/>
        <v>294</v>
      </c>
      <c r="AK23" s="188">
        <v>0</v>
      </c>
      <c r="AL23" s="188">
        <v>294</v>
      </c>
      <c r="AM23" s="188">
        <v>0</v>
      </c>
      <c r="AN23" s="188">
        <v>0</v>
      </c>
      <c r="AO23" s="188">
        <v>0</v>
      </c>
      <c r="AP23" s="188">
        <v>0</v>
      </c>
      <c r="AQ23" s="188">
        <v>0</v>
      </c>
      <c r="AR23" s="188">
        <f t="shared" si="19"/>
        <v>157</v>
      </c>
      <c r="AS23" s="188">
        <v>0</v>
      </c>
      <c r="AT23" s="188">
        <v>0</v>
      </c>
      <c r="AU23" s="188">
        <v>126</v>
      </c>
      <c r="AV23" s="188">
        <v>28</v>
      </c>
      <c r="AW23" s="188">
        <v>3</v>
      </c>
      <c r="AX23" s="188">
        <v>0</v>
      </c>
      <c r="AY23" s="188">
        <v>0</v>
      </c>
      <c r="AZ23" s="188">
        <f t="shared" si="20"/>
        <v>0</v>
      </c>
      <c r="BA23" s="188">
        <v>0</v>
      </c>
      <c r="BB23" s="188">
        <v>0</v>
      </c>
      <c r="BC23" s="188">
        <v>0</v>
      </c>
      <c r="BD23" s="188">
        <v>0</v>
      </c>
      <c r="BE23" s="188">
        <v>0</v>
      </c>
      <c r="BF23" s="188">
        <v>0</v>
      </c>
      <c r="BG23" s="188">
        <v>0</v>
      </c>
      <c r="BH23" s="188">
        <f t="shared" si="21"/>
        <v>0</v>
      </c>
      <c r="BI23" s="188">
        <v>0</v>
      </c>
      <c r="BJ23" s="188">
        <v>0</v>
      </c>
      <c r="BK23" s="188">
        <v>0</v>
      </c>
      <c r="BL23" s="188">
        <v>0</v>
      </c>
      <c r="BM23" s="188">
        <v>0</v>
      </c>
      <c r="BN23" s="188">
        <v>0</v>
      </c>
      <c r="BO23" s="188">
        <v>0</v>
      </c>
      <c r="BP23" s="188">
        <f t="shared" si="22"/>
        <v>0</v>
      </c>
      <c r="BQ23" s="188">
        <v>0</v>
      </c>
      <c r="BR23" s="188">
        <v>0</v>
      </c>
      <c r="BS23" s="188">
        <v>0</v>
      </c>
      <c r="BT23" s="188">
        <v>0</v>
      </c>
      <c r="BU23" s="188">
        <v>0</v>
      </c>
      <c r="BV23" s="188">
        <v>0</v>
      </c>
      <c r="BW23" s="188">
        <v>0</v>
      </c>
    </row>
    <row r="24" spans="1:75" ht="13.5">
      <c r="A24" s="182" t="s">
        <v>239</v>
      </c>
      <c r="B24" s="182" t="s">
        <v>274</v>
      </c>
      <c r="C24" s="184" t="s">
        <v>275</v>
      </c>
      <c r="D24" s="188">
        <f t="shared" si="0"/>
        <v>4691</v>
      </c>
      <c r="E24" s="188">
        <f t="shared" si="1"/>
        <v>1726</v>
      </c>
      <c r="F24" s="188">
        <f t="shared" si="2"/>
        <v>532</v>
      </c>
      <c r="G24" s="188">
        <f t="shared" si="3"/>
        <v>596</v>
      </c>
      <c r="H24" s="188">
        <f t="shared" si="4"/>
        <v>154</v>
      </c>
      <c r="I24" s="188">
        <f t="shared" si="5"/>
        <v>0</v>
      </c>
      <c r="J24" s="188">
        <f t="shared" si="6"/>
        <v>14</v>
      </c>
      <c r="K24" s="188">
        <f t="shared" si="7"/>
        <v>1669</v>
      </c>
      <c r="L24" s="188">
        <f t="shared" si="8"/>
        <v>840</v>
      </c>
      <c r="M24" s="188">
        <v>826</v>
      </c>
      <c r="N24" s="188">
        <v>0</v>
      </c>
      <c r="O24" s="188">
        <v>0</v>
      </c>
      <c r="P24" s="188">
        <v>0</v>
      </c>
      <c r="Q24" s="188">
        <v>0</v>
      </c>
      <c r="R24" s="188">
        <v>14</v>
      </c>
      <c r="S24" s="188">
        <v>0</v>
      </c>
      <c r="T24" s="188">
        <f t="shared" si="9"/>
        <v>2859</v>
      </c>
      <c r="U24" s="188">
        <f t="shared" si="10"/>
        <v>0</v>
      </c>
      <c r="V24" s="188">
        <f t="shared" si="11"/>
        <v>473</v>
      </c>
      <c r="W24" s="188">
        <f t="shared" si="12"/>
        <v>563</v>
      </c>
      <c r="X24" s="188">
        <f t="shared" si="13"/>
        <v>154</v>
      </c>
      <c r="Y24" s="188">
        <f t="shared" si="14"/>
        <v>0</v>
      </c>
      <c r="Z24" s="188">
        <f t="shared" si="15"/>
        <v>0</v>
      </c>
      <c r="AA24" s="188">
        <f t="shared" si="16"/>
        <v>1669</v>
      </c>
      <c r="AB24" s="188">
        <f t="shared" si="17"/>
        <v>1669</v>
      </c>
      <c r="AC24" s="188">
        <v>0</v>
      </c>
      <c r="AD24" s="188">
        <v>0</v>
      </c>
      <c r="AE24" s="188">
        <v>0</v>
      </c>
      <c r="AF24" s="188">
        <v>0</v>
      </c>
      <c r="AG24" s="188">
        <v>0</v>
      </c>
      <c r="AH24" s="188">
        <v>0</v>
      </c>
      <c r="AI24" s="188">
        <v>1669</v>
      </c>
      <c r="AJ24" s="188">
        <f t="shared" si="18"/>
        <v>0</v>
      </c>
      <c r="AK24" s="188">
        <v>0</v>
      </c>
      <c r="AL24" s="188">
        <v>0</v>
      </c>
      <c r="AM24" s="188">
        <v>0</v>
      </c>
      <c r="AN24" s="188">
        <v>0</v>
      </c>
      <c r="AO24" s="188">
        <v>0</v>
      </c>
      <c r="AP24" s="188">
        <v>0</v>
      </c>
      <c r="AQ24" s="188">
        <v>0</v>
      </c>
      <c r="AR24" s="188">
        <f t="shared" si="19"/>
        <v>1190</v>
      </c>
      <c r="AS24" s="188">
        <v>0</v>
      </c>
      <c r="AT24" s="188">
        <v>473</v>
      </c>
      <c r="AU24" s="188">
        <v>563</v>
      </c>
      <c r="AV24" s="188">
        <v>154</v>
      </c>
      <c r="AW24" s="188">
        <v>0</v>
      </c>
      <c r="AX24" s="188">
        <v>0</v>
      </c>
      <c r="AY24" s="188">
        <v>0</v>
      </c>
      <c r="AZ24" s="188">
        <f t="shared" si="20"/>
        <v>0</v>
      </c>
      <c r="BA24" s="188">
        <v>0</v>
      </c>
      <c r="BB24" s="188">
        <v>0</v>
      </c>
      <c r="BC24" s="188">
        <v>0</v>
      </c>
      <c r="BD24" s="188">
        <v>0</v>
      </c>
      <c r="BE24" s="188">
        <v>0</v>
      </c>
      <c r="BF24" s="188">
        <v>0</v>
      </c>
      <c r="BG24" s="188">
        <v>0</v>
      </c>
      <c r="BH24" s="188">
        <f t="shared" si="21"/>
        <v>0</v>
      </c>
      <c r="BI24" s="188">
        <v>0</v>
      </c>
      <c r="BJ24" s="188">
        <v>0</v>
      </c>
      <c r="BK24" s="188">
        <v>0</v>
      </c>
      <c r="BL24" s="188">
        <v>0</v>
      </c>
      <c r="BM24" s="188">
        <v>0</v>
      </c>
      <c r="BN24" s="188">
        <v>0</v>
      </c>
      <c r="BO24" s="188">
        <v>0</v>
      </c>
      <c r="BP24" s="188">
        <f t="shared" si="22"/>
        <v>992</v>
      </c>
      <c r="BQ24" s="188">
        <v>900</v>
      </c>
      <c r="BR24" s="188">
        <v>59</v>
      </c>
      <c r="BS24" s="188">
        <v>33</v>
      </c>
      <c r="BT24" s="188">
        <v>0</v>
      </c>
      <c r="BU24" s="188">
        <v>0</v>
      </c>
      <c r="BV24" s="188">
        <v>0</v>
      </c>
      <c r="BW24" s="188">
        <v>0</v>
      </c>
    </row>
    <row r="25" spans="1:75" ht="13.5">
      <c r="A25" s="182" t="s">
        <v>239</v>
      </c>
      <c r="B25" s="182" t="s">
        <v>276</v>
      </c>
      <c r="C25" s="184" t="s">
        <v>277</v>
      </c>
      <c r="D25" s="188">
        <f t="shared" si="0"/>
        <v>372</v>
      </c>
      <c r="E25" s="188">
        <f t="shared" si="1"/>
        <v>182</v>
      </c>
      <c r="F25" s="188">
        <f t="shared" si="2"/>
        <v>117</v>
      </c>
      <c r="G25" s="188">
        <f t="shared" si="3"/>
        <v>63</v>
      </c>
      <c r="H25" s="188">
        <f t="shared" si="4"/>
        <v>9</v>
      </c>
      <c r="I25" s="188">
        <f t="shared" si="5"/>
        <v>1</v>
      </c>
      <c r="J25" s="188">
        <f t="shared" si="6"/>
        <v>0</v>
      </c>
      <c r="K25" s="188">
        <f t="shared" si="7"/>
        <v>0</v>
      </c>
      <c r="L25" s="188">
        <f t="shared" si="8"/>
        <v>182</v>
      </c>
      <c r="M25" s="188">
        <v>182</v>
      </c>
      <c r="N25" s="188">
        <v>0</v>
      </c>
      <c r="O25" s="188">
        <v>0</v>
      </c>
      <c r="P25" s="188">
        <v>0</v>
      </c>
      <c r="Q25" s="188">
        <v>0</v>
      </c>
      <c r="R25" s="188">
        <v>0</v>
      </c>
      <c r="S25" s="188">
        <v>0</v>
      </c>
      <c r="T25" s="188">
        <f t="shared" si="9"/>
        <v>190</v>
      </c>
      <c r="U25" s="188">
        <f t="shared" si="10"/>
        <v>0</v>
      </c>
      <c r="V25" s="188">
        <f t="shared" si="11"/>
        <v>117</v>
      </c>
      <c r="W25" s="188">
        <f t="shared" si="12"/>
        <v>63</v>
      </c>
      <c r="X25" s="188">
        <f t="shared" si="13"/>
        <v>9</v>
      </c>
      <c r="Y25" s="188">
        <f t="shared" si="14"/>
        <v>1</v>
      </c>
      <c r="Z25" s="188">
        <f t="shared" si="15"/>
        <v>0</v>
      </c>
      <c r="AA25" s="188">
        <f t="shared" si="16"/>
        <v>0</v>
      </c>
      <c r="AB25" s="188">
        <f t="shared" si="17"/>
        <v>0</v>
      </c>
      <c r="AC25" s="188">
        <v>0</v>
      </c>
      <c r="AD25" s="188">
        <v>0</v>
      </c>
      <c r="AE25" s="188">
        <v>0</v>
      </c>
      <c r="AF25" s="188">
        <v>0</v>
      </c>
      <c r="AG25" s="188">
        <v>0</v>
      </c>
      <c r="AH25" s="188">
        <v>0</v>
      </c>
      <c r="AI25" s="188">
        <v>0</v>
      </c>
      <c r="AJ25" s="188">
        <f t="shared" si="18"/>
        <v>117</v>
      </c>
      <c r="AK25" s="188">
        <v>0</v>
      </c>
      <c r="AL25" s="188">
        <v>117</v>
      </c>
      <c r="AM25" s="188">
        <v>0</v>
      </c>
      <c r="AN25" s="188">
        <v>0</v>
      </c>
      <c r="AO25" s="188">
        <v>0</v>
      </c>
      <c r="AP25" s="188">
        <v>0</v>
      </c>
      <c r="AQ25" s="188">
        <v>0</v>
      </c>
      <c r="AR25" s="188">
        <f t="shared" si="19"/>
        <v>73</v>
      </c>
      <c r="AS25" s="188">
        <v>0</v>
      </c>
      <c r="AT25" s="188">
        <v>0</v>
      </c>
      <c r="AU25" s="188">
        <v>63</v>
      </c>
      <c r="AV25" s="188">
        <v>9</v>
      </c>
      <c r="AW25" s="188">
        <v>1</v>
      </c>
      <c r="AX25" s="188">
        <v>0</v>
      </c>
      <c r="AY25" s="188">
        <v>0</v>
      </c>
      <c r="AZ25" s="188">
        <f t="shared" si="20"/>
        <v>0</v>
      </c>
      <c r="BA25" s="188">
        <v>0</v>
      </c>
      <c r="BB25" s="188">
        <v>0</v>
      </c>
      <c r="BC25" s="188">
        <v>0</v>
      </c>
      <c r="BD25" s="188">
        <v>0</v>
      </c>
      <c r="BE25" s="188">
        <v>0</v>
      </c>
      <c r="BF25" s="188">
        <v>0</v>
      </c>
      <c r="BG25" s="188">
        <v>0</v>
      </c>
      <c r="BH25" s="188">
        <f t="shared" si="21"/>
        <v>0</v>
      </c>
      <c r="BI25" s="188">
        <v>0</v>
      </c>
      <c r="BJ25" s="188">
        <v>0</v>
      </c>
      <c r="BK25" s="188">
        <v>0</v>
      </c>
      <c r="BL25" s="188">
        <v>0</v>
      </c>
      <c r="BM25" s="188">
        <v>0</v>
      </c>
      <c r="BN25" s="188">
        <v>0</v>
      </c>
      <c r="BO25" s="188">
        <v>0</v>
      </c>
      <c r="BP25" s="188">
        <f t="shared" si="22"/>
        <v>0</v>
      </c>
      <c r="BQ25" s="188">
        <v>0</v>
      </c>
      <c r="BR25" s="188">
        <v>0</v>
      </c>
      <c r="BS25" s="188">
        <v>0</v>
      </c>
      <c r="BT25" s="188">
        <v>0</v>
      </c>
      <c r="BU25" s="188">
        <v>0</v>
      </c>
      <c r="BV25" s="188">
        <v>0</v>
      </c>
      <c r="BW25" s="188">
        <v>0</v>
      </c>
    </row>
    <row r="26" spans="1:75" ht="13.5">
      <c r="A26" s="182" t="s">
        <v>239</v>
      </c>
      <c r="B26" s="182" t="s">
        <v>278</v>
      </c>
      <c r="C26" s="184" t="s">
        <v>279</v>
      </c>
      <c r="D26" s="188">
        <f t="shared" si="0"/>
        <v>524</v>
      </c>
      <c r="E26" s="188">
        <f t="shared" si="1"/>
        <v>214</v>
      </c>
      <c r="F26" s="188">
        <f t="shared" si="2"/>
        <v>156</v>
      </c>
      <c r="G26" s="188">
        <f t="shared" si="3"/>
        <v>127</v>
      </c>
      <c r="H26" s="188">
        <f t="shared" si="4"/>
        <v>21</v>
      </c>
      <c r="I26" s="188">
        <f t="shared" si="5"/>
        <v>0</v>
      </c>
      <c r="J26" s="188">
        <f t="shared" si="6"/>
        <v>0</v>
      </c>
      <c r="K26" s="188">
        <f t="shared" si="7"/>
        <v>6</v>
      </c>
      <c r="L26" s="188">
        <f t="shared" si="8"/>
        <v>0</v>
      </c>
      <c r="M26" s="188">
        <v>0</v>
      </c>
      <c r="N26" s="188">
        <v>0</v>
      </c>
      <c r="O26" s="188">
        <v>0</v>
      </c>
      <c r="P26" s="188">
        <v>0</v>
      </c>
      <c r="Q26" s="188">
        <v>0</v>
      </c>
      <c r="R26" s="188">
        <v>0</v>
      </c>
      <c r="S26" s="188">
        <v>0</v>
      </c>
      <c r="T26" s="188">
        <f t="shared" si="9"/>
        <v>421</v>
      </c>
      <c r="U26" s="188">
        <f t="shared" si="10"/>
        <v>148</v>
      </c>
      <c r="V26" s="188">
        <f t="shared" si="11"/>
        <v>147</v>
      </c>
      <c r="W26" s="188">
        <f t="shared" si="12"/>
        <v>102</v>
      </c>
      <c r="X26" s="188">
        <f t="shared" si="13"/>
        <v>21</v>
      </c>
      <c r="Y26" s="188">
        <f t="shared" si="14"/>
        <v>0</v>
      </c>
      <c r="Z26" s="188">
        <f t="shared" si="15"/>
        <v>0</v>
      </c>
      <c r="AA26" s="188">
        <f t="shared" si="16"/>
        <v>3</v>
      </c>
      <c r="AB26" s="188">
        <f t="shared" si="17"/>
        <v>0</v>
      </c>
      <c r="AC26" s="188">
        <v>0</v>
      </c>
      <c r="AD26" s="188">
        <v>0</v>
      </c>
      <c r="AE26" s="188">
        <v>0</v>
      </c>
      <c r="AF26" s="188">
        <v>0</v>
      </c>
      <c r="AG26" s="188">
        <v>0</v>
      </c>
      <c r="AH26" s="188">
        <v>0</v>
      </c>
      <c r="AI26" s="188">
        <v>0</v>
      </c>
      <c r="AJ26" s="188">
        <f t="shared" si="18"/>
        <v>98</v>
      </c>
      <c r="AK26" s="188">
        <v>0</v>
      </c>
      <c r="AL26" s="188">
        <v>98</v>
      </c>
      <c r="AM26" s="188">
        <v>0</v>
      </c>
      <c r="AN26" s="188">
        <v>0</v>
      </c>
      <c r="AO26" s="188">
        <v>0</v>
      </c>
      <c r="AP26" s="188">
        <v>0</v>
      </c>
      <c r="AQ26" s="188">
        <v>0</v>
      </c>
      <c r="AR26" s="188">
        <f t="shared" si="19"/>
        <v>323</v>
      </c>
      <c r="AS26" s="188">
        <v>148</v>
      </c>
      <c r="AT26" s="188">
        <v>49</v>
      </c>
      <c r="AU26" s="188">
        <v>102</v>
      </c>
      <c r="AV26" s="188">
        <v>21</v>
      </c>
      <c r="AW26" s="188">
        <v>0</v>
      </c>
      <c r="AX26" s="188">
        <v>0</v>
      </c>
      <c r="AY26" s="188">
        <v>3</v>
      </c>
      <c r="AZ26" s="188">
        <f t="shared" si="20"/>
        <v>0</v>
      </c>
      <c r="BA26" s="188">
        <v>0</v>
      </c>
      <c r="BB26" s="188">
        <v>0</v>
      </c>
      <c r="BC26" s="188">
        <v>0</v>
      </c>
      <c r="BD26" s="188">
        <v>0</v>
      </c>
      <c r="BE26" s="188">
        <v>0</v>
      </c>
      <c r="BF26" s="188">
        <v>0</v>
      </c>
      <c r="BG26" s="188">
        <v>0</v>
      </c>
      <c r="BH26" s="188">
        <f t="shared" si="21"/>
        <v>0</v>
      </c>
      <c r="BI26" s="188">
        <v>0</v>
      </c>
      <c r="BJ26" s="188">
        <v>0</v>
      </c>
      <c r="BK26" s="188">
        <v>0</v>
      </c>
      <c r="BL26" s="188">
        <v>0</v>
      </c>
      <c r="BM26" s="188">
        <v>0</v>
      </c>
      <c r="BN26" s="188">
        <v>0</v>
      </c>
      <c r="BO26" s="188">
        <v>0</v>
      </c>
      <c r="BP26" s="188">
        <f t="shared" si="22"/>
        <v>103</v>
      </c>
      <c r="BQ26" s="188">
        <v>66</v>
      </c>
      <c r="BR26" s="188">
        <v>9</v>
      </c>
      <c r="BS26" s="188">
        <v>25</v>
      </c>
      <c r="BT26" s="188">
        <v>0</v>
      </c>
      <c r="BU26" s="188">
        <v>0</v>
      </c>
      <c r="BV26" s="188">
        <v>0</v>
      </c>
      <c r="BW26" s="188">
        <v>3</v>
      </c>
    </row>
    <row r="27" spans="1:75" ht="13.5">
      <c r="A27" s="182" t="s">
        <v>239</v>
      </c>
      <c r="B27" s="182" t="s">
        <v>237</v>
      </c>
      <c r="C27" s="184" t="s">
        <v>238</v>
      </c>
      <c r="D27" s="188">
        <f>SUM(E27:K27)</f>
        <v>347</v>
      </c>
      <c r="E27" s="188">
        <f aca="true" t="shared" si="23" ref="E27:K27">M27+U27+BQ27</f>
        <v>150</v>
      </c>
      <c r="F27" s="188">
        <f t="shared" si="23"/>
        <v>132</v>
      </c>
      <c r="G27" s="188">
        <f t="shared" si="23"/>
        <v>54</v>
      </c>
      <c r="H27" s="188">
        <f t="shared" si="23"/>
        <v>9</v>
      </c>
      <c r="I27" s="188">
        <f t="shared" si="23"/>
        <v>2</v>
      </c>
      <c r="J27" s="188">
        <f t="shared" si="23"/>
        <v>0</v>
      </c>
      <c r="K27" s="188">
        <f t="shared" si="23"/>
        <v>0</v>
      </c>
      <c r="L27" s="188">
        <f>SUM(M27:S27)</f>
        <v>137</v>
      </c>
      <c r="M27" s="188">
        <v>137</v>
      </c>
      <c r="N27" s="188">
        <v>0</v>
      </c>
      <c r="O27" s="188">
        <v>0</v>
      </c>
      <c r="P27" s="188">
        <v>0</v>
      </c>
      <c r="Q27" s="188">
        <v>0</v>
      </c>
      <c r="R27" s="188">
        <v>0</v>
      </c>
      <c r="S27" s="188">
        <v>0</v>
      </c>
      <c r="T27" s="188">
        <f>SUM(U27:AA27)</f>
        <v>184</v>
      </c>
      <c r="U27" s="188">
        <f aca="true" t="shared" si="24" ref="U27:AA27">AC27+AK27+AS27+BA27+BI27</f>
        <v>0</v>
      </c>
      <c r="V27" s="188">
        <f t="shared" si="24"/>
        <v>132</v>
      </c>
      <c r="W27" s="188">
        <f t="shared" si="24"/>
        <v>41</v>
      </c>
      <c r="X27" s="188">
        <f t="shared" si="24"/>
        <v>9</v>
      </c>
      <c r="Y27" s="188">
        <f t="shared" si="24"/>
        <v>2</v>
      </c>
      <c r="Z27" s="188">
        <f t="shared" si="24"/>
        <v>0</v>
      </c>
      <c r="AA27" s="188">
        <f t="shared" si="24"/>
        <v>0</v>
      </c>
      <c r="AB27" s="188">
        <f>SUM(AC27:AI27)</f>
        <v>0</v>
      </c>
      <c r="AC27" s="188">
        <v>0</v>
      </c>
      <c r="AD27" s="188">
        <v>0</v>
      </c>
      <c r="AE27" s="188">
        <v>0</v>
      </c>
      <c r="AF27" s="188">
        <v>0</v>
      </c>
      <c r="AG27" s="188">
        <v>0</v>
      </c>
      <c r="AH27" s="188">
        <v>0</v>
      </c>
      <c r="AI27" s="188">
        <v>0</v>
      </c>
      <c r="AJ27" s="188">
        <f>SUM(AK27:AQ27)</f>
        <v>132</v>
      </c>
      <c r="AK27" s="188">
        <v>0</v>
      </c>
      <c r="AL27" s="188">
        <v>132</v>
      </c>
      <c r="AM27" s="188">
        <v>0</v>
      </c>
      <c r="AN27" s="188">
        <v>0</v>
      </c>
      <c r="AO27" s="188">
        <v>0</v>
      </c>
      <c r="AP27" s="188">
        <v>0</v>
      </c>
      <c r="AQ27" s="188">
        <v>0</v>
      </c>
      <c r="AR27" s="188">
        <f>SUM(AS27:AY27)</f>
        <v>52</v>
      </c>
      <c r="AS27" s="188">
        <v>0</v>
      </c>
      <c r="AT27" s="188">
        <v>0</v>
      </c>
      <c r="AU27" s="188">
        <v>41</v>
      </c>
      <c r="AV27" s="188">
        <v>9</v>
      </c>
      <c r="AW27" s="188">
        <v>2</v>
      </c>
      <c r="AX27" s="188">
        <v>0</v>
      </c>
      <c r="AY27" s="188">
        <v>0</v>
      </c>
      <c r="AZ27" s="188">
        <f>SUM(BA27:BG27)</f>
        <v>0</v>
      </c>
      <c r="BA27" s="188">
        <v>0</v>
      </c>
      <c r="BB27" s="188">
        <v>0</v>
      </c>
      <c r="BC27" s="188">
        <v>0</v>
      </c>
      <c r="BD27" s="188">
        <v>0</v>
      </c>
      <c r="BE27" s="188">
        <v>0</v>
      </c>
      <c r="BF27" s="188">
        <v>0</v>
      </c>
      <c r="BG27" s="188">
        <v>0</v>
      </c>
      <c r="BH27" s="188">
        <f>SUM(BI27:BO27)</f>
        <v>0</v>
      </c>
      <c r="BI27" s="188">
        <v>0</v>
      </c>
      <c r="BJ27" s="188">
        <v>0</v>
      </c>
      <c r="BK27" s="188">
        <v>0</v>
      </c>
      <c r="BL27" s="188">
        <v>0</v>
      </c>
      <c r="BM27" s="188">
        <v>0</v>
      </c>
      <c r="BN27" s="188">
        <v>0</v>
      </c>
      <c r="BO27" s="188">
        <v>0</v>
      </c>
      <c r="BP27" s="188">
        <f>SUM(BQ27:BW27)</f>
        <v>26</v>
      </c>
      <c r="BQ27" s="188">
        <v>13</v>
      </c>
      <c r="BR27" s="188">
        <v>0</v>
      </c>
      <c r="BS27" s="188">
        <v>13</v>
      </c>
      <c r="BT27" s="188">
        <v>0</v>
      </c>
      <c r="BU27" s="188">
        <v>0</v>
      </c>
      <c r="BV27" s="188">
        <v>0</v>
      </c>
      <c r="BW27" s="188">
        <v>0</v>
      </c>
    </row>
    <row r="28" spans="1:75" ht="13.5">
      <c r="A28" s="182" t="s">
        <v>239</v>
      </c>
      <c r="B28" s="182" t="s">
        <v>280</v>
      </c>
      <c r="C28" s="184" t="s">
        <v>281</v>
      </c>
      <c r="D28" s="188">
        <f t="shared" si="0"/>
        <v>3219</v>
      </c>
      <c r="E28" s="188">
        <f t="shared" si="1"/>
        <v>1398</v>
      </c>
      <c r="F28" s="188">
        <f t="shared" si="2"/>
        <v>538</v>
      </c>
      <c r="G28" s="188">
        <f t="shared" si="3"/>
        <v>385</v>
      </c>
      <c r="H28" s="188">
        <f t="shared" si="4"/>
        <v>30</v>
      </c>
      <c r="I28" s="188">
        <f t="shared" si="5"/>
        <v>3</v>
      </c>
      <c r="J28" s="188">
        <f t="shared" si="6"/>
        <v>10</v>
      </c>
      <c r="K28" s="188">
        <f t="shared" si="7"/>
        <v>855</v>
      </c>
      <c r="L28" s="188">
        <f t="shared" si="8"/>
        <v>0</v>
      </c>
      <c r="M28" s="188">
        <v>0</v>
      </c>
      <c r="N28" s="188">
        <v>0</v>
      </c>
      <c r="O28" s="188">
        <v>0</v>
      </c>
      <c r="P28" s="188">
        <v>0</v>
      </c>
      <c r="Q28" s="188">
        <v>0</v>
      </c>
      <c r="R28" s="188">
        <v>0</v>
      </c>
      <c r="S28" s="188">
        <v>0</v>
      </c>
      <c r="T28" s="188">
        <f t="shared" si="9"/>
        <v>2461</v>
      </c>
      <c r="U28" s="188">
        <f t="shared" si="10"/>
        <v>755</v>
      </c>
      <c r="V28" s="188">
        <f t="shared" si="11"/>
        <v>508</v>
      </c>
      <c r="W28" s="188">
        <f t="shared" si="12"/>
        <v>306</v>
      </c>
      <c r="X28" s="188">
        <f t="shared" si="13"/>
        <v>30</v>
      </c>
      <c r="Y28" s="188">
        <f t="shared" si="14"/>
        <v>3</v>
      </c>
      <c r="Z28" s="188">
        <f t="shared" si="15"/>
        <v>4</v>
      </c>
      <c r="AA28" s="188">
        <f t="shared" si="16"/>
        <v>855</v>
      </c>
      <c r="AB28" s="188">
        <f t="shared" si="17"/>
        <v>773</v>
      </c>
      <c r="AC28" s="188">
        <v>36</v>
      </c>
      <c r="AD28" s="188">
        <v>84</v>
      </c>
      <c r="AE28" s="188">
        <v>0</v>
      </c>
      <c r="AF28" s="188">
        <v>0</v>
      </c>
      <c r="AG28" s="188">
        <v>0</v>
      </c>
      <c r="AH28" s="188">
        <v>0</v>
      </c>
      <c r="AI28" s="188">
        <v>653</v>
      </c>
      <c r="AJ28" s="188">
        <f t="shared" si="18"/>
        <v>0</v>
      </c>
      <c r="AK28" s="188">
        <v>0</v>
      </c>
      <c r="AL28" s="188">
        <v>0</v>
      </c>
      <c r="AM28" s="188">
        <v>0</v>
      </c>
      <c r="AN28" s="188">
        <v>0</v>
      </c>
      <c r="AO28" s="188">
        <v>0</v>
      </c>
      <c r="AP28" s="188">
        <v>0</v>
      </c>
      <c r="AQ28" s="188">
        <v>0</v>
      </c>
      <c r="AR28" s="188">
        <f t="shared" si="19"/>
        <v>1494</v>
      </c>
      <c r="AS28" s="188">
        <v>719</v>
      </c>
      <c r="AT28" s="188">
        <v>424</v>
      </c>
      <c r="AU28" s="188">
        <v>306</v>
      </c>
      <c r="AV28" s="188">
        <v>30</v>
      </c>
      <c r="AW28" s="188">
        <v>3</v>
      </c>
      <c r="AX28" s="188">
        <v>4</v>
      </c>
      <c r="AY28" s="188">
        <v>8</v>
      </c>
      <c r="AZ28" s="188">
        <f t="shared" si="20"/>
        <v>194</v>
      </c>
      <c r="BA28" s="188">
        <v>0</v>
      </c>
      <c r="BB28" s="188">
        <v>0</v>
      </c>
      <c r="BC28" s="188">
        <v>0</v>
      </c>
      <c r="BD28" s="188">
        <v>0</v>
      </c>
      <c r="BE28" s="188">
        <v>0</v>
      </c>
      <c r="BF28" s="188">
        <v>0</v>
      </c>
      <c r="BG28" s="188">
        <v>194</v>
      </c>
      <c r="BH28" s="188">
        <f t="shared" si="21"/>
        <v>0</v>
      </c>
      <c r="BI28" s="188">
        <v>0</v>
      </c>
      <c r="BJ28" s="188">
        <v>0</v>
      </c>
      <c r="BK28" s="188">
        <v>0</v>
      </c>
      <c r="BL28" s="188">
        <v>0</v>
      </c>
      <c r="BM28" s="188">
        <v>0</v>
      </c>
      <c r="BN28" s="188">
        <v>0</v>
      </c>
      <c r="BO28" s="188">
        <v>0</v>
      </c>
      <c r="BP28" s="188">
        <f t="shared" si="22"/>
        <v>758</v>
      </c>
      <c r="BQ28" s="188">
        <v>643</v>
      </c>
      <c r="BR28" s="188">
        <v>30</v>
      </c>
      <c r="BS28" s="188">
        <v>79</v>
      </c>
      <c r="BT28" s="188">
        <v>0</v>
      </c>
      <c r="BU28" s="188">
        <v>0</v>
      </c>
      <c r="BV28" s="188">
        <v>6</v>
      </c>
      <c r="BW28" s="188">
        <v>0</v>
      </c>
    </row>
    <row r="29" spans="1:75" ht="13.5">
      <c r="A29" s="182" t="s">
        <v>239</v>
      </c>
      <c r="B29" s="182" t="s">
        <v>282</v>
      </c>
      <c r="C29" s="184" t="s">
        <v>283</v>
      </c>
      <c r="D29" s="188">
        <f t="shared" si="0"/>
        <v>2894</v>
      </c>
      <c r="E29" s="188">
        <f t="shared" si="1"/>
        <v>1106</v>
      </c>
      <c r="F29" s="188">
        <f t="shared" si="2"/>
        <v>494</v>
      </c>
      <c r="G29" s="188">
        <f t="shared" si="3"/>
        <v>295</v>
      </c>
      <c r="H29" s="188">
        <f t="shared" si="4"/>
        <v>32</v>
      </c>
      <c r="I29" s="188">
        <f t="shared" si="5"/>
        <v>2</v>
      </c>
      <c r="J29" s="188">
        <f t="shared" si="6"/>
        <v>8</v>
      </c>
      <c r="K29" s="188">
        <f t="shared" si="7"/>
        <v>957</v>
      </c>
      <c r="L29" s="188">
        <f t="shared" si="8"/>
        <v>0</v>
      </c>
      <c r="M29" s="188">
        <v>0</v>
      </c>
      <c r="N29" s="188">
        <v>0</v>
      </c>
      <c r="O29" s="188">
        <v>0</v>
      </c>
      <c r="P29" s="188">
        <v>0</v>
      </c>
      <c r="Q29" s="188">
        <v>0</v>
      </c>
      <c r="R29" s="188">
        <v>0</v>
      </c>
      <c r="S29" s="188">
        <v>0</v>
      </c>
      <c r="T29" s="188">
        <f t="shared" si="9"/>
        <v>2577</v>
      </c>
      <c r="U29" s="188">
        <f t="shared" si="10"/>
        <v>836</v>
      </c>
      <c r="V29" s="188">
        <f t="shared" si="11"/>
        <v>483</v>
      </c>
      <c r="W29" s="188">
        <f t="shared" si="12"/>
        <v>262</v>
      </c>
      <c r="X29" s="188">
        <f t="shared" si="13"/>
        <v>32</v>
      </c>
      <c r="Y29" s="188">
        <f t="shared" si="14"/>
        <v>2</v>
      </c>
      <c r="Z29" s="188">
        <f t="shared" si="15"/>
        <v>5</v>
      </c>
      <c r="AA29" s="188">
        <f t="shared" si="16"/>
        <v>957</v>
      </c>
      <c r="AB29" s="188">
        <f t="shared" si="17"/>
        <v>995</v>
      </c>
      <c r="AC29" s="188">
        <v>57</v>
      </c>
      <c r="AD29" s="188">
        <v>107</v>
      </c>
      <c r="AE29" s="188">
        <v>0</v>
      </c>
      <c r="AF29" s="188">
        <v>0</v>
      </c>
      <c r="AG29" s="188">
        <v>0</v>
      </c>
      <c r="AH29" s="188">
        <v>0</v>
      </c>
      <c r="AI29" s="188">
        <v>831</v>
      </c>
      <c r="AJ29" s="188">
        <f t="shared" si="18"/>
        <v>0</v>
      </c>
      <c r="AK29" s="188">
        <v>0</v>
      </c>
      <c r="AL29" s="188">
        <v>0</v>
      </c>
      <c r="AM29" s="188">
        <v>0</v>
      </c>
      <c r="AN29" s="188">
        <v>0</v>
      </c>
      <c r="AO29" s="188">
        <v>0</v>
      </c>
      <c r="AP29" s="188">
        <v>0</v>
      </c>
      <c r="AQ29" s="188">
        <v>0</v>
      </c>
      <c r="AR29" s="188">
        <f t="shared" si="19"/>
        <v>1463</v>
      </c>
      <c r="AS29" s="188">
        <v>779</v>
      </c>
      <c r="AT29" s="188">
        <v>376</v>
      </c>
      <c r="AU29" s="188">
        <v>262</v>
      </c>
      <c r="AV29" s="188">
        <v>32</v>
      </c>
      <c r="AW29" s="188">
        <v>2</v>
      </c>
      <c r="AX29" s="188">
        <v>5</v>
      </c>
      <c r="AY29" s="188">
        <v>7</v>
      </c>
      <c r="AZ29" s="188">
        <f t="shared" si="20"/>
        <v>119</v>
      </c>
      <c r="BA29" s="188">
        <v>0</v>
      </c>
      <c r="BB29" s="188">
        <v>0</v>
      </c>
      <c r="BC29" s="188">
        <v>0</v>
      </c>
      <c r="BD29" s="188">
        <v>0</v>
      </c>
      <c r="BE29" s="188">
        <v>0</v>
      </c>
      <c r="BF29" s="188">
        <v>0</v>
      </c>
      <c r="BG29" s="188">
        <v>119</v>
      </c>
      <c r="BH29" s="188">
        <f t="shared" si="21"/>
        <v>0</v>
      </c>
      <c r="BI29" s="188">
        <v>0</v>
      </c>
      <c r="BJ29" s="188">
        <v>0</v>
      </c>
      <c r="BK29" s="188">
        <v>0</v>
      </c>
      <c r="BL29" s="188">
        <v>0</v>
      </c>
      <c r="BM29" s="188">
        <v>0</v>
      </c>
      <c r="BN29" s="188">
        <v>0</v>
      </c>
      <c r="BO29" s="188">
        <v>0</v>
      </c>
      <c r="BP29" s="188">
        <f t="shared" si="22"/>
        <v>317</v>
      </c>
      <c r="BQ29" s="188">
        <v>270</v>
      </c>
      <c r="BR29" s="188">
        <v>11</v>
      </c>
      <c r="BS29" s="188">
        <v>33</v>
      </c>
      <c r="BT29" s="188">
        <v>0</v>
      </c>
      <c r="BU29" s="188">
        <v>0</v>
      </c>
      <c r="BV29" s="188">
        <v>3</v>
      </c>
      <c r="BW29" s="188">
        <v>0</v>
      </c>
    </row>
    <row r="30" spans="1:75" ht="13.5">
      <c r="A30" s="182" t="s">
        <v>239</v>
      </c>
      <c r="B30" s="182" t="s">
        <v>284</v>
      </c>
      <c r="C30" s="184" t="s">
        <v>285</v>
      </c>
      <c r="D30" s="188">
        <f t="shared" si="0"/>
        <v>372</v>
      </c>
      <c r="E30" s="188">
        <f t="shared" si="1"/>
        <v>176</v>
      </c>
      <c r="F30" s="188">
        <f t="shared" si="2"/>
        <v>36</v>
      </c>
      <c r="G30" s="188">
        <f t="shared" si="3"/>
        <v>93</v>
      </c>
      <c r="H30" s="188">
        <f t="shared" si="4"/>
        <v>11</v>
      </c>
      <c r="I30" s="188">
        <f t="shared" si="5"/>
        <v>34</v>
      </c>
      <c r="J30" s="188">
        <f t="shared" si="6"/>
        <v>5</v>
      </c>
      <c r="K30" s="188">
        <f t="shared" si="7"/>
        <v>17</v>
      </c>
      <c r="L30" s="188">
        <f t="shared" si="8"/>
        <v>71</v>
      </c>
      <c r="M30" s="188">
        <v>12</v>
      </c>
      <c r="N30" s="188">
        <v>6</v>
      </c>
      <c r="O30" s="188">
        <v>36</v>
      </c>
      <c r="P30" s="188">
        <v>0</v>
      </c>
      <c r="Q30" s="188">
        <v>0</v>
      </c>
      <c r="R30" s="188">
        <v>0</v>
      </c>
      <c r="S30" s="188">
        <v>17</v>
      </c>
      <c r="T30" s="188">
        <f t="shared" si="9"/>
        <v>67</v>
      </c>
      <c r="U30" s="188">
        <f t="shared" si="10"/>
        <v>0</v>
      </c>
      <c r="V30" s="188">
        <f t="shared" si="11"/>
        <v>22</v>
      </c>
      <c r="W30" s="188">
        <f t="shared" si="12"/>
        <v>0</v>
      </c>
      <c r="X30" s="188">
        <f t="shared" si="13"/>
        <v>11</v>
      </c>
      <c r="Y30" s="188">
        <f t="shared" si="14"/>
        <v>34</v>
      </c>
      <c r="Z30" s="188">
        <f t="shared" si="15"/>
        <v>0</v>
      </c>
      <c r="AA30" s="188">
        <f t="shared" si="16"/>
        <v>0</v>
      </c>
      <c r="AB30" s="188">
        <f t="shared" si="17"/>
        <v>0</v>
      </c>
      <c r="AC30" s="188">
        <v>0</v>
      </c>
      <c r="AD30" s="188">
        <v>0</v>
      </c>
      <c r="AE30" s="188">
        <v>0</v>
      </c>
      <c r="AF30" s="188">
        <v>0</v>
      </c>
      <c r="AG30" s="188">
        <v>0</v>
      </c>
      <c r="AH30" s="188">
        <v>0</v>
      </c>
      <c r="AI30" s="188">
        <v>0</v>
      </c>
      <c r="AJ30" s="188">
        <f t="shared" si="18"/>
        <v>22</v>
      </c>
      <c r="AK30" s="188">
        <v>0</v>
      </c>
      <c r="AL30" s="188">
        <v>22</v>
      </c>
      <c r="AM30" s="188">
        <v>0</v>
      </c>
      <c r="AN30" s="188">
        <v>0</v>
      </c>
      <c r="AO30" s="188">
        <v>0</v>
      </c>
      <c r="AP30" s="188">
        <v>0</v>
      </c>
      <c r="AQ30" s="188">
        <v>0</v>
      </c>
      <c r="AR30" s="188">
        <f t="shared" si="19"/>
        <v>45</v>
      </c>
      <c r="AS30" s="188">
        <v>0</v>
      </c>
      <c r="AT30" s="188">
        <v>0</v>
      </c>
      <c r="AU30" s="188">
        <v>0</v>
      </c>
      <c r="AV30" s="188">
        <v>11</v>
      </c>
      <c r="AW30" s="188">
        <v>34</v>
      </c>
      <c r="AX30" s="188">
        <v>0</v>
      </c>
      <c r="AY30" s="188">
        <v>0</v>
      </c>
      <c r="AZ30" s="188">
        <f t="shared" si="20"/>
        <v>0</v>
      </c>
      <c r="BA30" s="188">
        <v>0</v>
      </c>
      <c r="BB30" s="188">
        <v>0</v>
      </c>
      <c r="BC30" s="188">
        <v>0</v>
      </c>
      <c r="BD30" s="188">
        <v>0</v>
      </c>
      <c r="BE30" s="188">
        <v>0</v>
      </c>
      <c r="BF30" s="188">
        <v>0</v>
      </c>
      <c r="BG30" s="188">
        <v>0</v>
      </c>
      <c r="BH30" s="188">
        <f t="shared" si="21"/>
        <v>0</v>
      </c>
      <c r="BI30" s="188">
        <v>0</v>
      </c>
      <c r="BJ30" s="188">
        <v>0</v>
      </c>
      <c r="BK30" s="188">
        <v>0</v>
      </c>
      <c r="BL30" s="188">
        <v>0</v>
      </c>
      <c r="BM30" s="188">
        <v>0</v>
      </c>
      <c r="BN30" s="188">
        <v>0</v>
      </c>
      <c r="BO30" s="188">
        <v>0</v>
      </c>
      <c r="BP30" s="188">
        <f t="shared" si="22"/>
        <v>234</v>
      </c>
      <c r="BQ30" s="188">
        <v>164</v>
      </c>
      <c r="BR30" s="188">
        <v>8</v>
      </c>
      <c r="BS30" s="188">
        <v>57</v>
      </c>
      <c r="BT30" s="188">
        <v>0</v>
      </c>
      <c r="BU30" s="188">
        <v>0</v>
      </c>
      <c r="BV30" s="188">
        <v>5</v>
      </c>
      <c r="BW30" s="188">
        <v>0</v>
      </c>
    </row>
    <row r="31" spans="1:75" ht="13.5">
      <c r="A31" s="182" t="s">
        <v>239</v>
      </c>
      <c r="B31" s="182" t="s">
        <v>286</v>
      </c>
      <c r="C31" s="184" t="s">
        <v>287</v>
      </c>
      <c r="D31" s="188">
        <f t="shared" si="0"/>
        <v>843</v>
      </c>
      <c r="E31" s="188">
        <f t="shared" si="1"/>
        <v>498</v>
      </c>
      <c r="F31" s="188">
        <f t="shared" si="2"/>
        <v>101</v>
      </c>
      <c r="G31" s="188">
        <f t="shared" si="3"/>
        <v>138</v>
      </c>
      <c r="H31" s="188">
        <f t="shared" si="4"/>
        <v>27</v>
      </c>
      <c r="I31" s="188">
        <f t="shared" si="5"/>
        <v>76</v>
      </c>
      <c r="J31" s="188">
        <f t="shared" si="6"/>
        <v>3</v>
      </c>
      <c r="K31" s="188">
        <f t="shared" si="7"/>
        <v>0</v>
      </c>
      <c r="L31" s="188">
        <f t="shared" si="8"/>
        <v>158</v>
      </c>
      <c r="M31" s="188">
        <v>5</v>
      </c>
      <c r="N31" s="188">
        <v>15</v>
      </c>
      <c r="O31" s="188">
        <v>138</v>
      </c>
      <c r="P31" s="188">
        <v>0</v>
      </c>
      <c r="Q31" s="188">
        <v>0</v>
      </c>
      <c r="R31" s="188">
        <v>0</v>
      </c>
      <c r="S31" s="188">
        <v>0</v>
      </c>
      <c r="T31" s="188">
        <f t="shared" si="9"/>
        <v>162</v>
      </c>
      <c r="U31" s="188">
        <f t="shared" si="10"/>
        <v>0</v>
      </c>
      <c r="V31" s="188">
        <f t="shared" si="11"/>
        <v>59</v>
      </c>
      <c r="W31" s="188">
        <f t="shared" si="12"/>
        <v>0</v>
      </c>
      <c r="X31" s="188">
        <f t="shared" si="13"/>
        <v>27</v>
      </c>
      <c r="Y31" s="188">
        <f t="shared" si="14"/>
        <v>76</v>
      </c>
      <c r="Z31" s="188">
        <f t="shared" si="15"/>
        <v>0</v>
      </c>
      <c r="AA31" s="188">
        <f t="shared" si="16"/>
        <v>0</v>
      </c>
      <c r="AB31" s="188">
        <f t="shared" si="17"/>
        <v>0</v>
      </c>
      <c r="AC31" s="188">
        <v>0</v>
      </c>
      <c r="AD31" s="188">
        <v>0</v>
      </c>
      <c r="AE31" s="188">
        <v>0</v>
      </c>
      <c r="AF31" s="188">
        <v>0</v>
      </c>
      <c r="AG31" s="188">
        <v>0</v>
      </c>
      <c r="AH31" s="188">
        <v>0</v>
      </c>
      <c r="AI31" s="188">
        <v>0</v>
      </c>
      <c r="AJ31" s="188">
        <f t="shared" si="18"/>
        <v>59</v>
      </c>
      <c r="AK31" s="188">
        <v>0</v>
      </c>
      <c r="AL31" s="188">
        <v>59</v>
      </c>
      <c r="AM31" s="188">
        <v>0</v>
      </c>
      <c r="AN31" s="188">
        <v>0</v>
      </c>
      <c r="AO31" s="188">
        <v>0</v>
      </c>
      <c r="AP31" s="188">
        <v>0</v>
      </c>
      <c r="AQ31" s="188">
        <v>0</v>
      </c>
      <c r="AR31" s="188">
        <f t="shared" si="19"/>
        <v>103</v>
      </c>
      <c r="AS31" s="188">
        <v>0</v>
      </c>
      <c r="AT31" s="188">
        <v>0</v>
      </c>
      <c r="AU31" s="188">
        <v>0</v>
      </c>
      <c r="AV31" s="188">
        <v>27</v>
      </c>
      <c r="AW31" s="188">
        <v>76</v>
      </c>
      <c r="AX31" s="188">
        <v>0</v>
      </c>
      <c r="AY31" s="188">
        <v>0</v>
      </c>
      <c r="AZ31" s="188">
        <f t="shared" si="20"/>
        <v>0</v>
      </c>
      <c r="BA31" s="188">
        <v>0</v>
      </c>
      <c r="BB31" s="188">
        <v>0</v>
      </c>
      <c r="BC31" s="188">
        <v>0</v>
      </c>
      <c r="BD31" s="188">
        <v>0</v>
      </c>
      <c r="BE31" s="188">
        <v>0</v>
      </c>
      <c r="BF31" s="188">
        <v>0</v>
      </c>
      <c r="BG31" s="188">
        <v>0</v>
      </c>
      <c r="BH31" s="188">
        <f t="shared" si="21"/>
        <v>0</v>
      </c>
      <c r="BI31" s="188">
        <v>0</v>
      </c>
      <c r="BJ31" s="188">
        <v>0</v>
      </c>
      <c r="BK31" s="188">
        <v>0</v>
      </c>
      <c r="BL31" s="188">
        <v>0</v>
      </c>
      <c r="BM31" s="188">
        <v>0</v>
      </c>
      <c r="BN31" s="188">
        <v>0</v>
      </c>
      <c r="BO31" s="188">
        <v>0</v>
      </c>
      <c r="BP31" s="188">
        <f t="shared" si="22"/>
        <v>523</v>
      </c>
      <c r="BQ31" s="188">
        <v>493</v>
      </c>
      <c r="BR31" s="188">
        <v>27</v>
      </c>
      <c r="BS31" s="188">
        <v>0</v>
      </c>
      <c r="BT31" s="188">
        <v>0</v>
      </c>
      <c r="BU31" s="188">
        <v>0</v>
      </c>
      <c r="BV31" s="188">
        <v>3</v>
      </c>
      <c r="BW31" s="188">
        <v>0</v>
      </c>
    </row>
    <row r="32" spans="1:75" ht="13.5">
      <c r="A32" s="182" t="s">
        <v>239</v>
      </c>
      <c r="B32" s="182" t="s">
        <v>288</v>
      </c>
      <c r="C32" s="184" t="s">
        <v>289</v>
      </c>
      <c r="D32" s="188">
        <f t="shared" si="0"/>
        <v>609</v>
      </c>
      <c r="E32" s="188">
        <f t="shared" si="1"/>
        <v>370</v>
      </c>
      <c r="F32" s="188">
        <f t="shared" si="2"/>
        <v>73</v>
      </c>
      <c r="G32" s="188">
        <f t="shared" si="3"/>
        <v>77</v>
      </c>
      <c r="H32" s="188">
        <f t="shared" si="4"/>
        <v>19</v>
      </c>
      <c r="I32" s="188">
        <f t="shared" si="5"/>
        <v>66</v>
      </c>
      <c r="J32" s="188">
        <f t="shared" si="6"/>
        <v>0</v>
      </c>
      <c r="K32" s="188">
        <f t="shared" si="7"/>
        <v>4</v>
      </c>
      <c r="L32" s="188">
        <f t="shared" si="8"/>
        <v>91</v>
      </c>
      <c r="M32" s="188">
        <v>2</v>
      </c>
      <c r="N32" s="188">
        <v>8</v>
      </c>
      <c r="O32" s="188">
        <v>77</v>
      </c>
      <c r="P32" s="188">
        <v>0</v>
      </c>
      <c r="Q32" s="188">
        <v>0</v>
      </c>
      <c r="R32" s="188">
        <v>0</v>
      </c>
      <c r="S32" s="188">
        <v>4</v>
      </c>
      <c r="T32" s="188">
        <f t="shared" si="9"/>
        <v>118</v>
      </c>
      <c r="U32" s="188">
        <f t="shared" si="10"/>
        <v>0</v>
      </c>
      <c r="V32" s="188">
        <f t="shared" si="11"/>
        <v>33</v>
      </c>
      <c r="W32" s="188">
        <f t="shared" si="12"/>
        <v>0</v>
      </c>
      <c r="X32" s="188">
        <f t="shared" si="13"/>
        <v>19</v>
      </c>
      <c r="Y32" s="188">
        <f t="shared" si="14"/>
        <v>66</v>
      </c>
      <c r="Z32" s="188">
        <f t="shared" si="15"/>
        <v>0</v>
      </c>
      <c r="AA32" s="188">
        <f t="shared" si="16"/>
        <v>0</v>
      </c>
      <c r="AB32" s="188">
        <f t="shared" si="17"/>
        <v>0</v>
      </c>
      <c r="AC32" s="188">
        <v>0</v>
      </c>
      <c r="AD32" s="188">
        <v>0</v>
      </c>
      <c r="AE32" s="188">
        <v>0</v>
      </c>
      <c r="AF32" s="188">
        <v>0</v>
      </c>
      <c r="AG32" s="188">
        <v>0</v>
      </c>
      <c r="AH32" s="188">
        <v>0</v>
      </c>
      <c r="AI32" s="188">
        <v>0</v>
      </c>
      <c r="AJ32" s="188">
        <f t="shared" si="18"/>
        <v>33</v>
      </c>
      <c r="AK32" s="188">
        <v>0</v>
      </c>
      <c r="AL32" s="188">
        <v>33</v>
      </c>
      <c r="AM32" s="188">
        <v>0</v>
      </c>
      <c r="AN32" s="188">
        <v>0</v>
      </c>
      <c r="AO32" s="188">
        <v>0</v>
      </c>
      <c r="AP32" s="188">
        <v>0</v>
      </c>
      <c r="AQ32" s="188">
        <v>0</v>
      </c>
      <c r="AR32" s="188">
        <f t="shared" si="19"/>
        <v>85</v>
      </c>
      <c r="AS32" s="188">
        <v>0</v>
      </c>
      <c r="AT32" s="188">
        <v>0</v>
      </c>
      <c r="AU32" s="188">
        <v>0</v>
      </c>
      <c r="AV32" s="188">
        <v>19</v>
      </c>
      <c r="AW32" s="188">
        <v>66</v>
      </c>
      <c r="AX32" s="188">
        <v>0</v>
      </c>
      <c r="AY32" s="188">
        <v>0</v>
      </c>
      <c r="AZ32" s="188">
        <f t="shared" si="20"/>
        <v>0</v>
      </c>
      <c r="BA32" s="188">
        <v>0</v>
      </c>
      <c r="BB32" s="188">
        <v>0</v>
      </c>
      <c r="BC32" s="188">
        <v>0</v>
      </c>
      <c r="BD32" s="188">
        <v>0</v>
      </c>
      <c r="BE32" s="188">
        <v>0</v>
      </c>
      <c r="BF32" s="188">
        <v>0</v>
      </c>
      <c r="BG32" s="188">
        <v>0</v>
      </c>
      <c r="BH32" s="188">
        <f t="shared" si="21"/>
        <v>0</v>
      </c>
      <c r="BI32" s="188">
        <v>0</v>
      </c>
      <c r="BJ32" s="188">
        <v>0</v>
      </c>
      <c r="BK32" s="188">
        <v>0</v>
      </c>
      <c r="BL32" s="188">
        <v>0</v>
      </c>
      <c r="BM32" s="188">
        <v>0</v>
      </c>
      <c r="BN32" s="188">
        <v>0</v>
      </c>
      <c r="BO32" s="188">
        <v>0</v>
      </c>
      <c r="BP32" s="188">
        <f t="shared" si="22"/>
        <v>400</v>
      </c>
      <c r="BQ32" s="188">
        <v>368</v>
      </c>
      <c r="BR32" s="188">
        <v>32</v>
      </c>
      <c r="BS32" s="188">
        <v>0</v>
      </c>
      <c r="BT32" s="188">
        <v>0</v>
      </c>
      <c r="BU32" s="188">
        <v>0</v>
      </c>
      <c r="BV32" s="188">
        <v>0</v>
      </c>
      <c r="BW32" s="188">
        <v>0</v>
      </c>
    </row>
    <row r="33" spans="1:75" ht="13.5">
      <c r="A33" s="182" t="s">
        <v>239</v>
      </c>
      <c r="B33" s="182" t="s">
        <v>290</v>
      </c>
      <c r="C33" s="184" t="s">
        <v>291</v>
      </c>
      <c r="D33" s="188">
        <f t="shared" si="0"/>
        <v>694</v>
      </c>
      <c r="E33" s="188">
        <f t="shared" si="1"/>
        <v>452</v>
      </c>
      <c r="F33" s="188">
        <f t="shared" si="2"/>
        <v>69</v>
      </c>
      <c r="G33" s="188">
        <f t="shared" si="3"/>
        <v>59</v>
      </c>
      <c r="H33" s="188">
        <f t="shared" si="4"/>
        <v>14</v>
      </c>
      <c r="I33" s="188">
        <f t="shared" si="5"/>
        <v>93</v>
      </c>
      <c r="J33" s="188">
        <f t="shared" si="6"/>
        <v>0</v>
      </c>
      <c r="K33" s="188">
        <f t="shared" si="7"/>
        <v>7</v>
      </c>
      <c r="L33" s="188">
        <f t="shared" si="8"/>
        <v>635</v>
      </c>
      <c r="M33" s="188">
        <v>405</v>
      </c>
      <c r="N33" s="188">
        <v>67</v>
      </c>
      <c r="O33" s="188">
        <v>50</v>
      </c>
      <c r="P33" s="188">
        <v>14</v>
      </c>
      <c r="Q33" s="188">
        <v>93</v>
      </c>
      <c r="R33" s="188">
        <v>0</v>
      </c>
      <c r="S33" s="188">
        <v>6</v>
      </c>
      <c r="T33" s="188">
        <f t="shared" si="9"/>
        <v>0</v>
      </c>
      <c r="U33" s="188">
        <f t="shared" si="10"/>
        <v>0</v>
      </c>
      <c r="V33" s="188">
        <f t="shared" si="11"/>
        <v>0</v>
      </c>
      <c r="W33" s="188">
        <f t="shared" si="12"/>
        <v>0</v>
      </c>
      <c r="X33" s="188">
        <f t="shared" si="13"/>
        <v>0</v>
      </c>
      <c r="Y33" s="188">
        <f t="shared" si="14"/>
        <v>0</v>
      </c>
      <c r="Z33" s="188">
        <f t="shared" si="15"/>
        <v>0</v>
      </c>
      <c r="AA33" s="188">
        <f t="shared" si="16"/>
        <v>0</v>
      </c>
      <c r="AB33" s="188">
        <f t="shared" si="17"/>
        <v>0</v>
      </c>
      <c r="AC33" s="188">
        <v>0</v>
      </c>
      <c r="AD33" s="188">
        <v>0</v>
      </c>
      <c r="AE33" s="188">
        <v>0</v>
      </c>
      <c r="AF33" s="188">
        <v>0</v>
      </c>
      <c r="AG33" s="188">
        <v>0</v>
      </c>
      <c r="AH33" s="188">
        <v>0</v>
      </c>
      <c r="AI33" s="188">
        <v>0</v>
      </c>
      <c r="AJ33" s="188">
        <f t="shared" si="18"/>
        <v>0</v>
      </c>
      <c r="AK33" s="188">
        <v>0</v>
      </c>
      <c r="AL33" s="188">
        <v>0</v>
      </c>
      <c r="AM33" s="188">
        <v>0</v>
      </c>
      <c r="AN33" s="188">
        <v>0</v>
      </c>
      <c r="AO33" s="188">
        <v>0</v>
      </c>
      <c r="AP33" s="188">
        <v>0</v>
      </c>
      <c r="AQ33" s="188">
        <v>0</v>
      </c>
      <c r="AR33" s="188">
        <f t="shared" si="19"/>
        <v>0</v>
      </c>
      <c r="AS33" s="188">
        <v>0</v>
      </c>
      <c r="AT33" s="188">
        <v>0</v>
      </c>
      <c r="AU33" s="188">
        <v>0</v>
      </c>
      <c r="AV33" s="188">
        <v>0</v>
      </c>
      <c r="AW33" s="188">
        <v>0</v>
      </c>
      <c r="AX33" s="188">
        <v>0</v>
      </c>
      <c r="AY33" s="188">
        <v>0</v>
      </c>
      <c r="AZ33" s="188">
        <f t="shared" si="20"/>
        <v>0</v>
      </c>
      <c r="BA33" s="188">
        <v>0</v>
      </c>
      <c r="BB33" s="188">
        <v>0</v>
      </c>
      <c r="BC33" s="188">
        <v>0</v>
      </c>
      <c r="BD33" s="188">
        <v>0</v>
      </c>
      <c r="BE33" s="188">
        <v>0</v>
      </c>
      <c r="BF33" s="188">
        <v>0</v>
      </c>
      <c r="BG33" s="188">
        <v>0</v>
      </c>
      <c r="BH33" s="188">
        <f t="shared" si="21"/>
        <v>0</v>
      </c>
      <c r="BI33" s="188">
        <v>0</v>
      </c>
      <c r="BJ33" s="188">
        <v>0</v>
      </c>
      <c r="BK33" s="188">
        <v>0</v>
      </c>
      <c r="BL33" s="188">
        <v>0</v>
      </c>
      <c r="BM33" s="188">
        <v>0</v>
      </c>
      <c r="BN33" s="188">
        <v>0</v>
      </c>
      <c r="BO33" s="188">
        <v>0</v>
      </c>
      <c r="BP33" s="188">
        <f t="shared" si="22"/>
        <v>59</v>
      </c>
      <c r="BQ33" s="188">
        <v>47</v>
      </c>
      <c r="BR33" s="188">
        <v>2</v>
      </c>
      <c r="BS33" s="188">
        <v>9</v>
      </c>
      <c r="BT33" s="188">
        <v>0</v>
      </c>
      <c r="BU33" s="188">
        <v>0</v>
      </c>
      <c r="BV33" s="188">
        <v>0</v>
      </c>
      <c r="BW33" s="188">
        <v>1</v>
      </c>
    </row>
    <row r="34" spans="1:75" ht="13.5">
      <c r="A34" s="182" t="s">
        <v>239</v>
      </c>
      <c r="B34" s="182" t="s">
        <v>292</v>
      </c>
      <c r="C34" s="184" t="s">
        <v>293</v>
      </c>
      <c r="D34" s="188">
        <f t="shared" si="0"/>
        <v>290</v>
      </c>
      <c r="E34" s="188">
        <f t="shared" si="1"/>
        <v>175</v>
      </c>
      <c r="F34" s="188">
        <f t="shared" si="2"/>
        <v>40</v>
      </c>
      <c r="G34" s="188">
        <f t="shared" si="3"/>
        <v>52</v>
      </c>
      <c r="H34" s="188">
        <f t="shared" si="4"/>
        <v>7</v>
      </c>
      <c r="I34" s="188">
        <f t="shared" si="5"/>
        <v>16</v>
      </c>
      <c r="J34" s="188">
        <f t="shared" si="6"/>
        <v>0</v>
      </c>
      <c r="K34" s="188">
        <f t="shared" si="7"/>
        <v>0</v>
      </c>
      <c r="L34" s="188">
        <f t="shared" si="8"/>
        <v>290</v>
      </c>
      <c r="M34" s="188">
        <v>175</v>
      </c>
      <c r="N34" s="188">
        <v>40</v>
      </c>
      <c r="O34" s="188">
        <v>52</v>
      </c>
      <c r="P34" s="188">
        <v>7</v>
      </c>
      <c r="Q34" s="188">
        <v>16</v>
      </c>
      <c r="R34" s="188">
        <v>0</v>
      </c>
      <c r="S34" s="188">
        <v>0</v>
      </c>
      <c r="T34" s="188">
        <f t="shared" si="9"/>
        <v>0</v>
      </c>
      <c r="U34" s="188">
        <f t="shared" si="10"/>
        <v>0</v>
      </c>
      <c r="V34" s="188">
        <f t="shared" si="11"/>
        <v>0</v>
      </c>
      <c r="W34" s="188">
        <f t="shared" si="12"/>
        <v>0</v>
      </c>
      <c r="X34" s="188">
        <f t="shared" si="13"/>
        <v>0</v>
      </c>
      <c r="Y34" s="188">
        <f t="shared" si="14"/>
        <v>0</v>
      </c>
      <c r="Z34" s="188">
        <f t="shared" si="15"/>
        <v>0</v>
      </c>
      <c r="AA34" s="188">
        <f t="shared" si="16"/>
        <v>0</v>
      </c>
      <c r="AB34" s="188">
        <f t="shared" si="17"/>
        <v>0</v>
      </c>
      <c r="AC34" s="188">
        <v>0</v>
      </c>
      <c r="AD34" s="188">
        <v>0</v>
      </c>
      <c r="AE34" s="188">
        <v>0</v>
      </c>
      <c r="AF34" s="188">
        <v>0</v>
      </c>
      <c r="AG34" s="188">
        <v>0</v>
      </c>
      <c r="AH34" s="188">
        <v>0</v>
      </c>
      <c r="AI34" s="188">
        <v>0</v>
      </c>
      <c r="AJ34" s="188">
        <f t="shared" si="18"/>
        <v>0</v>
      </c>
      <c r="AK34" s="188">
        <v>0</v>
      </c>
      <c r="AL34" s="188">
        <v>0</v>
      </c>
      <c r="AM34" s="188">
        <v>0</v>
      </c>
      <c r="AN34" s="188">
        <v>0</v>
      </c>
      <c r="AO34" s="188">
        <v>0</v>
      </c>
      <c r="AP34" s="188">
        <v>0</v>
      </c>
      <c r="AQ34" s="188">
        <v>0</v>
      </c>
      <c r="AR34" s="188">
        <f t="shared" si="19"/>
        <v>0</v>
      </c>
      <c r="AS34" s="188">
        <v>0</v>
      </c>
      <c r="AT34" s="188">
        <v>0</v>
      </c>
      <c r="AU34" s="188">
        <v>0</v>
      </c>
      <c r="AV34" s="188">
        <v>0</v>
      </c>
      <c r="AW34" s="188">
        <v>0</v>
      </c>
      <c r="AX34" s="188">
        <v>0</v>
      </c>
      <c r="AY34" s="188">
        <v>0</v>
      </c>
      <c r="AZ34" s="188">
        <f t="shared" si="20"/>
        <v>0</v>
      </c>
      <c r="BA34" s="188">
        <v>0</v>
      </c>
      <c r="BB34" s="188">
        <v>0</v>
      </c>
      <c r="BC34" s="188">
        <v>0</v>
      </c>
      <c r="BD34" s="188">
        <v>0</v>
      </c>
      <c r="BE34" s="188">
        <v>0</v>
      </c>
      <c r="BF34" s="188">
        <v>0</v>
      </c>
      <c r="BG34" s="188">
        <v>0</v>
      </c>
      <c r="BH34" s="188">
        <f t="shared" si="21"/>
        <v>0</v>
      </c>
      <c r="BI34" s="188">
        <v>0</v>
      </c>
      <c r="BJ34" s="188">
        <v>0</v>
      </c>
      <c r="BK34" s="188">
        <v>0</v>
      </c>
      <c r="BL34" s="188">
        <v>0</v>
      </c>
      <c r="BM34" s="188">
        <v>0</v>
      </c>
      <c r="BN34" s="188">
        <v>0</v>
      </c>
      <c r="BO34" s="188">
        <v>0</v>
      </c>
      <c r="BP34" s="188">
        <f t="shared" si="22"/>
        <v>0</v>
      </c>
      <c r="BQ34" s="188">
        <v>0</v>
      </c>
      <c r="BR34" s="188">
        <v>0</v>
      </c>
      <c r="BS34" s="188">
        <v>0</v>
      </c>
      <c r="BT34" s="188">
        <v>0</v>
      </c>
      <c r="BU34" s="188">
        <v>0</v>
      </c>
      <c r="BV34" s="188">
        <v>0</v>
      </c>
      <c r="BW34" s="188">
        <v>0</v>
      </c>
    </row>
    <row r="35" spans="1:75" ht="13.5">
      <c r="A35" s="182" t="s">
        <v>239</v>
      </c>
      <c r="B35" s="182" t="s">
        <v>294</v>
      </c>
      <c r="C35" s="184" t="s">
        <v>295</v>
      </c>
      <c r="D35" s="188">
        <f t="shared" si="0"/>
        <v>1151</v>
      </c>
      <c r="E35" s="188">
        <f t="shared" si="1"/>
        <v>666</v>
      </c>
      <c r="F35" s="188">
        <f t="shared" si="2"/>
        <v>80</v>
      </c>
      <c r="G35" s="188">
        <f t="shared" si="3"/>
        <v>134</v>
      </c>
      <c r="H35" s="188">
        <f t="shared" si="4"/>
        <v>27</v>
      </c>
      <c r="I35" s="188">
        <f t="shared" si="5"/>
        <v>68</v>
      </c>
      <c r="J35" s="188">
        <f t="shared" si="6"/>
        <v>0</v>
      </c>
      <c r="K35" s="188">
        <f t="shared" si="7"/>
        <v>176</v>
      </c>
      <c r="L35" s="188">
        <f t="shared" si="8"/>
        <v>772</v>
      </c>
      <c r="M35" s="188">
        <v>374</v>
      </c>
      <c r="N35" s="188">
        <v>21</v>
      </c>
      <c r="O35" s="188">
        <v>108</v>
      </c>
      <c r="P35" s="188">
        <v>27</v>
      </c>
      <c r="Q35" s="188">
        <v>68</v>
      </c>
      <c r="R35" s="188">
        <v>0</v>
      </c>
      <c r="S35" s="188">
        <v>174</v>
      </c>
      <c r="T35" s="188">
        <f t="shared" si="9"/>
        <v>48</v>
      </c>
      <c r="U35" s="188">
        <f t="shared" si="10"/>
        <v>0</v>
      </c>
      <c r="V35" s="188">
        <f t="shared" si="11"/>
        <v>48</v>
      </c>
      <c r="W35" s="188">
        <f t="shared" si="12"/>
        <v>0</v>
      </c>
      <c r="X35" s="188">
        <f t="shared" si="13"/>
        <v>0</v>
      </c>
      <c r="Y35" s="188">
        <f t="shared" si="14"/>
        <v>0</v>
      </c>
      <c r="Z35" s="188">
        <f t="shared" si="15"/>
        <v>0</v>
      </c>
      <c r="AA35" s="188">
        <f t="shared" si="16"/>
        <v>0</v>
      </c>
      <c r="AB35" s="188">
        <f t="shared" si="17"/>
        <v>0</v>
      </c>
      <c r="AC35" s="188">
        <v>0</v>
      </c>
      <c r="AD35" s="188">
        <v>0</v>
      </c>
      <c r="AE35" s="188">
        <v>0</v>
      </c>
      <c r="AF35" s="188">
        <v>0</v>
      </c>
      <c r="AG35" s="188">
        <v>0</v>
      </c>
      <c r="AH35" s="188">
        <v>0</v>
      </c>
      <c r="AI35" s="188">
        <v>0</v>
      </c>
      <c r="AJ35" s="188">
        <f t="shared" si="18"/>
        <v>48</v>
      </c>
      <c r="AK35" s="188">
        <v>0</v>
      </c>
      <c r="AL35" s="188">
        <v>48</v>
      </c>
      <c r="AM35" s="188">
        <v>0</v>
      </c>
      <c r="AN35" s="188">
        <v>0</v>
      </c>
      <c r="AO35" s="188">
        <v>0</v>
      </c>
      <c r="AP35" s="188">
        <v>0</v>
      </c>
      <c r="AQ35" s="188">
        <v>0</v>
      </c>
      <c r="AR35" s="188">
        <f t="shared" si="19"/>
        <v>0</v>
      </c>
      <c r="AS35" s="188">
        <v>0</v>
      </c>
      <c r="AT35" s="188">
        <v>0</v>
      </c>
      <c r="AU35" s="188">
        <v>0</v>
      </c>
      <c r="AV35" s="188">
        <v>0</v>
      </c>
      <c r="AW35" s="188">
        <v>0</v>
      </c>
      <c r="AX35" s="188">
        <v>0</v>
      </c>
      <c r="AY35" s="188">
        <v>0</v>
      </c>
      <c r="AZ35" s="188">
        <f t="shared" si="20"/>
        <v>0</v>
      </c>
      <c r="BA35" s="188">
        <v>0</v>
      </c>
      <c r="BB35" s="188">
        <v>0</v>
      </c>
      <c r="BC35" s="188">
        <v>0</v>
      </c>
      <c r="BD35" s="188">
        <v>0</v>
      </c>
      <c r="BE35" s="188">
        <v>0</v>
      </c>
      <c r="BF35" s="188">
        <v>0</v>
      </c>
      <c r="BG35" s="188">
        <v>0</v>
      </c>
      <c r="BH35" s="188">
        <f t="shared" si="21"/>
        <v>0</v>
      </c>
      <c r="BI35" s="188">
        <v>0</v>
      </c>
      <c r="BJ35" s="188">
        <v>0</v>
      </c>
      <c r="BK35" s="188">
        <v>0</v>
      </c>
      <c r="BL35" s="188">
        <v>0</v>
      </c>
      <c r="BM35" s="188">
        <v>0</v>
      </c>
      <c r="BN35" s="188">
        <v>0</v>
      </c>
      <c r="BO35" s="188">
        <v>0</v>
      </c>
      <c r="BP35" s="188">
        <f t="shared" si="22"/>
        <v>331</v>
      </c>
      <c r="BQ35" s="188">
        <v>292</v>
      </c>
      <c r="BR35" s="188">
        <v>11</v>
      </c>
      <c r="BS35" s="188">
        <v>26</v>
      </c>
      <c r="BT35" s="188">
        <v>0</v>
      </c>
      <c r="BU35" s="188">
        <v>0</v>
      </c>
      <c r="BV35" s="188">
        <v>0</v>
      </c>
      <c r="BW35" s="188">
        <v>2</v>
      </c>
    </row>
    <row r="36" spans="1:75" ht="13.5">
      <c r="A36" s="182" t="s">
        <v>239</v>
      </c>
      <c r="B36" s="182" t="s">
        <v>296</v>
      </c>
      <c r="C36" s="184" t="s">
        <v>297</v>
      </c>
      <c r="D36" s="188">
        <f t="shared" si="0"/>
        <v>810</v>
      </c>
      <c r="E36" s="188">
        <f t="shared" si="1"/>
        <v>560</v>
      </c>
      <c r="F36" s="188">
        <f t="shared" si="2"/>
        <v>117</v>
      </c>
      <c r="G36" s="188">
        <f t="shared" si="3"/>
        <v>110</v>
      </c>
      <c r="H36" s="188">
        <f t="shared" si="4"/>
        <v>19</v>
      </c>
      <c r="I36" s="188">
        <f t="shared" si="5"/>
        <v>4</v>
      </c>
      <c r="J36" s="188">
        <f t="shared" si="6"/>
        <v>0</v>
      </c>
      <c r="K36" s="188">
        <f t="shared" si="7"/>
        <v>0</v>
      </c>
      <c r="L36" s="188">
        <f t="shared" si="8"/>
        <v>409</v>
      </c>
      <c r="M36" s="188">
        <v>264</v>
      </c>
      <c r="N36" s="188">
        <v>26</v>
      </c>
      <c r="O36" s="188">
        <v>96</v>
      </c>
      <c r="P36" s="188">
        <v>19</v>
      </c>
      <c r="Q36" s="188">
        <v>4</v>
      </c>
      <c r="R36" s="188">
        <v>0</v>
      </c>
      <c r="S36" s="188">
        <v>0</v>
      </c>
      <c r="T36" s="188">
        <f t="shared" si="9"/>
        <v>80</v>
      </c>
      <c r="U36" s="188">
        <f t="shared" si="10"/>
        <v>0</v>
      </c>
      <c r="V36" s="188">
        <f t="shared" si="11"/>
        <v>80</v>
      </c>
      <c r="W36" s="188">
        <f t="shared" si="12"/>
        <v>0</v>
      </c>
      <c r="X36" s="188">
        <f t="shared" si="13"/>
        <v>0</v>
      </c>
      <c r="Y36" s="188">
        <f t="shared" si="14"/>
        <v>0</v>
      </c>
      <c r="Z36" s="188">
        <f t="shared" si="15"/>
        <v>0</v>
      </c>
      <c r="AA36" s="188">
        <f t="shared" si="16"/>
        <v>0</v>
      </c>
      <c r="AB36" s="188">
        <f t="shared" si="17"/>
        <v>0</v>
      </c>
      <c r="AC36" s="188">
        <v>0</v>
      </c>
      <c r="AD36" s="188">
        <v>0</v>
      </c>
      <c r="AE36" s="188">
        <v>0</v>
      </c>
      <c r="AF36" s="188">
        <v>0</v>
      </c>
      <c r="AG36" s="188">
        <v>0</v>
      </c>
      <c r="AH36" s="188">
        <v>0</v>
      </c>
      <c r="AI36" s="188">
        <v>0</v>
      </c>
      <c r="AJ36" s="188">
        <f t="shared" si="18"/>
        <v>80</v>
      </c>
      <c r="AK36" s="188">
        <v>0</v>
      </c>
      <c r="AL36" s="188">
        <v>80</v>
      </c>
      <c r="AM36" s="188">
        <v>0</v>
      </c>
      <c r="AN36" s="188">
        <v>0</v>
      </c>
      <c r="AO36" s="188">
        <v>0</v>
      </c>
      <c r="AP36" s="188">
        <v>0</v>
      </c>
      <c r="AQ36" s="188">
        <v>0</v>
      </c>
      <c r="AR36" s="188">
        <f t="shared" si="19"/>
        <v>0</v>
      </c>
      <c r="AS36" s="188">
        <v>0</v>
      </c>
      <c r="AT36" s="188">
        <v>0</v>
      </c>
      <c r="AU36" s="188">
        <v>0</v>
      </c>
      <c r="AV36" s="188">
        <v>0</v>
      </c>
      <c r="AW36" s="188">
        <v>0</v>
      </c>
      <c r="AX36" s="188">
        <v>0</v>
      </c>
      <c r="AY36" s="188">
        <v>0</v>
      </c>
      <c r="AZ36" s="188">
        <f t="shared" si="20"/>
        <v>0</v>
      </c>
      <c r="BA36" s="188">
        <v>0</v>
      </c>
      <c r="BB36" s="188">
        <v>0</v>
      </c>
      <c r="BC36" s="188">
        <v>0</v>
      </c>
      <c r="BD36" s="188">
        <v>0</v>
      </c>
      <c r="BE36" s="188">
        <v>0</v>
      </c>
      <c r="BF36" s="188">
        <v>0</v>
      </c>
      <c r="BG36" s="188">
        <v>0</v>
      </c>
      <c r="BH36" s="188">
        <f t="shared" si="21"/>
        <v>0</v>
      </c>
      <c r="BI36" s="188">
        <v>0</v>
      </c>
      <c r="BJ36" s="188">
        <v>0</v>
      </c>
      <c r="BK36" s="188">
        <v>0</v>
      </c>
      <c r="BL36" s="188">
        <v>0</v>
      </c>
      <c r="BM36" s="188">
        <v>0</v>
      </c>
      <c r="BN36" s="188">
        <v>0</v>
      </c>
      <c r="BO36" s="188">
        <v>0</v>
      </c>
      <c r="BP36" s="188">
        <f t="shared" si="22"/>
        <v>321</v>
      </c>
      <c r="BQ36" s="188">
        <v>296</v>
      </c>
      <c r="BR36" s="188">
        <v>11</v>
      </c>
      <c r="BS36" s="188">
        <v>14</v>
      </c>
      <c r="BT36" s="188">
        <v>0</v>
      </c>
      <c r="BU36" s="188">
        <v>0</v>
      </c>
      <c r="BV36" s="188">
        <v>0</v>
      </c>
      <c r="BW36" s="188">
        <v>0</v>
      </c>
    </row>
    <row r="37" spans="1:75" ht="13.5">
      <c r="A37" s="182" t="s">
        <v>239</v>
      </c>
      <c r="B37" s="182" t="s">
        <v>298</v>
      </c>
      <c r="C37" s="184" t="s">
        <v>299</v>
      </c>
      <c r="D37" s="188">
        <f t="shared" si="0"/>
        <v>746</v>
      </c>
      <c r="E37" s="188">
        <f t="shared" si="1"/>
        <v>405</v>
      </c>
      <c r="F37" s="188">
        <f t="shared" si="2"/>
        <v>163</v>
      </c>
      <c r="G37" s="188">
        <f t="shared" si="3"/>
        <v>156</v>
      </c>
      <c r="H37" s="188">
        <f t="shared" si="4"/>
        <v>20</v>
      </c>
      <c r="I37" s="188">
        <f t="shared" si="5"/>
        <v>2</v>
      </c>
      <c r="J37" s="188">
        <f t="shared" si="6"/>
        <v>0</v>
      </c>
      <c r="K37" s="188">
        <f t="shared" si="7"/>
        <v>0</v>
      </c>
      <c r="L37" s="188">
        <f t="shared" si="8"/>
        <v>362</v>
      </c>
      <c r="M37" s="188">
        <v>104</v>
      </c>
      <c r="N37" s="188">
        <v>95</v>
      </c>
      <c r="O37" s="188">
        <v>141</v>
      </c>
      <c r="P37" s="188">
        <v>20</v>
      </c>
      <c r="Q37" s="188">
        <v>2</v>
      </c>
      <c r="R37" s="188">
        <v>0</v>
      </c>
      <c r="S37" s="188">
        <v>0</v>
      </c>
      <c r="T37" s="188">
        <f t="shared" si="9"/>
        <v>56</v>
      </c>
      <c r="U37" s="188">
        <f t="shared" si="10"/>
        <v>0</v>
      </c>
      <c r="V37" s="188">
        <f t="shared" si="11"/>
        <v>56</v>
      </c>
      <c r="W37" s="188">
        <f t="shared" si="12"/>
        <v>0</v>
      </c>
      <c r="X37" s="188">
        <f t="shared" si="13"/>
        <v>0</v>
      </c>
      <c r="Y37" s="188">
        <f t="shared" si="14"/>
        <v>0</v>
      </c>
      <c r="Z37" s="188">
        <f t="shared" si="15"/>
        <v>0</v>
      </c>
      <c r="AA37" s="188">
        <f t="shared" si="16"/>
        <v>0</v>
      </c>
      <c r="AB37" s="188">
        <f t="shared" si="17"/>
        <v>0</v>
      </c>
      <c r="AC37" s="188">
        <v>0</v>
      </c>
      <c r="AD37" s="188">
        <v>0</v>
      </c>
      <c r="AE37" s="188">
        <v>0</v>
      </c>
      <c r="AF37" s="188">
        <v>0</v>
      </c>
      <c r="AG37" s="188">
        <v>0</v>
      </c>
      <c r="AH37" s="188">
        <v>0</v>
      </c>
      <c r="AI37" s="188">
        <v>0</v>
      </c>
      <c r="AJ37" s="188">
        <f t="shared" si="18"/>
        <v>56</v>
      </c>
      <c r="AK37" s="188">
        <v>0</v>
      </c>
      <c r="AL37" s="188">
        <v>56</v>
      </c>
      <c r="AM37" s="188">
        <v>0</v>
      </c>
      <c r="AN37" s="188">
        <v>0</v>
      </c>
      <c r="AO37" s="188">
        <v>0</v>
      </c>
      <c r="AP37" s="188">
        <v>0</v>
      </c>
      <c r="AQ37" s="188">
        <v>0</v>
      </c>
      <c r="AR37" s="188">
        <f t="shared" si="19"/>
        <v>0</v>
      </c>
      <c r="AS37" s="188">
        <v>0</v>
      </c>
      <c r="AT37" s="188">
        <v>0</v>
      </c>
      <c r="AU37" s="188">
        <v>0</v>
      </c>
      <c r="AV37" s="188">
        <v>0</v>
      </c>
      <c r="AW37" s="188">
        <v>0</v>
      </c>
      <c r="AX37" s="188">
        <v>0</v>
      </c>
      <c r="AY37" s="188">
        <v>0</v>
      </c>
      <c r="AZ37" s="188">
        <f t="shared" si="20"/>
        <v>0</v>
      </c>
      <c r="BA37" s="188">
        <v>0</v>
      </c>
      <c r="BB37" s="188">
        <v>0</v>
      </c>
      <c r="BC37" s="188">
        <v>0</v>
      </c>
      <c r="BD37" s="188">
        <v>0</v>
      </c>
      <c r="BE37" s="188">
        <v>0</v>
      </c>
      <c r="BF37" s="188">
        <v>0</v>
      </c>
      <c r="BG37" s="188">
        <v>0</v>
      </c>
      <c r="BH37" s="188">
        <f t="shared" si="21"/>
        <v>0</v>
      </c>
      <c r="BI37" s="188">
        <v>0</v>
      </c>
      <c r="BJ37" s="188">
        <v>0</v>
      </c>
      <c r="BK37" s="188">
        <v>0</v>
      </c>
      <c r="BL37" s="188">
        <v>0</v>
      </c>
      <c r="BM37" s="188">
        <v>0</v>
      </c>
      <c r="BN37" s="188">
        <v>0</v>
      </c>
      <c r="BO37" s="188">
        <v>0</v>
      </c>
      <c r="BP37" s="188">
        <f t="shared" si="22"/>
        <v>328</v>
      </c>
      <c r="BQ37" s="188">
        <v>301</v>
      </c>
      <c r="BR37" s="188">
        <v>12</v>
      </c>
      <c r="BS37" s="188">
        <v>15</v>
      </c>
      <c r="BT37" s="188">
        <v>0</v>
      </c>
      <c r="BU37" s="188">
        <v>0</v>
      </c>
      <c r="BV37" s="188">
        <v>0</v>
      </c>
      <c r="BW37" s="188">
        <v>0</v>
      </c>
    </row>
    <row r="38" spans="1:75" ht="13.5">
      <c r="A38" s="182" t="s">
        <v>239</v>
      </c>
      <c r="B38" s="182" t="s">
        <v>300</v>
      </c>
      <c r="C38" s="184" t="s">
        <v>301</v>
      </c>
      <c r="D38" s="188">
        <f t="shared" si="0"/>
        <v>201</v>
      </c>
      <c r="E38" s="188">
        <f t="shared" si="1"/>
        <v>107</v>
      </c>
      <c r="F38" s="188">
        <f t="shared" si="2"/>
        <v>39</v>
      </c>
      <c r="G38" s="188">
        <f t="shared" si="3"/>
        <v>47</v>
      </c>
      <c r="H38" s="188">
        <f t="shared" si="4"/>
        <v>5</v>
      </c>
      <c r="I38" s="188">
        <f t="shared" si="5"/>
        <v>0</v>
      </c>
      <c r="J38" s="188">
        <f t="shared" si="6"/>
        <v>3</v>
      </c>
      <c r="K38" s="188">
        <f t="shared" si="7"/>
        <v>0</v>
      </c>
      <c r="L38" s="188">
        <f t="shared" si="8"/>
        <v>110</v>
      </c>
      <c r="M38" s="188">
        <v>40</v>
      </c>
      <c r="N38" s="188">
        <v>22</v>
      </c>
      <c r="O38" s="188">
        <v>40</v>
      </c>
      <c r="P38" s="188">
        <v>5</v>
      </c>
      <c r="Q38" s="188">
        <v>0</v>
      </c>
      <c r="R38" s="188">
        <v>3</v>
      </c>
      <c r="S38" s="188">
        <v>0</v>
      </c>
      <c r="T38" s="188">
        <f t="shared" si="9"/>
        <v>13</v>
      </c>
      <c r="U38" s="188">
        <f t="shared" si="10"/>
        <v>0</v>
      </c>
      <c r="V38" s="188">
        <f t="shared" si="11"/>
        <v>13</v>
      </c>
      <c r="W38" s="188">
        <f t="shared" si="12"/>
        <v>0</v>
      </c>
      <c r="X38" s="188">
        <f t="shared" si="13"/>
        <v>0</v>
      </c>
      <c r="Y38" s="188">
        <f t="shared" si="14"/>
        <v>0</v>
      </c>
      <c r="Z38" s="188">
        <f t="shared" si="15"/>
        <v>0</v>
      </c>
      <c r="AA38" s="188">
        <f t="shared" si="16"/>
        <v>0</v>
      </c>
      <c r="AB38" s="188">
        <f t="shared" si="17"/>
        <v>0</v>
      </c>
      <c r="AC38" s="188">
        <v>0</v>
      </c>
      <c r="AD38" s="188">
        <v>0</v>
      </c>
      <c r="AE38" s="188">
        <v>0</v>
      </c>
      <c r="AF38" s="188">
        <v>0</v>
      </c>
      <c r="AG38" s="188">
        <v>0</v>
      </c>
      <c r="AH38" s="188">
        <v>0</v>
      </c>
      <c r="AI38" s="188">
        <v>0</v>
      </c>
      <c r="AJ38" s="188">
        <f t="shared" si="18"/>
        <v>13</v>
      </c>
      <c r="AK38" s="188">
        <v>0</v>
      </c>
      <c r="AL38" s="188">
        <v>13</v>
      </c>
      <c r="AM38" s="188">
        <v>0</v>
      </c>
      <c r="AN38" s="188">
        <v>0</v>
      </c>
      <c r="AO38" s="188">
        <v>0</v>
      </c>
      <c r="AP38" s="188">
        <v>0</v>
      </c>
      <c r="AQ38" s="188">
        <v>0</v>
      </c>
      <c r="AR38" s="188">
        <f t="shared" si="19"/>
        <v>0</v>
      </c>
      <c r="AS38" s="188">
        <v>0</v>
      </c>
      <c r="AT38" s="188">
        <v>0</v>
      </c>
      <c r="AU38" s="188">
        <v>0</v>
      </c>
      <c r="AV38" s="188">
        <v>0</v>
      </c>
      <c r="AW38" s="188">
        <v>0</v>
      </c>
      <c r="AX38" s="188">
        <v>0</v>
      </c>
      <c r="AY38" s="188">
        <v>0</v>
      </c>
      <c r="AZ38" s="188">
        <f t="shared" si="20"/>
        <v>0</v>
      </c>
      <c r="BA38" s="188">
        <v>0</v>
      </c>
      <c r="BB38" s="188">
        <v>0</v>
      </c>
      <c r="BC38" s="188">
        <v>0</v>
      </c>
      <c r="BD38" s="188">
        <v>0</v>
      </c>
      <c r="BE38" s="188">
        <v>0</v>
      </c>
      <c r="BF38" s="188">
        <v>0</v>
      </c>
      <c r="BG38" s="188">
        <v>0</v>
      </c>
      <c r="BH38" s="188">
        <f t="shared" si="21"/>
        <v>0</v>
      </c>
      <c r="BI38" s="188">
        <v>0</v>
      </c>
      <c r="BJ38" s="188">
        <v>0</v>
      </c>
      <c r="BK38" s="188">
        <v>0</v>
      </c>
      <c r="BL38" s="188">
        <v>0</v>
      </c>
      <c r="BM38" s="188">
        <v>0</v>
      </c>
      <c r="BN38" s="188">
        <v>0</v>
      </c>
      <c r="BO38" s="188">
        <v>0</v>
      </c>
      <c r="BP38" s="188">
        <f t="shared" si="22"/>
        <v>78</v>
      </c>
      <c r="BQ38" s="188">
        <v>67</v>
      </c>
      <c r="BR38" s="188">
        <v>4</v>
      </c>
      <c r="BS38" s="188">
        <v>7</v>
      </c>
      <c r="BT38" s="188">
        <v>0</v>
      </c>
      <c r="BU38" s="188">
        <v>0</v>
      </c>
      <c r="BV38" s="188">
        <v>0</v>
      </c>
      <c r="BW38" s="188">
        <v>0</v>
      </c>
    </row>
    <row r="39" spans="1:75" ht="13.5">
      <c r="A39" s="182" t="s">
        <v>239</v>
      </c>
      <c r="B39" s="182" t="s">
        <v>302</v>
      </c>
      <c r="C39" s="184" t="s">
        <v>303</v>
      </c>
      <c r="D39" s="188">
        <f t="shared" si="0"/>
        <v>731</v>
      </c>
      <c r="E39" s="188">
        <f t="shared" si="1"/>
        <v>442</v>
      </c>
      <c r="F39" s="188">
        <f t="shared" si="2"/>
        <v>55</v>
      </c>
      <c r="G39" s="188">
        <f t="shared" si="3"/>
        <v>157</v>
      </c>
      <c r="H39" s="188">
        <f t="shared" si="4"/>
        <v>24</v>
      </c>
      <c r="I39" s="188">
        <f t="shared" si="5"/>
        <v>53</v>
      </c>
      <c r="J39" s="188">
        <f t="shared" si="6"/>
        <v>0</v>
      </c>
      <c r="K39" s="188">
        <f t="shared" si="7"/>
        <v>0</v>
      </c>
      <c r="L39" s="188">
        <f t="shared" si="8"/>
        <v>223</v>
      </c>
      <c r="M39" s="188">
        <v>223</v>
      </c>
      <c r="N39" s="188">
        <v>0</v>
      </c>
      <c r="O39" s="188">
        <v>0</v>
      </c>
      <c r="P39" s="188">
        <v>0</v>
      </c>
      <c r="Q39" s="188">
        <v>0</v>
      </c>
      <c r="R39" s="188">
        <v>0</v>
      </c>
      <c r="S39" s="188">
        <v>0</v>
      </c>
      <c r="T39" s="188">
        <f t="shared" si="9"/>
        <v>253</v>
      </c>
      <c r="U39" s="188">
        <f t="shared" si="10"/>
        <v>0</v>
      </c>
      <c r="V39" s="188">
        <f t="shared" si="11"/>
        <v>55</v>
      </c>
      <c r="W39" s="188">
        <f t="shared" si="12"/>
        <v>121</v>
      </c>
      <c r="X39" s="188">
        <f t="shared" si="13"/>
        <v>24</v>
      </c>
      <c r="Y39" s="188">
        <f t="shared" si="14"/>
        <v>53</v>
      </c>
      <c r="Z39" s="188">
        <f t="shared" si="15"/>
        <v>0</v>
      </c>
      <c r="AA39" s="188">
        <f t="shared" si="16"/>
        <v>0</v>
      </c>
      <c r="AB39" s="188">
        <f t="shared" si="17"/>
        <v>0</v>
      </c>
      <c r="AC39" s="188">
        <v>0</v>
      </c>
      <c r="AD39" s="188">
        <v>0</v>
      </c>
      <c r="AE39" s="188">
        <v>0</v>
      </c>
      <c r="AF39" s="188">
        <v>0</v>
      </c>
      <c r="AG39" s="188">
        <v>0</v>
      </c>
      <c r="AH39" s="188">
        <v>0</v>
      </c>
      <c r="AI39" s="188">
        <v>0</v>
      </c>
      <c r="AJ39" s="188">
        <f t="shared" si="18"/>
        <v>0</v>
      </c>
      <c r="AK39" s="188">
        <v>0</v>
      </c>
      <c r="AL39" s="188">
        <v>0</v>
      </c>
      <c r="AM39" s="188">
        <v>0</v>
      </c>
      <c r="AN39" s="188">
        <v>0</v>
      </c>
      <c r="AO39" s="188">
        <v>0</v>
      </c>
      <c r="AP39" s="188">
        <v>0</v>
      </c>
      <c r="AQ39" s="188">
        <v>0</v>
      </c>
      <c r="AR39" s="188">
        <f t="shared" si="19"/>
        <v>253</v>
      </c>
      <c r="AS39" s="188">
        <v>0</v>
      </c>
      <c r="AT39" s="188">
        <v>55</v>
      </c>
      <c r="AU39" s="188">
        <v>121</v>
      </c>
      <c r="AV39" s="188">
        <v>24</v>
      </c>
      <c r="AW39" s="188">
        <v>53</v>
      </c>
      <c r="AX39" s="188">
        <v>0</v>
      </c>
      <c r="AY39" s="188">
        <v>0</v>
      </c>
      <c r="AZ39" s="188">
        <f t="shared" si="20"/>
        <v>0</v>
      </c>
      <c r="BA39" s="188">
        <v>0</v>
      </c>
      <c r="BB39" s="188">
        <v>0</v>
      </c>
      <c r="BC39" s="188">
        <v>0</v>
      </c>
      <c r="BD39" s="188">
        <v>0</v>
      </c>
      <c r="BE39" s="188">
        <v>0</v>
      </c>
      <c r="BF39" s="188">
        <v>0</v>
      </c>
      <c r="BG39" s="188">
        <v>0</v>
      </c>
      <c r="BH39" s="188">
        <f t="shared" si="21"/>
        <v>0</v>
      </c>
      <c r="BI39" s="188">
        <v>0</v>
      </c>
      <c r="BJ39" s="188">
        <v>0</v>
      </c>
      <c r="BK39" s="188">
        <v>0</v>
      </c>
      <c r="BL39" s="188">
        <v>0</v>
      </c>
      <c r="BM39" s="188">
        <v>0</v>
      </c>
      <c r="BN39" s="188">
        <v>0</v>
      </c>
      <c r="BO39" s="188">
        <v>0</v>
      </c>
      <c r="BP39" s="188">
        <f t="shared" si="22"/>
        <v>255</v>
      </c>
      <c r="BQ39" s="188">
        <v>219</v>
      </c>
      <c r="BR39" s="188">
        <v>0</v>
      </c>
      <c r="BS39" s="188">
        <v>36</v>
      </c>
      <c r="BT39" s="188">
        <v>0</v>
      </c>
      <c r="BU39" s="188">
        <v>0</v>
      </c>
      <c r="BV39" s="188">
        <v>0</v>
      </c>
      <c r="BW39" s="188">
        <v>0</v>
      </c>
    </row>
    <row r="40" spans="1:75" ht="13.5">
      <c r="A40" s="182" t="s">
        <v>239</v>
      </c>
      <c r="B40" s="182" t="s">
        <v>304</v>
      </c>
      <c r="C40" s="184" t="s">
        <v>305</v>
      </c>
      <c r="D40" s="188">
        <f t="shared" si="0"/>
        <v>478</v>
      </c>
      <c r="E40" s="188">
        <f t="shared" si="1"/>
        <v>235</v>
      </c>
      <c r="F40" s="188">
        <f t="shared" si="2"/>
        <v>68</v>
      </c>
      <c r="G40" s="188">
        <f t="shared" si="3"/>
        <v>106</v>
      </c>
      <c r="H40" s="188">
        <f t="shared" si="4"/>
        <v>18</v>
      </c>
      <c r="I40" s="188">
        <f t="shared" si="5"/>
        <v>51</v>
      </c>
      <c r="J40" s="188">
        <f t="shared" si="6"/>
        <v>0</v>
      </c>
      <c r="K40" s="188">
        <f t="shared" si="7"/>
        <v>0</v>
      </c>
      <c r="L40" s="188">
        <f t="shared" si="8"/>
        <v>171</v>
      </c>
      <c r="M40" s="188">
        <v>171</v>
      </c>
      <c r="N40" s="188">
        <v>0</v>
      </c>
      <c r="O40" s="188">
        <v>0</v>
      </c>
      <c r="P40" s="188">
        <v>0</v>
      </c>
      <c r="Q40" s="188">
        <v>0</v>
      </c>
      <c r="R40" s="188">
        <v>0</v>
      </c>
      <c r="S40" s="188">
        <v>0</v>
      </c>
      <c r="T40" s="188">
        <f t="shared" si="9"/>
        <v>219</v>
      </c>
      <c r="U40" s="188">
        <f t="shared" si="10"/>
        <v>0</v>
      </c>
      <c r="V40" s="188">
        <f t="shared" si="11"/>
        <v>57</v>
      </c>
      <c r="W40" s="188">
        <f t="shared" si="12"/>
        <v>93</v>
      </c>
      <c r="X40" s="188">
        <f t="shared" si="13"/>
        <v>18</v>
      </c>
      <c r="Y40" s="188">
        <f t="shared" si="14"/>
        <v>51</v>
      </c>
      <c r="Z40" s="188">
        <f t="shared" si="15"/>
        <v>0</v>
      </c>
      <c r="AA40" s="188">
        <f t="shared" si="16"/>
        <v>0</v>
      </c>
      <c r="AB40" s="188">
        <f t="shared" si="17"/>
        <v>0</v>
      </c>
      <c r="AC40" s="188">
        <v>0</v>
      </c>
      <c r="AD40" s="188">
        <v>0</v>
      </c>
      <c r="AE40" s="188">
        <v>0</v>
      </c>
      <c r="AF40" s="188">
        <v>0</v>
      </c>
      <c r="AG40" s="188">
        <v>0</v>
      </c>
      <c r="AH40" s="188">
        <v>0</v>
      </c>
      <c r="AI40" s="188">
        <v>0</v>
      </c>
      <c r="AJ40" s="188">
        <f t="shared" si="18"/>
        <v>0</v>
      </c>
      <c r="AK40" s="188">
        <v>0</v>
      </c>
      <c r="AL40" s="188">
        <v>0</v>
      </c>
      <c r="AM40" s="188">
        <v>0</v>
      </c>
      <c r="AN40" s="188">
        <v>0</v>
      </c>
      <c r="AO40" s="188">
        <v>0</v>
      </c>
      <c r="AP40" s="188">
        <v>0</v>
      </c>
      <c r="AQ40" s="188">
        <v>0</v>
      </c>
      <c r="AR40" s="188">
        <f t="shared" si="19"/>
        <v>219</v>
      </c>
      <c r="AS40" s="188">
        <v>0</v>
      </c>
      <c r="AT40" s="188">
        <v>57</v>
      </c>
      <c r="AU40" s="188">
        <v>93</v>
      </c>
      <c r="AV40" s="188">
        <v>18</v>
      </c>
      <c r="AW40" s="188">
        <v>51</v>
      </c>
      <c r="AX40" s="188">
        <v>0</v>
      </c>
      <c r="AY40" s="188">
        <v>0</v>
      </c>
      <c r="AZ40" s="188">
        <f t="shared" si="20"/>
        <v>0</v>
      </c>
      <c r="BA40" s="188">
        <v>0</v>
      </c>
      <c r="BB40" s="188">
        <v>0</v>
      </c>
      <c r="BC40" s="188">
        <v>0</v>
      </c>
      <c r="BD40" s="188">
        <v>0</v>
      </c>
      <c r="BE40" s="188">
        <v>0</v>
      </c>
      <c r="BF40" s="188">
        <v>0</v>
      </c>
      <c r="BG40" s="188">
        <v>0</v>
      </c>
      <c r="BH40" s="188">
        <f t="shared" si="21"/>
        <v>0</v>
      </c>
      <c r="BI40" s="188">
        <v>0</v>
      </c>
      <c r="BJ40" s="188">
        <v>0</v>
      </c>
      <c r="BK40" s="188">
        <v>0</v>
      </c>
      <c r="BL40" s="188">
        <v>0</v>
      </c>
      <c r="BM40" s="188">
        <v>0</v>
      </c>
      <c r="BN40" s="188">
        <v>0</v>
      </c>
      <c r="BO40" s="188">
        <v>0</v>
      </c>
      <c r="BP40" s="188">
        <f t="shared" si="22"/>
        <v>88</v>
      </c>
      <c r="BQ40" s="188">
        <v>64</v>
      </c>
      <c r="BR40" s="188">
        <v>11</v>
      </c>
      <c r="BS40" s="188">
        <v>13</v>
      </c>
      <c r="BT40" s="188">
        <v>0</v>
      </c>
      <c r="BU40" s="188">
        <v>0</v>
      </c>
      <c r="BV40" s="188">
        <v>0</v>
      </c>
      <c r="BW40" s="188">
        <v>0</v>
      </c>
    </row>
    <row r="41" spans="1:75" ht="13.5">
      <c r="A41" s="182" t="s">
        <v>239</v>
      </c>
      <c r="B41" s="182" t="s">
        <v>306</v>
      </c>
      <c r="C41" s="184" t="s">
        <v>307</v>
      </c>
      <c r="D41" s="188">
        <f t="shared" si="0"/>
        <v>806</v>
      </c>
      <c r="E41" s="188">
        <f t="shared" si="1"/>
        <v>448</v>
      </c>
      <c r="F41" s="188">
        <f t="shared" si="2"/>
        <v>92</v>
      </c>
      <c r="G41" s="188">
        <f t="shared" si="3"/>
        <v>243</v>
      </c>
      <c r="H41" s="188">
        <f t="shared" si="4"/>
        <v>22</v>
      </c>
      <c r="I41" s="188">
        <f t="shared" si="5"/>
        <v>1</v>
      </c>
      <c r="J41" s="188">
        <f t="shared" si="6"/>
        <v>0</v>
      </c>
      <c r="K41" s="188">
        <f t="shared" si="7"/>
        <v>0</v>
      </c>
      <c r="L41" s="188">
        <f t="shared" si="8"/>
        <v>115</v>
      </c>
      <c r="M41" s="188">
        <v>96</v>
      </c>
      <c r="N41" s="188">
        <v>18</v>
      </c>
      <c r="O41" s="188">
        <v>0</v>
      </c>
      <c r="P41" s="188">
        <v>0</v>
      </c>
      <c r="Q41" s="188">
        <v>1</v>
      </c>
      <c r="R41" s="188">
        <v>0</v>
      </c>
      <c r="S41" s="188">
        <v>0</v>
      </c>
      <c r="T41" s="188">
        <f t="shared" si="9"/>
        <v>258</v>
      </c>
      <c r="U41" s="188">
        <f t="shared" si="10"/>
        <v>0</v>
      </c>
      <c r="V41" s="188">
        <f t="shared" si="11"/>
        <v>61</v>
      </c>
      <c r="W41" s="188">
        <f t="shared" si="12"/>
        <v>175</v>
      </c>
      <c r="X41" s="188">
        <f t="shared" si="13"/>
        <v>22</v>
      </c>
      <c r="Y41" s="188">
        <f t="shared" si="14"/>
        <v>0</v>
      </c>
      <c r="Z41" s="188">
        <f t="shared" si="15"/>
        <v>0</v>
      </c>
      <c r="AA41" s="188">
        <f t="shared" si="16"/>
        <v>0</v>
      </c>
      <c r="AB41" s="188">
        <f t="shared" si="17"/>
        <v>0</v>
      </c>
      <c r="AC41" s="188">
        <v>0</v>
      </c>
      <c r="AD41" s="188">
        <v>0</v>
      </c>
      <c r="AE41" s="188">
        <v>0</v>
      </c>
      <c r="AF41" s="188">
        <v>0</v>
      </c>
      <c r="AG41" s="188">
        <v>0</v>
      </c>
      <c r="AH41" s="188">
        <v>0</v>
      </c>
      <c r="AI41" s="188">
        <v>0</v>
      </c>
      <c r="AJ41" s="188">
        <f t="shared" si="18"/>
        <v>258</v>
      </c>
      <c r="AK41" s="188">
        <v>0</v>
      </c>
      <c r="AL41" s="188">
        <v>61</v>
      </c>
      <c r="AM41" s="188">
        <v>175</v>
      </c>
      <c r="AN41" s="188">
        <v>22</v>
      </c>
      <c r="AO41" s="188">
        <v>0</v>
      </c>
      <c r="AP41" s="188">
        <v>0</v>
      </c>
      <c r="AQ41" s="188">
        <v>0</v>
      </c>
      <c r="AR41" s="188">
        <f t="shared" si="19"/>
        <v>0</v>
      </c>
      <c r="AS41" s="188">
        <v>0</v>
      </c>
      <c r="AT41" s="188">
        <v>0</v>
      </c>
      <c r="AU41" s="188">
        <v>0</v>
      </c>
      <c r="AV41" s="188">
        <v>0</v>
      </c>
      <c r="AW41" s="188">
        <v>0</v>
      </c>
      <c r="AX41" s="188">
        <v>0</v>
      </c>
      <c r="AY41" s="188">
        <v>0</v>
      </c>
      <c r="AZ41" s="188">
        <f t="shared" si="20"/>
        <v>0</v>
      </c>
      <c r="BA41" s="188">
        <v>0</v>
      </c>
      <c r="BB41" s="188">
        <v>0</v>
      </c>
      <c r="BC41" s="188">
        <v>0</v>
      </c>
      <c r="BD41" s="188">
        <v>0</v>
      </c>
      <c r="BE41" s="188">
        <v>0</v>
      </c>
      <c r="BF41" s="188">
        <v>0</v>
      </c>
      <c r="BG41" s="188">
        <v>0</v>
      </c>
      <c r="BH41" s="188">
        <f t="shared" si="21"/>
        <v>0</v>
      </c>
      <c r="BI41" s="188">
        <v>0</v>
      </c>
      <c r="BJ41" s="188">
        <v>0</v>
      </c>
      <c r="BK41" s="188">
        <v>0</v>
      </c>
      <c r="BL41" s="188">
        <v>0</v>
      </c>
      <c r="BM41" s="188">
        <v>0</v>
      </c>
      <c r="BN41" s="188">
        <v>0</v>
      </c>
      <c r="BO41" s="188">
        <v>0</v>
      </c>
      <c r="BP41" s="188">
        <f t="shared" si="22"/>
        <v>433</v>
      </c>
      <c r="BQ41" s="188">
        <v>352</v>
      </c>
      <c r="BR41" s="188">
        <v>13</v>
      </c>
      <c r="BS41" s="188">
        <v>68</v>
      </c>
      <c r="BT41" s="188">
        <v>0</v>
      </c>
      <c r="BU41" s="188">
        <v>0</v>
      </c>
      <c r="BV41" s="188">
        <v>0</v>
      </c>
      <c r="BW41" s="188">
        <v>0</v>
      </c>
    </row>
    <row r="42" spans="1:75" ht="13.5">
      <c r="A42" s="182" t="s">
        <v>239</v>
      </c>
      <c r="B42" s="182" t="s">
        <v>308</v>
      </c>
      <c r="C42" s="184" t="s">
        <v>309</v>
      </c>
      <c r="D42" s="188">
        <f t="shared" si="0"/>
        <v>231</v>
      </c>
      <c r="E42" s="188">
        <f t="shared" si="1"/>
        <v>45</v>
      </c>
      <c r="F42" s="188">
        <f t="shared" si="2"/>
        <v>59</v>
      </c>
      <c r="G42" s="188">
        <f t="shared" si="3"/>
        <v>113</v>
      </c>
      <c r="H42" s="188">
        <f t="shared" si="4"/>
        <v>14</v>
      </c>
      <c r="I42" s="188">
        <f t="shared" si="5"/>
        <v>0</v>
      </c>
      <c r="J42" s="188">
        <f t="shared" si="6"/>
        <v>0</v>
      </c>
      <c r="K42" s="188">
        <f t="shared" si="7"/>
        <v>0</v>
      </c>
      <c r="L42" s="188">
        <f t="shared" si="8"/>
        <v>52</v>
      </c>
      <c r="M42" s="188">
        <v>45</v>
      </c>
      <c r="N42" s="188">
        <v>7</v>
      </c>
      <c r="O42" s="188">
        <v>0</v>
      </c>
      <c r="P42" s="188">
        <v>0</v>
      </c>
      <c r="Q42" s="188">
        <v>0</v>
      </c>
      <c r="R42" s="188">
        <v>0</v>
      </c>
      <c r="S42" s="188">
        <v>0</v>
      </c>
      <c r="T42" s="188">
        <f t="shared" si="9"/>
        <v>179</v>
      </c>
      <c r="U42" s="188">
        <f t="shared" si="10"/>
        <v>0</v>
      </c>
      <c r="V42" s="188">
        <f t="shared" si="11"/>
        <v>52</v>
      </c>
      <c r="W42" s="188">
        <f t="shared" si="12"/>
        <v>113</v>
      </c>
      <c r="X42" s="188">
        <f t="shared" si="13"/>
        <v>14</v>
      </c>
      <c r="Y42" s="188">
        <f t="shared" si="14"/>
        <v>0</v>
      </c>
      <c r="Z42" s="188">
        <f t="shared" si="15"/>
        <v>0</v>
      </c>
      <c r="AA42" s="188">
        <f t="shared" si="16"/>
        <v>0</v>
      </c>
      <c r="AB42" s="188">
        <f t="shared" si="17"/>
        <v>0</v>
      </c>
      <c r="AC42" s="188">
        <v>0</v>
      </c>
      <c r="AD42" s="188">
        <v>0</v>
      </c>
      <c r="AE42" s="188">
        <v>0</v>
      </c>
      <c r="AF42" s="188">
        <v>0</v>
      </c>
      <c r="AG42" s="188">
        <v>0</v>
      </c>
      <c r="AH42" s="188">
        <v>0</v>
      </c>
      <c r="AI42" s="188">
        <v>0</v>
      </c>
      <c r="AJ42" s="188">
        <f t="shared" si="18"/>
        <v>179</v>
      </c>
      <c r="AK42" s="188">
        <v>0</v>
      </c>
      <c r="AL42" s="188">
        <v>52</v>
      </c>
      <c r="AM42" s="188">
        <v>113</v>
      </c>
      <c r="AN42" s="188">
        <v>14</v>
      </c>
      <c r="AO42" s="188">
        <v>0</v>
      </c>
      <c r="AP42" s="188">
        <v>0</v>
      </c>
      <c r="AQ42" s="188">
        <v>0</v>
      </c>
      <c r="AR42" s="188">
        <f t="shared" si="19"/>
        <v>0</v>
      </c>
      <c r="AS42" s="188">
        <v>0</v>
      </c>
      <c r="AT42" s="188">
        <v>0</v>
      </c>
      <c r="AU42" s="188">
        <v>0</v>
      </c>
      <c r="AV42" s="188">
        <v>0</v>
      </c>
      <c r="AW42" s="188">
        <v>0</v>
      </c>
      <c r="AX42" s="188">
        <v>0</v>
      </c>
      <c r="AY42" s="188">
        <v>0</v>
      </c>
      <c r="AZ42" s="188">
        <f t="shared" si="20"/>
        <v>0</v>
      </c>
      <c r="BA42" s="188">
        <v>0</v>
      </c>
      <c r="BB42" s="188">
        <v>0</v>
      </c>
      <c r="BC42" s="188">
        <v>0</v>
      </c>
      <c r="BD42" s="188">
        <v>0</v>
      </c>
      <c r="BE42" s="188">
        <v>0</v>
      </c>
      <c r="BF42" s="188">
        <v>0</v>
      </c>
      <c r="BG42" s="188">
        <v>0</v>
      </c>
      <c r="BH42" s="188">
        <f t="shared" si="21"/>
        <v>0</v>
      </c>
      <c r="BI42" s="188">
        <v>0</v>
      </c>
      <c r="BJ42" s="188">
        <v>0</v>
      </c>
      <c r="BK42" s="188">
        <v>0</v>
      </c>
      <c r="BL42" s="188">
        <v>0</v>
      </c>
      <c r="BM42" s="188">
        <v>0</v>
      </c>
      <c r="BN42" s="188">
        <v>0</v>
      </c>
      <c r="BO42" s="188">
        <v>0</v>
      </c>
      <c r="BP42" s="188">
        <f t="shared" si="22"/>
        <v>0</v>
      </c>
      <c r="BQ42" s="188">
        <v>0</v>
      </c>
      <c r="BR42" s="188">
        <v>0</v>
      </c>
      <c r="BS42" s="188">
        <v>0</v>
      </c>
      <c r="BT42" s="188">
        <v>0</v>
      </c>
      <c r="BU42" s="188">
        <v>0</v>
      </c>
      <c r="BV42" s="188">
        <v>0</v>
      </c>
      <c r="BW42" s="188">
        <v>0</v>
      </c>
    </row>
    <row r="43" spans="1:75" ht="13.5">
      <c r="A43" s="182" t="s">
        <v>239</v>
      </c>
      <c r="B43" s="182" t="s">
        <v>310</v>
      </c>
      <c r="C43" s="184" t="s">
        <v>129</v>
      </c>
      <c r="D43" s="188">
        <f t="shared" si="0"/>
        <v>277</v>
      </c>
      <c r="E43" s="188">
        <f t="shared" si="1"/>
        <v>41</v>
      </c>
      <c r="F43" s="188">
        <f t="shared" si="2"/>
        <v>65</v>
      </c>
      <c r="G43" s="188">
        <f t="shared" si="3"/>
        <v>147</v>
      </c>
      <c r="H43" s="188">
        <f t="shared" si="4"/>
        <v>23</v>
      </c>
      <c r="I43" s="188">
        <f t="shared" si="5"/>
        <v>1</v>
      </c>
      <c r="J43" s="188">
        <f t="shared" si="6"/>
        <v>0</v>
      </c>
      <c r="K43" s="188">
        <f t="shared" si="7"/>
        <v>0</v>
      </c>
      <c r="L43" s="188">
        <f t="shared" si="8"/>
        <v>59</v>
      </c>
      <c r="M43" s="188">
        <v>41</v>
      </c>
      <c r="N43" s="188">
        <v>17</v>
      </c>
      <c r="O43" s="188">
        <v>0</v>
      </c>
      <c r="P43" s="188">
        <v>0</v>
      </c>
      <c r="Q43" s="188">
        <v>1</v>
      </c>
      <c r="R43" s="188">
        <v>0</v>
      </c>
      <c r="S43" s="188">
        <v>0</v>
      </c>
      <c r="T43" s="188">
        <f t="shared" si="9"/>
        <v>218</v>
      </c>
      <c r="U43" s="188">
        <f t="shared" si="10"/>
        <v>0</v>
      </c>
      <c r="V43" s="188">
        <f t="shared" si="11"/>
        <v>48</v>
      </c>
      <c r="W43" s="188">
        <f t="shared" si="12"/>
        <v>147</v>
      </c>
      <c r="X43" s="188">
        <f t="shared" si="13"/>
        <v>23</v>
      </c>
      <c r="Y43" s="188">
        <f t="shared" si="14"/>
        <v>0</v>
      </c>
      <c r="Z43" s="188">
        <f t="shared" si="15"/>
        <v>0</v>
      </c>
      <c r="AA43" s="188">
        <f t="shared" si="16"/>
        <v>0</v>
      </c>
      <c r="AB43" s="188">
        <f t="shared" si="17"/>
        <v>0</v>
      </c>
      <c r="AC43" s="188">
        <v>0</v>
      </c>
      <c r="AD43" s="188">
        <v>0</v>
      </c>
      <c r="AE43" s="188">
        <v>0</v>
      </c>
      <c r="AF43" s="188">
        <v>0</v>
      </c>
      <c r="AG43" s="188">
        <v>0</v>
      </c>
      <c r="AH43" s="188">
        <v>0</v>
      </c>
      <c r="AI43" s="188">
        <v>0</v>
      </c>
      <c r="AJ43" s="188">
        <f t="shared" si="18"/>
        <v>218</v>
      </c>
      <c r="AK43" s="188">
        <v>0</v>
      </c>
      <c r="AL43" s="188">
        <v>48</v>
      </c>
      <c r="AM43" s="188">
        <v>147</v>
      </c>
      <c r="AN43" s="188">
        <v>23</v>
      </c>
      <c r="AO43" s="188">
        <v>0</v>
      </c>
      <c r="AP43" s="188">
        <v>0</v>
      </c>
      <c r="AQ43" s="188">
        <v>0</v>
      </c>
      <c r="AR43" s="188">
        <f t="shared" si="19"/>
        <v>0</v>
      </c>
      <c r="AS43" s="188">
        <v>0</v>
      </c>
      <c r="AT43" s="188">
        <v>0</v>
      </c>
      <c r="AU43" s="188">
        <v>0</v>
      </c>
      <c r="AV43" s="188">
        <v>0</v>
      </c>
      <c r="AW43" s="188">
        <v>0</v>
      </c>
      <c r="AX43" s="188">
        <v>0</v>
      </c>
      <c r="AY43" s="188">
        <v>0</v>
      </c>
      <c r="AZ43" s="188">
        <f t="shared" si="20"/>
        <v>0</v>
      </c>
      <c r="BA43" s="188">
        <v>0</v>
      </c>
      <c r="BB43" s="188">
        <v>0</v>
      </c>
      <c r="BC43" s="188">
        <v>0</v>
      </c>
      <c r="BD43" s="188">
        <v>0</v>
      </c>
      <c r="BE43" s="188">
        <v>0</v>
      </c>
      <c r="BF43" s="188">
        <v>0</v>
      </c>
      <c r="BG43" s="188">
        <v>0</v>
      </c>
      <c r="BH43" s="188">
        <f t="shared" si="21"/>
        <v>0</v>
      </c>
      <c r="BI43" s="188">
        <v>0</v>
      </c>
      <c r="BJ43" s="188">
        <v>0</v>
      </c>
      <c r="BK43" s="188">
        <v>0</v>
      </c>
      <c r="BL43" s="188">
        <v>0</v>
      </c>
      <c r="BM43" s="188">
        <v>0</v>
      </c>
      <c r="BN43" s="188">
        <v>0</v>
      </c>
      <c r="BO43" s="188">
        <v>0</v>
      </c>
      <c r="BP43" s="188">
        <f t="shared" si="22"/>
        <v>0</v>
      </c>
      <c r="BQ43" s="188">
        <v>0</v>
      </c>
      <c r="BR43" s="188">
        <v>0</v>
      </c>
      <c r="BS43" s="188">
        <v>0</v>
      </c>
      <c r="BT43" s="188">
        <v>0</v>
      </c>
      <c r="BU43" s="188">
        <v>0</v>
      </c>
      <c r="BV43" s="188">
        <v>0</v>
      </c>
      <c r="BW43" s="188">
        <v>0</v>
      </c>
    </row>
    <row r="44" spans="1:75" ht="13.5">
      <c r="A44" s="182" t="s">
        <v>239</v>
      </c>
      <c r="B44" s="182" t="s">
        <v>311</v>
      </c>
      <c r="C44" s="184" t="s">
        <v>312</v>
      </c>
      <c r="D44" s="188">
        <f t="shared" si="0"/>
        <v>223</v>
      </c>
      <c r="E44" s="188">
        <f t="shared" si="1"/>
        <v>75</v>
      </c>
      <c r="F44" s="188">
        <f t="shared" si="2"/>
        <v>46</v>
      </c>
      <c r="G44" s="188">
        <f t="shared" si="3"/>
        <v>89</v>
      </c>
      <c r="H44" s="188">
        <f t="shared" si="4"/>
        <v>12</v>
      </c>
      <c r="I44" s="188">
        <f t="shared" si="5"/>
        <v>1</v>
      </c>
      <c r="J44" s="188">
        <f t="shared" si="6"/>
        <v>0</v>
      </c>
      <c r="K44" s="188">
        <f t="shared" si="7"/>
        <v>0</v>
      </c>
      <c r="L44" s="188">
        <f t="shared" si="8"/>
        <v>84</v>
      </c>
      <c r="M44" s="188">
        <v>75</v>
      </c>
      <c r="N44" s="188">
        <v>8</v>
      </c>
      <c r="O44" s="188">
        <v>0</v>
      </c>
      <c r="P44" s="188">
        <v>0</v>
      </c>
      <c r="Q44" s="188">
        <v>1</v>
      </c>
      <c r="R44" s="188">
        <v>0</v>
      </c>
      <c r="S44" s="188">
        <v>0</v>
      </c>
      <c r="T44" s="188">
        <f t="shared" si="9"/>
        <v>139</v>
      </c>
      <c r="U44" s="188">
        <f t="shared" si="10"/>
        <v>0</v>
      </c>
      <c r="V44" s="188">
        <f t="shared" si="11"/>
        <v>38</v>
      </c>
      <c r="W44" s="188">
        <f t="shared" si="12"/>
        <v>89</v>
      </c>
      <c r="X44" s="188">
        <f t="shared" si="13"/>
        <v>12</v>
      </c>
      <c r="Y44" s="188">
        <f t="shared" si="14"/>
        <v>0</v>
      </c>
      <c r="Z44" s="188">
        <f t="shared" si="15"/>
        <v>0</v>
      </c>
      <c r="AA44" s="188">
        <f t="shared" si="16"/>
        <v>0</v>
      </c>
      <c r="AB44" s="188">
        <f t="shared" si="17"/>
        <v>0</v>
      </c>
      <c r="AC44" s="188">
        <v>0</v>
      </c>
      <c r="AD44" s="188">
        <v>0</v>
      </c>
      <c r="AE44" s="188">
        <v>0</v>
      </c>
      <c r="AF44" s="188">
        <v>0</v>
      </c>
      <c r="AG44" s="188">
        <v>0</v>
      </c>
      <c r="AH44" s="188">
        <v>0</v>
      </c>
      <c r="AI44" s="188">
        <v>0</v>
      </c>
      <c r="AJ44" s="188">
        <f t="shared" si="18"/>
        <v>139</v>
      </c>
      <c r="AK44" s="188">
        <v>0</v>
      </c>
      <c r="AL44" s="188">
        <v>38</v>
      </c>
      <c r="AM44" s="188">
        <v>89</v>
      </c>
      <c r="AN44" s="188">
        <v>12</v>
      </c>
      <c r="AO44" s="188">
        <v>0</v>
      </c>
      <c r="AP44" s="188">
        <v>0</v>
      </c>
      <c r="AQ44" s="188">
        <v>0</v>
      </c>
      <c r="AR44" s="188">
        <f t="shared" si="19"/>
        <v>0</v>
      </c>
      <c r="AS44" s="188">
        <v>0</v>
      </c>
      <c r="AT44" s="188">
        <v>0</v>
      </c>
      <c r="AU44" s="188">
        <v>0</v>
      </c>
      <c r="AV44" s="188">
        <v>0</v>
      </c>
      <c r="AW44" s="188">
        <v>0</v>
      </c>
      <c r="AX44" s="188">
        <v>0</v>
      </c>
      <c r="AY44" s="188">
        <v>0</v>
      </c>
      <c r="AZ44" s="188">
        <f t="shared" si="20"/>
        <v>0</v>
      </c>
      <c r="BA44" s="188">
        <v>0</v>
      </c>
      <c r="BB44" s="188">
        <v>0</v>
      </c>
      <c r="BC44" s="188">
        <v>0</v>
      </c>
      <c r="BD44" s="188">
        <v>0</v>
      </c>
      <c r="BE44" s="188">
        <v>0</v>
      </c>
      <c r="BF44" s="188">
        <v>0</v>
      </c>
      <c r="BG44" s="188">
        <v>0</v>
      </c>
      <c r="BH44" s="188">
        <f t="shared" si="21"/>
        <v>0</v>
      </c>
      <c r="BI44" s="188">
        <v>0</v>
      </c>
      <c r="BJ44" s="188">
        <v>0</v>
      </c>
      <c r="BK44" s="188">
        <v>0</v>
      </c>
      <c r="BL44" s="188">
        <v>0</v>
      </c>
      <c r="BM44" s="188">
        <v>0</v>
      </c>
      <c r="BN44" s="188">
        <v>0</v>
      </c>
      <c r="BO44" s="188">
        <v>0</v>
      </c>
      <c r="BP44" s="188">
        <f t="shared" si="22"/>
        <v>0</v>
      </c>
      <c r="BQ44" s="188">
        <v>0</v>
      </c>
      <c r="BR44" s="188">
        <v>0</v>
      </c>
      <c r="BS44" s="188">
        <v>0</v>
      </c>
      <c r="BT44" s="188">
        <v>0</v>
      </c>
      <c r="BU44" s="188">
        <v>0</v>
      </c>
      <c r="BV44" s="188">
        <v>0</v>
      </c>
      <c r="BW44" s="188">
        <v>0</v>
      </c>
    </row>
    <row r="45" spans="1:75" ht="13.5">
      <c r="A45" s="182" t="s">
        <v>239</v>
      </c>
      <c r="B45" s="182" t="s">
        <v>313</v>
      </c>
      <c r="C45" s="184" t="s">
        <v>314</v>
      </c>
      <c r="D45" s="188">
        <f t="shared" si="0"/>
        <v>291</v>
      </c>
      <c r="E45" s="188">
        <f t="shared" si="1"/>
        <v>167</v>
      </c>
      <c r="F45" s="188">
        <f t="shared" si="2"/>
        <v>36</v>
      </c>
      <c r="G45" s="188">
        <f t="shared" si="3"/>
        <v>80</v>
      </c>
      <c r="H45" s="188">
        <f t="shared" si="4"/>
        <v>7</v>
      </c>
      <c r="I45" s="188">
        <f t="shared" si="5"/>
        <v>1</v>
      </c>
      <c r="J45" s="188">
        <f t="shared" si="6"/>
        <v>0</v>
      </c>
      <c r="K45" s="188">
        <f t="shared" si="7"/>
        <v>0</v>
      </c>
      <c r="L45" s="188">
        <f t="shared" si="8"/>
        <v>42</v>
      </c>
      <c r="M45" s="188">
        <v>33</v>
      </c>
      <c r="N45" s="188">
        <v>8</v>
      </c>
      <c r="O45" s="188">
        <v>0</v>
      </c>
      <c r="P45" s="188">
        <v>0</v>
      </c>
      <c r="Q45" s="188">
        <v>1</v>
      </c>
      <c r="R45" s="188">
        <v>0</v>
      </c>
      <c r="S45" s="188">
        <v>0</v>
      </c>
      <c r="T45" s="188">
        <f t="shared" si="9"/>
        <v>91</v>
      </c>
      <c r="U45" s="188">
        <f t="shared" si="10"/>
        <v>0</v>
      </c>
      <c r="V45" s="188">
        <f t="shared" si="11"/>
        <v>23</v>
      </c>
      <c r="W45" s="188">
        <f t="shared" si="12"/>
        <v>61</v>
      </c>
      <c r="X45" s="188">
        <f t="shared" si="13"/>
        <v>7</v>
      </c>
      <c r="Y45" s="188">
        <f t="shared" si="14"/>
        <v>0</v>
      </c>
      <c r="Z45" s="188">
        <f t="shared" si="15"/>
        <v>0</v>
      </c>
      <c r="AA45" s="188">
        <f t="shared" si="16"/>
        <v>0</v>
      </c>
      <c r="AB45" s="188">
        <f t="shared" si="17"/>
        <v>0</v>
      </c>
      <c r="AC45" s="188">
        <v>0</v>
      </c>
      <c r="AD45" s="188">
        <v>0</v>
      </c>
      <c r="AE45" s="188">
        <v>0</v>
      </c>
      <c r="AF45" s="188">
        <v>0</v>
      </c>
      <c r="AG45" s="188">
        <v>0</v>
      </c>
      <c r="AH45" s="188">
        <v>0</v>
      </c>
      <c r="AI45" s="188">
        <v>0</v>
      </c>
      <c r="AJ45" s="188">
        <f t="shared" si="18"/>
        <v>91</v>
      </c>
      <c r="AK45" s="188">
        <v>0</v>
      </c>
      <c r="AL45" s="188">
        <v>23</v>
      </c>
      <c r="AM45" s="188">
        <v>61</v>
      </c>
      <c r="AN45" s="188">
        <v>7</v>
      </c>
      <c r="AO45" s="188">
        <v>0</v>
      </c>
      <c r="AP45" s="188">
        <v>0</v>
      </c>
      <c r="AQ45" s="188">
        <v>0</v>
      </c>
      <c r="AR45" s="188">
        <f t="shared" si="19"/>
        <v>0</v>
      </c>
      <c r="AS45" s="188">
        <v>0</v>
      </c>
      <c r="AT45" s="188">
        <v>0</v>
      </c>
      <c r="AU45" s="188">
        <v>0</v>
      </c>
      <c r="AV45" s="188">
        <v>0</v>
      </c>
      <c r="AW45" s="188">
        <v>0</v>
      </c>
      <c r="AX45" s="188">
        <v>0</v>
      </c>
      <c r="AY45" s="188">
        <v>0</v>
      </c>
      <c r="AZ45" s="188">
        <f t="shared" si="20"/>
        <v>0</v>
      </c>
      <c r="BA45" s="188">
        <v>0</v>
      </c>
      <c r="BB45" s="188">
        <v>0</v>
      </c>
      <c r="BC45" s="188">
        <v>0</v>
      </c>
      <c r="BD45" s="188">
        <v>0</v>
      </c>
      <c r="BE45" s="188">
        <v>0</v>
      </c>
      <c r="BF45" s="188">
        <v>0</v>
      </c>
      <c r="BG45" s="188">
        <v>0</v>
      </c>
      <c r="BH45" s="188">
        <f t="shared" si="21"/>
        <v>0</v>
      </c>
      <c r="BI45" s="188">
        <v>0</v>
      </c>
      <c r="BJ45" s="188">
        <v>0</v>
      </c>
      <c r="BK45" s="188">
        <v>0</v>
      </c>
      <c r="BL45" s="188">
        <v>0</v>
      </c>
      <c r="BM45" s="188">
        <v>0</v>
      </c>
      <c r="BN45" s="188">
        <v>0</v>
      </c>
      <c r="BO45" s="188">
        <v>0</v>
      </c>
      <c r="BP45" s="188">
        <f t="shared" si="22"/>
        <v>158</v>
      </c>
      <c r="BQ45" s="188">
        <v>134</v>
      </c>
      <c r="BR45" s="188">
        <v>5</v>
      </c>
      <c r="BS45" s="188">
        <v>19</v>
      </c>
      <c r="BT45" s="188">
        <v>0</v>
      </c>
      <c r="BU45" s="188">
        <v>0</v>
      </c>
      <c r="BV45" s="188">
        <v>0</v>
      </c>
      <c r="BW45" s="188">
        <v>0</v>
      </c>
    </row>
    <row r="46" spans="1:75" ht="13.5">
      <c r="A46" s="182" t="s">
        <v>239</v>
      </c>
      <c r="B46" s="182" t="s">
        <v>315</v>
      </c>
      <c r="C46" s="184" t="s">
        <v>316</v>
      </c>
      <c r="D46" s="188">
        <f t="shared" si="0"/>
        <v>112</v>
      </c>
      <c r="E46" s="188">
        <f t="shared" si="1"/>
        <v>30</v>
      </c>
      <c r="F46" s="188">
        <f t="shared" si="2"/>
        <v>26</v>
      </c>
      <c r="G46" s="188">
        <f t="shared" si="3"/>
        <v>50</v>
      </c>
      <c r="H46" s="188">
        <f t="shared" si="4"/>
        <v>5</v>
      </c>
      <c r="I46" s="188">
        <f t="shared" si="5"/>
        <v>1</v>
      </c>
      <c r="J46" s="188">
        <f t="shared" si="6"/>
        <v>0</v>
      </c>
      <c r="K46" s="188">
        <f t="shared" si="7"/>
        <v>0</v>
      </c>
      <c r="L46" s="188">
        <f t="shared" si="8"/>
        <v>36</v>
      </c>
      <c r="M46" s="188">
        <v>30</v>
      </c>
      <c r="N46" s="188">
        <v>5</v>
      </c>
      <c r="O46" s="188">
        <v>0</v>
      </c>
      <c r="P46" s="188">
        <v>0</v>
      </c>
      <c r="Q46" s="188">
        <v>1</v>
      </c>
      <c r="R46" s="188">
        <v>0</v>
      </c>
      <c r="S46" s="188">
        <v>0</v>
      </c>
      <c r="T46" s="188">
        <f t="shared" si="9"/>
        <v>76</v>
      </c>
      <c r="U46" s="188">
        <f t="shared" si="10"/>
        <v>0</v>
      </c>
      <c r="V46" s="188">
        <f t="shared" si="11"/>
        <v>21</v>
      </c>
      <c r="W46" s="188">
        <f t="shared" si="12"/>
        <v>50</v>
      </c>
      <c r="X46" s="188">
        <f t="shared" si="13"/>
        <v>5</v>
      </c>
      <c r="Y46" s="188">
        <f t="shared" si="14"/>
        <v>0</v>
      </c>
      <c r="Z46" s="188">
        <f t="shared" si="15"/>
        <v>0</v>
      </c>
      <c r="AA46" s="188">
        <f t="shared" si="16"/>
        <v>0</v>
      </c>
      <c r="AB46" s="188">
        <f t="shared" si="17"/>
        <v>0</v>
      </c>
      <c r="AC46" s="188">
        <v>0</v>
      </c>
      <c r="AD46" s="188">
        <v>0</v>
      </c>
      <c r="AE46" s="188">
        <v>0</v>
      </c>
      <c r="AF46" s="188">
        <v>0</v>
      </c>
      <c r="AG46" s="188">
        <v>0</v>
      </c>
      <c r="AH46" s="188">
        <v>0</v>
      </c>
      <c r="AI46" s="188">
        <v>0</v>
      </c>
      <c r="AJ46" s="188">
        <f t="shared" si="18"/>
        <v>76</v>
      </c>
      <c r="AK46" s="188">
        <v>0</v>
      </c>
      <c r="AL46" s="188">
        <v>21</v>
      </c>
      <c r="AM46" s="188">
        <v>50</v>
      </c>
      <c r="AN46" s="188">
        <v>5</v>
      </c>
      <c r="AO46" s="188">
        <v>0</v>
      </c>
      <c r="AP46" s="188">
        <v>0</v>
      </c>
      <c r="AQ46" s="188">
        <v>0</v>
      </c>
      <c r="AR46" s="188">
        <f t="shared" si="19"/>
        <v>0</v>
      </c>
      <c r="AS46" s="188">
        <v>0</v>
      </c>
      <c r="AT46" s="188">
        <v>0</v>
      </c>
      <c r="AU46" s="188">
        <v>0</v>
      </c>
      <c r="AV46" s="188">
        <v>0</v>
      </c>
      <c r="AW46" s="188">
        <v>0</v>
      </c>
      <c r="AX46" s="188">
        <v>0</v>
      </c>
      <c r="AY46" s="188">
        <v>0</v>
      </c>
      <c r="AZ46" s="188">
        <f t="shared" si="20"/>
        <v>0</v>
      </c>
      <c r="BA46" s="188">
        <v>0</v>
      </c>
      <c r="BB46" s="188">
        <v>0</v>
      </c>
      <c r="BC46" s="188">
        <v>0</v>
      </c>
      <c r="BD46" s="188">
        <v>0</v>
      </c>
      <c r="BE46" s="188">
        <v>0</v>
      </c>
      <c r="BF46" s="188">
        <v>0</v>
      </c>
      <c r="BG46" s="188">
        <v>0</v>
      </c>
      <c r="BH46" s="188">
        <f t="shared" si="21"/>
        <v>0</v>
      </c>
      <c r="BI46" s="188">
        <v>0</v>
      </c>
      <c r="BJ46" s="188">
        <v>0</v>
      </c>
      <c r="BK46" s="188">
        <v>0</v>
      </c>
      <c r="BL46" s="188">
        <v>0</v>
      </c>
      <c r="BM46" s="188">
        <v>0</v>
      </c>
      <c r="BN46" s="188">
        <v>0</v>
      </c>
      <c r="BO46" s="188">
        <v>0</v>
      </c>
      <c r="BP46" s="188">
        <f t="shared" si="22"/>
        <v>0</v>
      </c>
      <c r="BQ46" s="188">
        <v>0</v>
      </c>
      <c r="BR46" s="188">
        <v>0</v>
      </c>
      <c r="BS46" s="188">
        <v>0</v>
      </c>
      <c r="BT46" s="188">
        <v>0</v>
      </c>
      <c r="BU46" s="188">
        <v>0</v>
      </c>
      <c r="BV46" s="188">
        <v>0</v>
      </c>
      <c r="BW46" s="188">
        <v>0</v>
      </c>
    </row>
    <row r="47" spans="1:75" ht="13.5">
      <c r="A47" s="182" t="s">
        <v>239</v>
      </c>
      <c r="B47" s="182" t="s">
        <v>317</v>
      </c>
      <c r="C47" s="184" t="s">
        <v>318</v>
      </c>
      <c r="D47" s="188">
        <f t="shared" si="0"/>
        <v>453</v>
      </c>
      <c r="E47" s="188">
        <f t="shared" si="1"/>
        <v>165</v>
      </c>
      <c r="F47" s="188">
        <f t="shared" si="2"/>
        <v>106</v>
      </c>
      <c r="G47" s="188">
        <f t="shared" si="3"/>
        <v>52</v>
      </c>
      <c r="H47" s="188">
        <f t="shared" si="4"/>
        <v>0</v>
      </c>
      <c r="I47" s="188">
        <f t="shared" si="5"/>
        <v>0</v>
      </c>
      <c r="J47" s="188">
        <f t="shared" si="6"/>
        <v>0</v>
      </c>
      <c r="K47" s="188">
        <f t="shared" si="7"/>
        <v>130</v>
      </c>
      <c r="L47" s="188">
        <f t="shared" si="8"/>
        <v>0</v>
      </c>
      <c r="M47" s="188">
        <v>0</v>
      </c>
      <c r="N47" s="188">
        <v>0</v>
      </c>
      <c r="O47" s="188">
        <v>0</v>
      </c>
      <c r="P47" s="188">
        <v>0</v>
      </c>
      <c r="Q47" s="188">
        <v>0</v>
      </c>
      <c r="R47" s="188">
        <v>0</v>
      </c>
      <c r="S47" s="188">
        <v>0</v>
      </c>
      <c r="T47" s="188">
        <f t="shared" si="9"/>
        <v>248</v>
      </c>
      <c r="U47" s="188">
        <f t="shared" si="10"/>
        <v>0</v>
      </c>
      <c r="V47" s="188">
        <f t="shared" si="11"/>
        <v>96</v>
      </c>
      <c r="W47" s="188">
        <f t="shared" si="12"/>
        <v>22</v>
      </c>
      <c r="X47" s="188">
        <f t="shared" si="13"/>
        <v>0</v>
      </c>
      <c r="Y47" s="188">
        <f t="shared" si="14"/>
        <v>0</v>
      </c>
      <c r="Z47" s="188">
        <f t="shared" si="15"/>
        <v>0</v>
      </c>
      <c r="AA47" s="188">
        <f t="shared" si="16"/>
        <v>130</v>
      </c>
      <c r="AB47" s="188">
        <f t="shared" si="17"/>
        <v>165</v>
      </c>
      <c r="AC47" s="188">
        <v>0</v>
      </c>
      <c r="AD47" s="188">
        <v>40</v>
      </c>
      <c r="AE47" s="188">
        <v>0</v>
      </c>
      <c r="AF47" s="188">
        <v>0</v>
      </c>
      <c r="AG47" s="188">
        <v>0</v>
      </c>
      <c r="AH47" s="188">
        <v>0</v>
      </c>
      <c r="AI47" s="188">
        <v>125</v>
      </c>
      <c r="AJ47" s="188">
        <f t="shared" si="18"/>
        <v>0</v>
      </c>
      <c r="AK47" s="188">
        <v>0</v>
      </c>
      <c r="AL47" s="188">
        <v>0</v>
      </c>
      <c r="AM47" s="188">
        <v>0</v>
      </c>
      <c r="AN47" s="188">
        <v>0</v>
      </c>
      <c r="AO47" s="188">
        <v>0</v>
      </c>
      <c r="AP47" s="188">
        <v>0</v>
      </c>
      <c r="AQ47" s="188">
        <v>0</v>
      </c>
      <c r="AR47" s="188">
        <f t="shared" si="19"/>
        <v>83</v>
      </c>
      <c r="AS47" s="188">
        <v>0</v>
      </c>
      <c r="AT47" s="188">
        <v>56</v>
      </c>
      <c r="AU47" s="188">
        <v>22</v>
      </c>
      <c r="AV47" s="188">
        <v>0</v>
      </c>
      <c r="AW47" s="188">
        <v>0</v>
      </c>
      <c r="AX47" s="188">
        <v>0</v>
      </c>
      <c r="AY47" s="188">
        <v>5</v>
      </c>
      <c r="AZ47" s="188">
        <f t="shared" si="20"/>
        <v>0</v>
      </c>
      <c r="BA47" s="188">
        <v>0</v>
      </c>
      <c r="BB47" s="188">
        <v>0</v>
      </c>
      <c r="BC47" s="188">
        <v>0</v>
      </c>
      <c r="BD47" s="188">
        <v>0</v>
      </c>
      <c r="BE47" s="188">
        <v>0</v>
      </c>
      <c r="BF47" s="188">
        <v>0</v>
      </c>
      <c r="BG47" s="188">
        <v>0</v>
      </c>
      <c r="BH47" s="188">
        <f t="shared" si="21"/>
        <v>0</v>
      </c>
      <c r="BI47" s="188">
        <v>0</v>
      </c>
      <c r="BJ47" s="188">
        <v>0</v>
      </c>
      <c r="BK47" s="188">
        <v>0</v>
      </c>
      <c r="BL47" s="188">
        <v>0</v>
      </c>
      <c r="BM47" s="188">
        <v>0</v>
      </c>
      <c r="BN47" s="188">
        <v>0</v>
      </c>
      <c r="BO47" s="188">
        <v>0</v>
      </c>
      <c r="BP47" s="188">
        <f t="shared" si="22"/>
        <v>205</v>
      </c>
      <c r="BQ47" s="188">
        <v>165</v>
      </c>
      <c r="BR47" s="188">
        <v>10</v>
      </c>
      <c r="BS47" s="188">
        <v>30</v>
      </c>
      <c r="BT47" s="188">
        <v>0</v>
      </c>
      <c r="BU47" s="188">
        <v>0</v>
      </c>
      <c r="BV47" s="188">
        <v>0</v>
      </c>
      <c r="BW47" s="188">
        <v>0</v>
      </c>
    </row>
    <row r="48" spans="1:75" ht="13.5">
      <c r="A48" s="182" t="s">
        <v>239</v>
      </c>
      <c r="B48" s="182" t="s">
        <v>319</v>
      </c>
      <c r="C48" s="184" t="s">
        <v>320</v>
      </c>
      <c r="D48" s="188">
        <f t="shared" si="0"/>
        <v>1400</v>
      </c>
      <c r="E48" s="188">
        <f aca="true" t="shared" si="25" ref="E48:E64">M48+U48+BQ48</f>
        <v>562</v>
      </c>
      <c r="F48" s="188">
        <f aca="true" t="shared" si="26" ref="F48:F64">N48+V48+BR48</f>
        <v>330</v>
      </c>
      <c r="G48" s="188">
        <f aca="true" t="shared" si="27" ref="G48:G64">O48+W48+BS48</f>
        <v>224</v>
      </c>
      <c r="H48" s="188">
        <f aca="true" t="shared" si="28" ref="H48:H64">P48+X48+BT48</f>
        <v>27</v>
      </c>
      <c r="I48" s="188">
        <f aca="true" t="shared" si="29" ref="I48:I64">Q48+Y48+BU48</f>
        <v>3</v>
      </c>
      <c r="J48" s="188">
        <f aca="true" t="shared" si="30" ref="J48:J64">R48+Z48+BV48</f>
        <v>68</v>
      </c>
      <c r="K48" s="188">
        <f aca="true" t="shared" si="31" ref="K48:K64">S48+AA48+BW48</f>
        <v>186</v>
      </c>
      <c r="L48" s="188">
        <f aca="true" t="shared" si="32" ref="L48:L64">SUM(M48:S48)</f>
        <v>1037</v>
      </c>
      <c r="M48" s="188">
        <v>540</v>
      </c>
      <c r="N48" s="188">
        <v>221</v>
      </c>
      <c r="O48" s="188">
        <v>205</v>
      </c>
      <c r="P48" s="188">
        <v>0</v>
      </c>
      <c r="Q48" s="188">
        <v>3</v>
      </c>
      <c r="R48" s="188">
        <v>68</v>
      </c>
      <c r="S48" s="188">
        <v>0</v>
      </c>
      <c r="T48" s="188">
        <f aca="true" t="shared" si="33" ref="T48:T64">SUM(U48:AA48)</f>
        <v>321</v>
      </c>
      <c r="U48" s="188">
        <f aca="true" t="shared" si="34" ref="U48:U64">AC48+AK48+AS48+BA48+BI48</f>
        <v>0</v>
      </c>
      <c r="V48" s="188">
        <f aca="true" t="shared" si="35" ref="V48:V64">AD48+AL48+AT48+BB48+BJ48</f>
        <v>108</v>
      </c>
      <c r="W48" s="188">
        <f aca="true" t="shared" si="36" ref="W48:W64">AE48+AM48+AU48+BC48+BK48</f>
        <v>0</v>
      </c>
      <c r="X48" s="188">
        <f aca="true" t="shared" si="37" ref="X48:X64">AF48+AN48+AV48+BD48+BL48</f>
        <v>27</v>
      </c>
      <c r="Y48" s="188">
        <f aca="true" t="shared" si="38" ref="Y48:Y64">AG48+AO48+AW48+BE48+BM48</f>
        <v>0</v>
      </c>
      <c r="Z48" s="188">
        <f aca="true" t="shared" si="39" ref="Z48:Z64">AH48+AP48+AX48+BF48+BN48</f>
        <v>0</v>
      </c>
      <c r="AA48" s="188">
        <f aca="true" t="shared" si="40" ref="AA48:AA64">AI48+AQ48+AY48+BG48+BO48</f>
        <v>186</v>
      </c>
      <c r="AB48" s="188">
        <f aca="true" t="shared" si="41" ref="AB48:AB64">SUM(AC48:AI48)</f>
        <v>186</v>
      </c>
      <c r="AC48" s="188">
        <v>0</v>
      </c>
      <c r="AD48" s="188">
        <v>0</v>
      </c>
      <c r="AE48" s="188">
        <v>0</v>
      </c>
      <c r="AF48" s="188">
        <v>0</v>
      </c>
      <c r="AG48" s="188">
        <v>0</v>
      </c>
      <c r="AH48" s="188">
        <v>0</v>
      </c>
      <c r="AI48" s="188">
        <v>186</v>
      </c>
      <c r="AJ48" s="188">
        <f aca="true" t="shared" si="42" ref="AJ48:AJ64">SUM(AK48:AQ48)</f>
        <v>0</v>
      </c>
      <c r="AK48" s="188">
        <v>0</v>
      </c>
      <c r="AL48" s="188">
        <v>0</v>
      </c>
      <c r="AM48" s="188">
        <v>0</v>
      </c>
      <c r="AN48" s="188">
        <v>0</v>
      </c>
      <c r="AO48" s="188">
        <v>0</v>
      </c>
      <c r="AP48" s="188">
        <v>0</v>
      </c>
      <c r="AQ48" s="188">
        <v>0</v>
      </c>
      <c r="AR48" s="188">
        <f aca="true" t="shared" si="43" ref="AR48:AR64">SUM(AS48:AY48)</f>
        <v>135</v>
      </c>
      <c r="AS48" s="188">
        <v>0</v>
      </c>
      <c r="AT48" s="188">
        <v>108</v>
      </c>
      <c r="AU48" s="188">
        <v>0</v>
      </c>
      <c r="AV48" s="188">
        <v>27</v>
      </c>
      <c r="AW48" s="188">
        <v>0</v>
      </c>
      <c r="AX48" s="188">
        <v>0</v>
      </c>
      <c r="AY48" s="188">
        <v>0</v>
      </c>
      <c r="AZ48" s="188">
        <f aca="true" t="shared" si="44" ref="AZ48:AZ64">SUM(BA48:BG48)</f>
        <v>0</v>
      </c>
      <c r="BA48" s="188">
        <v>0</v>
      </c>
      <c r="BB48" s="188">
        <v>0</v>
      </c>
      <c r="BC48" s="188">
        <v>0</v>
      </c>
      <c r="BD48" s="188">
        <v>0</v>
      </c>
      <c r="BE48" s="188">
        <v>0</v>
      </c>
      <c r="BF48" s="188">
        <v>0</v>
      </c>
      <c r="BG48" s="188">
        <v>0</v>
      </c>
      <c r="BH48" s="188">
        <f aca="true" t="shared" si="45" ref="BH48:BH64">SUM(BI48:BO48)</f>
        <v>0</v>
      </c>
      <c r="BI48" s="188">
        <v>0</v>
      </c>
      <c r="BJ48" s="188">
        <v>0</v>
      </c>
      <c r="BK48" s="188">
        <v>0</v>
      </c>
      <c r="BL48" s="188">
        <v>0</v>
      </c>
      <c r="BM48" s="188">
        <v>0</v>
      </c>
      <c r="BN48" s="188">
        <v>0</v>
      </c>
      <c r="BO48" s="188">
        <v>0</v>
      </c>
      <c r="BP48" s="188">
        <f aca="true" t="shared" si="46" ref="BP48:BP64">SUM(BQ48:BW48)</f>
        <v>42</v>
      </c>
      <c r="BQ48" s="188">
        <v>22</v>
      </c>
      <c r="BR48" s="188">
        <v>1</v>
      </c>
      <c r="BS48" s="188">
        <v>19</v>
      </c>
      <c r="BT48" s="188">
        <v>0</v>
      </c>
      <c r="BU48" s="188">
        <v>0</v>
      </c>
      <c r="BV48" s="188">
        <v>0</v>
      </c>
      <c r="BW48" s="188">
        <v>0</v>
      </c>
    </row>
    <row r="49" spans="1:75" ht="13.5">
      <c r="A49" s="182" t="s">
        <v>239</v>
      </c>
      <c r="B49" s="182" t="s">
        <v>321</v>
      </c>
      <c r="C49" s="184" t="s">
        <v>322</v>
      </c>
      <c r="D49" s="188">
        <f t="shared" si="0"/>
        <v>341</v>
      </c>
      <c r="E49" s="188">
        <f t="shared" si="25"/>
        <v>185</v>
      </c>
      <c r="F49" s="188">
        <f t="shared" si="26"/>
        <v>82</v>
      </c>
      <c r="G49" s="188">
        <f t="shared" si="27"/>
        <v>61</v>
      </c>
      <c r="H49" s="188">
        <f t="shared" si="28"/>
        <v>13</v>
      </c>
      <c r="I49" s="188">
        <f t="shared" si="29"/>
        <v>0</v>
      </c>
      <c r="J49" s="188">
        <f t="shared" si="30"/>
        <v>0</v>
      </c>
      <c r="K49" s="188">
        <f t="shared" si="31"/>
        <v>0</v>
      </c>
      <c r="L49" s="188">
        <f t="shared" si="32"/>
        <v>265</v>
      </c>
      <c r="M49" s="188">
        <v>172</v>
      </c>
      <c r="N49" s="188">
        <v>23</v>
      </c>
      <c r="O49" s="188">
        <v>57</v>
      </c>
      <c r="P49" s="188">
        <v>13</v>
      </c>
      <c r="Q49" s="188">
        <v>0</v>
      </c>
      <c r="R49" s="188">
        <v>0</v>
      </c>
      <c r="S49" s="188">
        <v>0</v>
      </c>
      <c r="T49" s="188">
        <f t="shared" si="33"/>
        <v>58</v>
      </c>
      <c r="U49" s="188">
        <f t="shared" si="34"/>
        <v>0</v>
      </c>
      <c r="V49" s="188">
        <f t="shared" si="35"/>
        <v>58</v>
      </c>
      <c r="W49" s="188">
        <f t="shared" si="36"/>
        <v>0</v>
      </c>
      <c r="X49" s="188">
        <f t="shared" si="37"/>
        <v>0</v>
      </c>
      <c r="Y49" s="188">
        <f t="shared" si="38"/>
        <v>0</v>
      </c>
      <c r="Z49" s="188">
        <f t="shared" si="39"/>
        <v>0</v>
      </c>
      <c r="AA49" s="188">
        <f t="shared" si="40"/>
        <v>0</v>
      </c>
      <c r="AB49" s="188">
        <f t="shared" si="41"/>
        <v>0</v>
      </c>
      <c r="AC49" s="188">
        <v>0</v>
      </c>
      <c r="AD49" s="188">
        <v>0</v>
      </c>
      <c r="AE49" s="188">
        <v>0</v>
      </c>
      <c r="AF49" s="188">
        <v>0</v>
      </c>
      <c r="AG49" s="188">
        <v>0</v>
      </c>
      <c r="AH49" s="188">
        <v>0</v>
      </c>
      <c r="AI49" s="188">
        <v>0</v>
      </c>
      <c r="AJ49" s="188">
        <f t="shared" si="42"/>
        <v>58</v>
      </c>
      <c r="AK49" s="188">
        <v>0</v>
      </c>
      <c r="AL49" s="188">
        <v>58</v>
      </c>
      <c r="AM49" s="188">
        <v>0</v>
      </c>
      <c r="AN49" s="188">
        <v>0</v>
      </c>
      <c r="AO49" s="188">
        <v>0</v>
      </c>
      <c r="AP49" s="188">
        <v>0</v>
      </c>
      <c r="AQ49" s="188">
        <v>0</v>
      </c>
      <c r="AR49" s="188">
        <f t="shared" si="43"/>
        <v>0</v>
      </c>
      <c r="AS49" s="188">
        <v>0</v>
      </c>
      <c r="AT49" s="188">
        <v>0</v>
      </c>
      <c r="AU49" s="188">
        <v>0</v>
      </c>
      <c r="AV49" s="188">
        <v>0</v>
      </c>
      <c r="AW49" s="188">
        <v>0</v>
      </c>
      <c r="AX49" s="188">
        <v>0</v>
      </c>
      <c r="AY49" s="188">
        <v>0</v>
      </c>
      <c r="AZ49" s="188">
        <f t="shared" si="44"/>
        <v>0</v>
      </c>
      <c r="BA49" s="188">
        <v>0</v>
      </c>
      <c r="BB49" s="188">
        <v>0</v>
      </c>
      <c r="BC49" s="188">
        <v>0</v>
      </c>
      <c r="BD49" s="188">
        <v>0</v>
      </c>
      <c r="BE49" s="188">
        <v>0</v>
      </c>
      <c r="BF49" s="188">
        <v>0</v>
      </c>
      <c r="BG49" s="188">
        <v>0</v>
      </c>
      <c r="BH49" s="188">
        <f t="shared" si="45"/>
        <v>0</v>
      </c>
      <c r="BI49" s="188">
        <v>0</v>
      </c>
      <c r="BJ49" s="188">
        <v>0</v>
      </c>
      <c r="BK49" s="188">
        <v>0</v>
      </c>
      <c r="BL49" s="188">
        <v>0</v>
      </c>
      <c r="BM49" s="188">
        <v>0</v>
      </c>
      <c r="BN49" s="188">
        <v>0</v>
      </c>
      <c r="BO49" s="188">
        <v>0</v>
      </c>
      <c r="BP49" s="188">
        <f t="shared" si="46"/>
        <v>18</v>
      </c>
      <c r="BQ49" s="188">
        <v>13</v>
      </c>
      <c r="BR49" s="188">
        <v>1</v>
      </c>
      <c r="BS49" s="188">
        <v>4</v>
      </c>
      <c r="BT49" s="188">
        <v>0</v>
      </c>
      <c r="BU49" s="188">
        <v>0</v>
      </c>
      <c r="BV49" s="188">
        <v>0</v>
      </c>
      <c r="BW49" s="188">
        <v>0</v>
      </c>
    </row>
    <row r="50" spans="1:75" ht="13.5">
      <c r="A50" s="182" t="s">
        <v>239</v>
      </c>
      <c r="B50" s="182" t="s">
        <v>323</v>
      </c>
      <c r="C50" s="184" t="s">
        <v>324</v>
      </c>
      <c r="D50" s="188">
        <f t="shared" si="0"/>
        <v>226</v>
      </c>
      <c r="E50" s="188">
        <f t="shared" si="25"/>
        <v>122</v>
      </c>
      <c r="F50" s="188">
        <f t="shared" si="26"/>
        <v>36</v>
      </c>
      <c r="G50" s="188">
        <f t="shared" si="27"/>
        <v>60</v>
      </c>
      <c r="H50" s="188">
        <f t="shared" si="28"/>
        <v>7</v>
      </c>
      <c r="I50" s="188">
        <f t="shared" si="29"/>
        <v>0</v>
      </c>
      <c r="J50" s="188">
        <f t="shared" si="30"/>
        <v>0</v>
      </c>
      <c r="K50" s="188">
        <f t="shared" si="31"/>
        <v>1</v>
      </c>
      <c r="L50" s="188">
        <f t="shared" si="32"/>
        <v>122</v>
      </c>
      <c r="M50" s="188">
        <v>122</v>
      </c>
      <c r="N50" s="188">
        <v>0</v>
      </c>
      <c r="O50" s="188">
        <v>0</v>
      </c>
      <c r="P50" s="188">
        <v>0</v>
      </c>
      <c r="Q50" s="188">
        <v>0</v>
      </c>
      <c r="R50" s="188">
        <v>0</v>
      </c>
      <c r="S50" s="188">
        <v>0</v>
      </c>
      <c r="T50" s="188">
        <f t="shared" si="33"/>
        <v>104</v>
      </c>
      <c r="U50" s="188">
        <f t="shared" si="34"/>
        <v>0</v>
      </c>
      <c r="V50" s="188">
        <f t="shared" si="35"/>
        <v>36</v>
      </c>
      <c r="W50" s="188">
        <f t="shared" si="36"/>
        <v>60</v>
      </c>
      <c r="X50" s="188">
        <f t="shared" si="37"/>
        <v>7</v>
      </c>
      <c r="Y50" s="188">
        <f t="shared" si="38"/>
        <v>0</v>
      </c>
      <c r="Z50" s="188">
        <f t="shared" si="39"/>
        <v>0</v>
      </c>
      <c r="AA50" s="188">
        <f t="shared" si="40"/>
        <v>1</v>
      </c>
      <c r="AB50" s="188">
        <f t="shared" si="41"/>
        <v>0</v>
      </c>
      <c r="AC50" s="188">
        <v>0</v>
      </c>
      <c r="AD50" s="188">
        <v>0</v>
      </c>
      <c r="AE50" s="188">
        <v>0</v>
      </c>
      <c r="AF50" s="188">
        <v>0</v>
      </c>
      <c r="AG50" s="188">
        <v>0</v>
      </c>
      <c r="AH50" s="188">
        <v>0</v>
      </c>
      <c r="AI50" s="188">
        <v>0</v>
      </c>
      <c r="AJ50" s="188">
        <f t="shared" si="42"/>
        <v>0</v>
      </c>
      <c r="AK50" s="188">
        <v>0</v>
      </c>
      <c r="AL50" s="188">
        <v>0</v>
      </c>
      <c r="AM50" s="188">
        <v>0</v>
      </c>
      <c r="AN50" s="188">
        <v>0</v>
      </c>
      <c r="AO50" s="188">
        <v>0</v>
      </c>
      <c r="AP50" s="188">
        <v>0</v>
      </c>
      <c r="AQ50" s="188">
        <v>0</v>
      </c>
      <c r="AR50" s="188">
        <f t="shared" si="43"/>
        <v>104</v>
      </c>
      <c r="AS50" s="188">
        <v>0</v>
      </c>
      <c r="AT50" s="188">
        <v>36</v>
      </c>
      <c r="AU50" s="188">
        <v>60</v>
      </c>
      <c r="AV50" s="188">
        <v>7</v>
      </c>
      <c r="AW50" s="188">
        <v>0</v>
      </c>
      <c r="AX50" s="188">
        <v>0</v>
      </c>
      <c r="AY50" s="188">
        <v>1</v>
      </c>
      <c r="AZ50" s="188">
        <f t="shared" si="44"/>
        <v>0</v>
      </c>
      <c r="BA50" s="188">
        <v>0</v>
      </c>
      <c r="BB50" s="188">
        <v>0</v>
      </c>
      <c r="BC50" s="188">
        <v>0</v>
      </c>
      <c r="BD50" s="188">
        <v>0</v>
      </c>
      <c r="BE50" s="188">
        <v>0</v>
      </c>
      <c r="BF50" s="188">
        <v>0</v>
      </c>
      <c r="BG50" s="188">
        <v>0</v>
      </c>
      <c r="BH50" s="188">
        <f t="shared" si="45"/>
        <v>0</v>
      </c>
      <c r="BI50" s="188">
        <v>0</v>
      </c>
      <c r="BJ50" s="188">
        <v>0</v>
      </c>
      <c r="BK50" s="188">
        <v>0</v>
      </c>
      <c r="BL50" s="188">
        <v>0</v>
      </c>
      <c r="BM50" s="188">
        <v>0</v>
      </c>
      <c r="BN50" s="188">
        <v>0</v>
      </c>
      <c r="BO50" s="188">
        <v>0</v>
      </c>
      <c r="BP50" s="188">
        <f t="shared" si="46"/>
        <v>0</v>
      </c>
      <c r="BQ50" s="188">
        <v>0</v>
      </c>
      <c r="BR50" s="188">
        <v>0</v>
      </c>
      <c r="BS50" s="188">
        <v>0</v>
      </c>
      <c r="BT50" s="188">
        <v>0</v>
      </c>
      <c r="BU50" s="188">
        <v>0</v>
      </c>
      <c r="BV50" s="188">
        <v>0</v>
      </c>
      <c r="BW50" s="188">
        <v>0</v>
      </c>
    </row>
    <row r="51" spans="1:75" ht="13.5">
      <c r="A51" s="182" t="s">
        <v>239</v>
      </c>
      <c r="B51" s="182" t="s">
        <v>325</v>
      </c>
      <c r="C51" s="184" t="s">
        <v>326</v>
      </c>
      <c r="D51" s="188">
        <f t="shared" si="0"/>
        <v>1381</v>
      </c>
      <c r="E51" s="188">
        <f t="shared" si="25"/>
        <v>750</v>
      </c>
      <c r="F51" s="188">
        <f t="shared" si="26"/>
        <v>349</v>
      </c>
      <c r="G51" s="188">
        <f t="shared" si="27"/>
        <v>245</v>
      </c>
      <c r="H51" s="188">
        <f t="shared" si="28"/>
        <v>30</v>
      </c>
      <c r="I51" s="188">
        <f t="shared" si="29"/>
        <v>0</v>
      </c>
      <c r="J51" s="188">
        <f t="shared" si="30"/>
        <v>3</v>
      </c>
      <c r="K51" s="188">
        <f t="shared" si="31"/>
        <v>4</v>
      </c>
      <c r="L51" s="188">
        <f t="shared" si="32"/>
        <v>0</v>
      </c>
      <c r="M51" s="188">
        <v>0</v>
      </c>
      <c r="N51" s="188">
        <v>0</v>
      </c>
      <c r="O51" s="188">
        <v>0</v>
      </c>
      <c r="P51" s="188">
        <v>0</v>
      </c>
      <c r="Q51" s="188">
        <v>0</v>
      </c>
      <c r="R51" s="188">
        <v>0</v>
      </c>
      <c r="S51" s="188">
        <v>0</v>
      </c>
      <c r="T51" s="188">
        <f t="shared" si="33"/>
        <v>303</v>
      </c>
      <c r="U51" s="188">
        <f t="shared" si="34"/>
        <v>0</v>
      </c>
      <c r="V51" s="188">
        <f t="shared" si="35"/>
        <v>77</v>
      </c>
      <c r="W51" s="188">
        <f t="shared" si="36"/>
        <v>192</v>
      </c>
      <c r="X51" s="188">
        <f t="shared" si="37"/>
        <v>30</v>
      </c>
      <c r="Y51" s="188">
        <f t="shared" si="38"/>
        <v>0</v>
      </c>
      <c r="Z51" s="188">
        <f t="shared" si="39"/>
        <v>0</v>
      </c>
      <c r="AA51" s="188">
        <f t="shared" si="40"/>
        <v>4</v>
      </c>
      <c r="AB51" s="188">
        <f t="shared" si="41"/>
        <v>0</v>
      </c>
      <c r="AC51" s="188">
        <v>0</v>
      </c>
      <c r="AD51" s="188">
        <v>0</v>
      </c>
      <c r="AE51" s="188">
        <v>0</v>
      </c>
      <c r="AF51" s="188">
        <v>0</v>
      </c>
      <c r="AG51" s="188">
        <v>0</v>
      </c>
      <c r="AH51" s="188">
        <v>0</v>
      </c>
      <c r="AI51" s="188">
        <v>0</v>
      </c>
      <c r="AJ51" s="188">
        <f t="shared" si="42"/>
        <v>0</v>
      </c>
      <c r="AK51" s="188">
        <v>0</v>
      </c>
      <c r="AL51" s="188">
        <v>0</v>
      </c>
      <c r="AM51" s="188">
        <v>0</v>
      </c>
      <c r="AN51" s="188">
        <v>0</v>
      </c>
      <c r="AO51" s="188">
        <v>0</v>
      </c>
      <c r="AP51" s="188">
        <v>0</v>
      </c>
      <c r="AQ51" s="188">
        <v>0</v>
      </c>
      <c r="AR51" s="188">
        <f t="shared" si="43"/>
        <v>303</v>
      </c>
      <c r="AS51" s="188">
        <v>0</v>
      </c>
      <c r="AT51" s="188">
        <v>77</v>
      </c>
      <c r="AU51" s="188">
        <v>192</v>
      </c>
      <c r="AV51" s="188">
        <v>30</v>
      </c>
      <c r="AW51" s="188">
        <v>0</v>
      </c>
      <c r="AX51" s="188">
        <v>0</v>
      </c>
      <c r="AY51" s="188">
        <v>4</v>
      </c>
      <c r="AZ51" s="188">
        <f t="shared" si="44"/>
        <v>0</v>
      </c>
      <c r="BA51" s="188">
        <v>0</v>
      </c>
      <c r="BB51" s="188">
        <v>0</v>
      </c>
      <c r="BC51" s="188">
        <v>0</v>
      </c>
      <c r="BD51" s="188">
        <v>0</v>
      </c>
      <c r="BE51" s="188">
        <v>0</v>
      </c>
      <c r="BF51" s="188">
        <v>0</v>
      </c>
      <c r="BG51" s="188">
        <v>0</v>
      </c>
      <c r="BH51" s="188">
        <f t="shared" si="45"/>
        <v>0</v>
      </c>
      <c r="BI51" s="188">
        <v>0</v>
      </c>
      <c r="BJ51" s="188">
        <v>0</v>
      </c>
      <c r="BK51" s="188">
        <v>0</v>
      </c>
      <c r="BL51" s="188">
        <v>0</v>
      </c>
      <c r="BM51" s="188">
        <v>0</v>
      </c>
      <c r="BN51" s="188">
        <v>0</v>
      </c>
      <c r="BO51" s="188">
        <v>0</v>
      </c>
      <c r="BP51" s="188">
        <f t="shared" si="46"/>
        <v>1078</v>
      </c>
      <c r="BQ51" s="188">
        <v>750</v>
      </c>
      <c r="BR51" s="188">
        <v>272</v>
      </c>
      <c r="BS51" s="188">
        <v>53</v>
      </c>
      <c r="BT51" s="188">
        <v>0</v>
      </c>
      <c r="BU51" s="188">
        <v>0</v>
      </c>
      <c r="BV51" s="188">
        <v>3</v>
      </c>
      <c r="BW51" s="188">
        <v>0</v>
      </c>
    </row>
    <row r="52" spans="1:75" ht="13.5">
      <c r="A52" s="182" t="s">
        <v>239</v>
      </c>
      <c r="B52" s="182" t="s">
        <v>327</v>
      </c>
      <c r="C52" s="184" t="s">
        <v>328</v>
      </c>
      <c r="D52" s="188">
        <f t="shared" si="0"/>
        <v>839</v>
      </c>
      <c r="E52" s="188">
        <f t="shared" si="25"/>
        <v>542</v>
      </c>
      <c r="F52" s="188">
        <f t="shared" si="26"/>
        <v>87</v>
      </c>
      <c r="G52" s="188">
        <f t="shared" si="27"/>
        <v>185</v>
      </c>
      <c r="H52" s="188">
        <f t="shared" si="28"/>
        <v>22</v>
      </c>
      <c r="I52" s="188">
        <f t="shared" si="29"/>
        <v>0</v>
      </c>
      <c r="J52" s="188">
        <f t="shared" si="30"/>
        <v>0</v>
      </c>
      <c r="K52" s="188">
        <f t="shared" si="31"/>
        <v>3</v>
      </c>
      <c r="L52" s="188">
        <f t="shared" si="32"/>
        <v>43</v>
      </c>
      <c r="M52" s="188">
        <v>42</v>
      </c>
      <c r="N52" s="188">
        <v>0</v>
      </c>
      <c r="O52" s="188">
        <v>1</v>
      </c>
      <c r="P52" s="188">
        <v>0</v>
      </c>
      <c r="Q52" s="188">
        <v>0</v>
      </c>
      <c r="R52" s="188">
        <v>0</v>
      </c>
      <c r="S52" s="188">
        <v>0</v>
      </c>
      <c r="T52" s="188">
        <f t="shared" si="33"/>
        <v>263</v>
      </c>
      <c r="U52" s="188">
        <f t="shared" si="34"/>
        <v>0</v>
      </c>
      <c r="V52" s="188">
        <f t="shared" si="35"/>
        <v>71</v>
      </c>
      <c r="W52" s="188">
        <f t="shared" si="36"/>
        <v>167</v>
      </c>
      <c r="X52" s="188">
        <f t="shared" si="37"/>
        <v>22</v>
      </c>
      <c r="Y52" s="188">
        <f t="shared" si="38"/>
        <v>0</v>
      </c>
      <c r="Z52" s="188">
        <f t="shared" si="39"/>
        <v>0</v>
      </c>
      <c r="AA52" s="188">
        <f t="shared" si="40"/>
        <v>3</v>
      </c>
      <c r="AB52" s="188">
        <f t="shared" si="41"/>
        <v>0</v>
      </c>
      <c r="AC52" s="188">
        <v>0</v>
      </c>
      <c r="AD52" s="188">
        <v>0</v>
      </c>
      <c r="AE52" s="188">
        <v>0</v>
      </c>
      <c r="AF52" s="188">
        <v>0</v>
      </c>
      <c r="AG52" s="188">
        <v>0</v>
      </c>
      <c r="AH52" s="188">
        <v>0</v>
      </c>
      <c r="AI52" s="188">
        <v>0</v>
      </c>
      <c r="AJ52" s="188">
        <f t="shared" si="42"/>
        <v>0</v>
      </c>
      <c r="AK52" s="188">
        <v>0</v>
      </c>
      <c r="AL52" s="188">
        <v>0</v>
      </c>
      <c r="AM52" s="188">
        <v>0</v>
      </c>
      <c r="AN52" s="188">
        <v>0</v>
      </c>
      <c r="AO52" s="188">
        <v>0</v>
      </c>
      <c r="AP52" s="188">
        <v>0</v>
      </c>
      <c r="AQ52" s="188">
        <v>0</v>
      </c>
      <c r="AR52" s="188">
        <f t="shared" si="43"/>
        <v>263</v>
      </c>
      <c r="AS52" s="188">
        <v>0</v>
      </c>
      <c r="AT52" s="188">
        <v>71</v>
      </c>
      <c r="AU52" s="188">
        <v>167</v>
      </c>
      <c r="AV52" s="188">
        <v>22</v>
      </c>
      <c r="AW52" s="188">
        <v>0</v>
      </c>
      <c r="AX52" s="188">
        <v>0</v>
      </c>
      <c r="AY52" s="188">
        <v>3</v>
      </c>
      <c r="AZ52" s="188">
        <f t="shared" si="44"/>
        <v>0</v>
      </c>
      <c r="BA52" s="188">
        <v>0</v>
      </c>
      <c r="BB52" s="188">
        <v>0</v>
      </c>
      <c r="BC52" s="188">
        <v>0</v>
      </c>
      <c r="BD52" s="188">
        <v>0</v>
      </c>
      <c r="BE52" s="188">
        <v>0</v>
      </c>
      <c r="BF52" s="188">
        <v>0</v>
      </c>
      <c r="BG52" s="188">
        <v>0</v>
      </c>
      <c r="BH52" s="188">
        <f t="shared" si="45"/>
        <v>0</v>
      </c>
      <c r="BI52" s="188">
        <v>0</v>
      </c>
      <c r="BJ52" s="188">
        <v>0</v>
      </c>
      <c r="BK52" s="188">
        <v>0</v>
      </c>
      <c r="BL52" s="188">
        <v>0</v>
      </c>
      <c r="BM52" s="188">
        <v>0</v>
      </c>
      <c r="BN52" s="188">
        <v>0</v>
      </c>
      <c r="BO52" s="188">
        <v>0</v>
      </c>
      <c r="BP52" s="188">
        <f t="shared" si="46"/>
        <v>533</v>
      </c>
      <c r="BQ52" s="188">
        <v>500</v>
      </c>
      <c r="BR52" s="188">
        <v>16</v>
      </c>
      <c r="BS52" s="188">
        <v>17</v>
      </c>
      <c r="BT52" s="188">
        <v>0</v>
      </c>
      <c r="BU52" s="188">
        <v>0</v>
      </c>
      <c r="BV52" s="188">
        <v>0</v>
      </c>
      <c r="BW52" s="188">
        <v>0</v>
      </c>
    </row>
    <row r="53" spans="1:75" ht="13.5">
      <c r="A53" s="182" t="s">
        <v>239</v>
      </c>
      <c r="B53" s="182" t="s">
        <v>329</v>
      </c>
      <c r="C53" s="184" t="s">
        <v>330</v>
      </c>
      <c r="D53" s="188">
        <f t="shared" si="0"/>
        <v>158</v>
      </c>
      <c r="E53" s="188">
        <f t="shared" si="25"/>
        <v>72</v>
      </c>
      <c r="F53" s="188">
        <f t="shared" si="26"/>
        <v>30</v>
      </c>
      <c r="G53" s="188">
        <f t="shared" si="27"/>
        <v>50</v>
      </c>
      <c r="H53" s="188">
        <f t="shared" si="28"/>
        <v>6</v>
      </c>
      <c r="I53" s="188">
        <f t="shared" si="29"/>
        <v>0</v>
      </c>
      <c r="J53" s="188">
        <f t="shared" si="30"/>
        <v>0</v>
      </c>
      <c r="K53" s="188">
        <f t="shared" si="31"/>
        <v>0</v>
      </c>
      <c r="L53" s="188">
        <f t="shared" si="32"/>
        <v>0</v>
      </c>
      <c r="M53" s="188">
        <v>0</v>
      </c>
      <c r="N53" s="188">
        <v>0</v>
      </c>
      <c r="O53" s="188">
        <v>0</v>
      </c>
      <c r="P53" s="188">
        <v>0</v>
      </c>
      <c r="Q53" s="188">
        <v>0</v>
      </c>
      <c r="R53" s="188">
        <v>0</v>
      </c>
      <c r="S53" s="188">
        <v>0</v>
      </c>
      <c r="T53" s="188">
        <f t="shared" si="33"/>
        <v>86</v>
      </c>
      <c r="U53" s="188">
        <f t="shared" si="34"/>
        <v>0</v>
      </c>
      <c r="V53" s="188">
        <f t="shared" si="35"/>
        <v>30</v>
      </c>
      <c r="W53" s="188">
        <f t="shared" si="36"/>
        <v>50</v>
      </c>
      <c r="X53" s="188">
        <f t="shared" si="37"/>
        <v>6</v>
      </c>
      <c r="Y53" s="188">
        <f t="shared" si="38"/>
        <v>0</v>
      </c>
      <c r="Z53" s="188">
        <f t="shared" si="39"/>
        <v>0</v>
      </c>
      <c r="AA53" s="188">
        <f t="shared" si="40"/>
        <v>0</v>
      </c>
      <c r="AB53" s="188">
        <f t="shared" si="41"/>
        <v>0</v>
      </c>
      <c r="AC53" s="188">
        <v>0</v>
      </c>
      <c r="AD53" s="188">
        <v>0</v>
      </c>
      <c r="AE53" s="188">
        <v>0</v>
      </c>
      <c r="AF53" s="188">
        <v>0</v>
      </c>
      <c r="AG53" s="188">
        <v>0</v>
      </c>
      <c r="AH53" s="188">
        <v>0</v>
      </c>
      <c r="AI53" s="188">
        <v>0</v>
      </c>
      <c r="AJ53" s="188">
        <f t="shared" si="42"/>
        <v>0</v>
      </c>
      <c r="AK53" s="188">
        <v>0</v>
      </c>
      <c r="AL53" s="188">
        <v>0</v>
      </c>
      <c r="AM53" s="188">
        <v>0</v>
      </c>
      <c r="AN53" s="188">
        <v>0</v>
      </c>
      <c r="AO53" s="188">
        <v>0</v>
      </c>
      <c r="AP53" s="188">
        <v>0</v>
      </c>
      <c r="AQ53" s="188">
        <v>0</v>
      </c>
      <c r="AR53" s="188">
        <f t="shared" si="43"/>
        <v>86</v>
      </c>
      <c r="AS53" s="188">
        <v>0</v>
      </c>
      <c r="AT53" s="188">
        <v>30</v>
      </c>
      <c r="AU53" s="188">
        <v>50</v>
      </c>
      <c r="AV53" s="188">
        <v>6</v>
      </c>
      <c r="AW53" s="188">
        <v>0</v>
      </c>
      <c r="AX53" s="188">
        <v>0</v>
      </c>
      <c r="AY53" s="188">
        <v>0</v>
      </c>
      <c r="AZ53" s="188">
        <f t="shared" si="44"/>
        <v>0</v>
      </c>
      <c r="BA53" s="188">
        <v>0</v>
      </c>
      <c r="BB53" s="188">
        <v>0</v>
      </c>
      <c r="BC53" s="188">
        <v>0</v>
      </c>
      <c r="BD53" s="188">
        <v>0</v>
      </c>
      <c r="BE53" s="188">
        <v>0</v>
      </c>
      <c r="BF53" s="188">
        <v>0</v>
      </c>
      <c r="BG53" s="188">
        <v>0</v>
      </c>
      <c r="BH53" s="188">
        <f t="shared" si="45"/>
        <v>0</v>
      </c>
      <c r="BI53" s="188">
        <v>0</v>
      </c>
      <c r="BJ53" s="188">
        <v>0</v>
      </c>
      <c r="BK53" s="188">
        <v>0</v>
      </c>
      <c r="BL53" s="188">
        <v>0</v>
      </c>
      <c r="BM53" s="188">
        <v>0</v>
      </c>
      <c r="BN53" s="188">
        <v>0</v>
      </c>
      <c r="BO53" s="188">
        <v>0</v>
      </c>
      <c r="BP53" s="188">
        <f t="shared" si="46"/>
        <v>72</v>
      </c>
      <c r="BQ53" s="188">
        <v>72</v>
      </c>
      <c r="BR53" s="188">
        <v>0</v>
      </c>
      <c r="BS53" s="188">
        <v>0</v>
      </c>
      <c r="BT53" s="188">
        <v>0</v>
      </c>
      <c r="BU53" s="188">
        <v>0</v>
      </c>
      <c r="BV53" s="188">
        <v>0</v>
      </c>
      <c r="BW53" s="188">
        <v>0</v>
      </c>
    </row>
    <row r="54" spans="1:75" ht="13.5">
      <c r="A54" s="182" t="s">
        <v>239</v>
      </c>
      <c r="B54" s="182" t="s">
        <v>331</v>
      </c>
      <c r="C54" s="184" t="s">
        <v>332</v>
      </c>
      <c r="D54" s="188">
        <f t="shared" si="0"/>
        <v>119</v>
      </c>
      <c r="E54" s="188">
        <f t="shared" si="25"/>
        <v>41</v>
      </c>
      <c r="F54" s="188">
        <f t="shared" si="26"/>
        <v>55</v>
      </c>
      <c r="G54" s="188">
        <f t="shared" si="27"/>
        <v>17</v>
      </c>
      <c r="H54" s="188">
        <f t="shared" si="28"/>
        <v>5</v>
      </c>
      <c r="I54" s="188">
        <f t="shared" si="29"/>
        <v>1</v>
      </c>
      <c r="J54" s="188">
        <f t="shared" si="30"/>
        <v>0</v>
      </c>
      <c r="K54" s="188">
        <f t="shared" si="31"/>
        <v>0</v>
      </c>
      <c r="L54" s="188">
        <f t="shared" si="32"/>
        <v>41</v>
      </c>
      <c r="M54" s="188">
        <v>41</v>
      </c>
      <c r="N54" s="188">
        <v>0</v>
      </c>
      <c r="O54" s="188">
        <v>0</v>
      </c>
      <c r="P54" s="188">
        <v>0</v>
      </c>
      <c r="Q54" s="188">
        <v>0</v>
      </c>
      <c r="R54" s="188">
        <v>0</v>
      </c>
      <c r="S54" s="188">
        <v>0</v>
      </c>
      <c r="T54" s="188">
        <f t="shared" si="33"/>
        <v>78</v>
      </c>
      <c r="U54" s="188">
        <f t="shared" si="34"/>
        <v>0</v>
      </c>
      <c r="V54" s="188">
        <f t="shared" si="35"/>
        <v>55</v>
      </c>
      <c r="W54" s="188">
        <f t="shared" si="36"/>
        <v>17</v>
      </c>
      <c r="X54" s="188">
        <f t="shared" si="37"/>
        <v>5</v>
      </c>
      <c r="Y54" s="188">
        <f t="shared" si="38"/>
        <v>1</v>
      </c>
      <c r="Z54" s="188">
        <f t="shared" si="39"/>
        <v>0</v>
      </c>
      <c r="AA54" s="188">
        <f t="shared" si="40"/>
        <v>0</v>
      </c>
      <c r="AB54" s="188">
        <f t="shared" si="41"/>
        <v>0</v>
      </c>
      <c r="AC54" s="188">
        <v>0</v>
      </c>
      <c r="AD54" s="188">
        <v>0</v>
      </c>
      <c r="AE54" s="188">
        <v>0</v>
      </c>
      <c r="AF54" s="188">
        <v>0</v>
      </c>
      <c r="AG54" s="188">
        <v>0</v>
      </c>
      <c r="AH54" s="188">
        <v>0</v>
      </c>
      <c r="AI54" s="188">
        <v>0</v>
      </c>
      <c r="AJ54" s="188">
        <f t="shared" si="42"/>
        <v>33</v>
      </c>
      <c r="AK54" s="188">
        <v>0</v>
      </c>
      <c r="AL54" s="188">
        <v>33</v>
      </c>
      <c r="AM54" s="188">
        <v>0</v>
      </c>
      <c r="AN54" s="188">
        <v>0</v>
      </c>
      <c r="AO54" s="188">
        <v>0</v>
      </c>
      <c r="AP54" s="188">
        <v>0</v>
      </c>
      <c r="AQ54" s="188">
        <v>0</v>
      </c>
      <c r="AR54" s="188">
        <f t="shared" si="43"/>
        <v>45</v>
      </c>
      <c r="AS54" s="188">
        <v>0</v>
      </c>
      <c r="AT54" s="188">
        <v>22</v>
      </c>
      <c r="AU54" s="188">
        <v>17</v>
      </c>
      <c r="AV54" s="188">
        <v>5</v>
      </c>
      <c r="AW54" s="188">
        <v>1</v>
      </c>
      <c r="AX54" s="188">
        <v>0</v>
      </c>
      <c r="AY54" s="188">
        <v>0</v>
      </c>
      <c r="AZ54" s="188">
        <f t="shared" si="44"/>
        <v>0</v>
      </c>
      <c r="BA54" s="188">
        <v>0</v>
      </c>
      <c r="BB54" s="188">
        <v>0</v>
      </c>
      <c r="BC54" s="188">
        <v>0</v>
      </c>
      <c r="BD54" s="188">
        <v>0</v>
      </c>
      <c r="BE54" s="188">
        <v>0</v>
      </c>
      <c r="BF54" s="188">
        <v>0</v>
      </c>
      <c r="BG54" s="188">
        <v>0</v>
      </c>
      <c r="BH54" s="188">
        <f t="shared" si="45"/>
        <v>0</v>
      </c>
      <c r="BI54" s="188">
        <v>0</v>
      </c>
      <c r="BJ54" s="188">
        <v>0</v>
      </c>
      <c r="BK54" s="188">
        <v>0</v>
      </c>
      <c r="BL54" s="188">
        <v>0</v>
      </c>
      <c r="BM54" s="188">
        <v>0</v>
      </c>
      <c r="BN54" s="188">
        <v>0</v>
      </c>
      <c r="BO54" s="188">
        <v>0</v>
      </c>
      <c r="BP54" s="188">
        <f t="shared" si="46"/>
        <v>0</v>
      </c>
      <c r="BQ54" s="188">
        <v>0</v>
      </c>
      <c r="BR54" s="188">
        <v>0</v>
      </c>
      <c r="BS54" s="188">
        <v>0</v>
      </c>
      <c r="BT54" s="188">
        <v>0</v>
      </c>
      <c r="BU54" s="188">
        <v>0</v>
      </c>
      <c r="BV54" s="188">
        <v>0</v>
      </c>
      <c r="BW54" s="188">
        <v>0</v>
      </c>
    </row>
    <row r="55" spans="1:75" ht="13.5">
      <c r="A55" s="182" t="s">
        <v>239</v>
      </c>
      <c r="B55" s="182" t="s">
        <v>333</v>
      </c>
      <c r="C55" s="184" t="s">
        <v>334</v>
      </c>
      <c r="D55" s="188">
        <f t="shared" si="0"/>
        <v>91</v>
      </c>
      <c r="E55" s="188">
        <f t="shared" si="25"/>
        <v>2</v>
      </c>
      <c r="F55" s="188">
        <f t="shared" si="26"/>
        <v>28</v>
      </c>
      <c r="G55" s="188">
        <f t="shared" si="27"/>
        <v>54</v>
      </c>
      <c r="H55" s="188">
        <f t="shared" si="28"/>
        <v>6</v>
      </c>
      <c r="I55" s="188">
        <f t="shared" si="29"/>
        <v>0</v>
      </c>
      <c r="J55" s="188">
        <f t="shared" si="30"/>
        <v>0</v>
      </c>
      <c r="K55" s="188">
        <f t="shared" si="31"/>
        <v>1</v>
      </c>
      <c r="L55" s="188">
        <f t="shared" si="32"/>
        <v>0</v>
      </c>
      <c r="M55" s="188">
        <v>0</v>
      </c>
      <c r="N55" s="188">
        <v>0</v>
      </c>
      <c r="O55" s="188">
        <v>0</v>
      </c>
      <c r="P55" s="188">
        <v>0</v>
      </c>
      <c r="Q55" s="188">
        <v>0</v>
      </c>
      <c r="R55" s="188">
        <v>0</v>
      </c>
      <c r="S55" s="188">
        <v>0</v>
      </c>
      <c r="T55" s="188">
        <f t="shared" si="33"/>
        <v>80</v>
      </c>
      <c r="U55" s="188">
        <f t="shared" si="34"/>
        <v>0</v>
      </c>
      <c r="V55" s="188">
        <f t="shared" si="35"/>
        <v>27</v>
      </c>
      <c r="W55" s="188">
        <f t="shared" si="36"/>
        <v>46</v>
      </c>
      <c r="X55" s="188">
        <f t="shared" si="37"/>
        <v>6</v>
      </c>
      <c r="Y55" s="188">
        <f t="shared" si="38"/>
        <v>0</v>
      </c>
      <c r="Z55" s="188">
        <f t="shared" si="39"/>
        <v>0</v>
      </c>
      <c r="AA55" s="188">
        <f t="shared" si="40"/>
        <v>1</v>
      </c>
      <c r="AB55" s="188">
        <f t="shared" si="41"/>
        <v>0</v>
      </c>
      <c r="AC55" s="188">
        <v>0</v>
      </c>
      <c r="AD55" s="188">
        <v>0</v>
      </c>
      <c r="AE55" s="188">
        <v>0</v>
      </c>
      <c r="AF55" s="188">
        <v>0</v>
      </c>
      <c r="AG55" s="188">
        <v>0</v>
      </c>
      <c r="AH55" s="188">
        <v>0</v>
      </c>
      <c r="AI55" s="188">
        <v>0</v>
      </c>
      <c r="AJ55" s="188">
        <f t="shared" si="42"/>
        <v>0</v>
      </c>
      <c r="AK55" s="188">
        <v>0</v>
      </c>
      <c r="AL55" s="188">
        <v>0</v>
      </c>
      <c r="AM55" s="188">
        <v>0</v>
      </c>
      <c r="AN55" s="188">
        <v>0</v>
      </c>
      <c r="AO55" s="188">
        <v>0</v>
      </c>
      <c r="AP55" s="188">
        <v>0</v>
      </c>
      <c r="AQ55" s="188">
        <v>0</v>
      </c>
      <c r="AR55" s="188">
        <f t="shared" si="43"/>
        <v>80</v>
      </c>
      <c r="AS55" s="188">
        <v>0</v>
      </c>
      <c r="AT55" s="188">
        <v>27</v>
      </c>
      <c r="AU55" s="188">
        <v>46</v>
      </c>
      <c r="AV55" s="188">
        <v>6</v>
      </c>
      <c r="AW55" s="188">
        <v>0</v>
      </c>
      <c r="AX55" s="188">
        <v>0</v>
      </c>
      <c r="AY55" s="188">
        <v>1</v>
      </c>
      <c r="AZ55" s="188">
        <f t="shared" si="44"/>
        <v>0</v>
      </c>
      <c r="BA55" s="188">
        <v>0</v>
      </c>
      <c r="BB55" s="188">
        <v>0</v>
      </c>
      <c r="BC55" s="188">
        <v>0</v>
      </c>
      <c r="BD55" s="188">
        <v>0</v>
      </c>
      <c r="BE55" s="188">
        <v>0</v>
      </c>
      <c r="BF55" s="188">
        <v>0</v>
      </c>
      <c r="BG55" s="188">
        <v>0</v>
      </c>
      <c r="BH55" s="188">
        <f t="shared" si="45"/>
        <v>0</v>
      </c>
      <c r="BI55" s="188">
        <v>0</v>
      </c>
      <c r="BJ55" s="188">
        <v>0</v>
      </c>
      <c r="BK55" s="188">
        <v>0</v>
      </c>
      <c r="BL55" s="188">
        <v>0</v>
      </c>
      <c r="BM55" s="188">
        <v>0</v>
      </c>
      <c r="BN55" s="188">
        <v>0</v>
      </c>
      <c r="BO55" s="188">
        <v>0</v>
      </c>
      <c r="BP55" s="188">
        <f t="shared" si="46"/>
        <v>11</v>
      </c>
      <c r="BQ55" s="188">
        <v>2</v>
      </c>
      <c r="BR55" s="188">
        <v>1</v>
      </c>
      <c r="BS55" s="188">
        <v>8</v>
      </c>
      <c r="BT55" s="188">
        <v>0</v>
      </c>
      <c r="BU55" s="188">
        <v>0</v>
      </c>
      <c r="BV55" s="188">
        <v>0</v>
      </c>
      <c r="BW55" s="188">
        <v>0</v>
      </c>
    </row>
    <row r="56" spans="1:75" ht="13.5">
      <c r="A56" s="182" t="s">
        <v>239</v>
      </c>
      <c r="B56" s="182" t="s">
        <v>335</v>
      </c>
      <c r="C56" s="184" t="s">
        <v>336</v>
      </c>
      <c r="D56" s="188">
        <f t="shared" si="0"/>
        <v>82</v>
      </c>
      <c r="E56" s="188">
        <f t="shared" si="25"/>
        <v>0</v>
      </c>
      <c r="F56" s="188">
        <f t="shared" si="26"/>
        <v>31</v>
      </c>
      <c r="G56" s="188">
        <f t="shared" si="27"/>
        <v>44</v>
      </c>
      <c r="H56" s="188">
        <f t="shared" si="28"/>
        <v>6</v>
      </c>
      <c r="I56" s="188">
        <f t="shared" si="29"/>
        <v>0</v>
      </c>
      <c r="J56" s="188">
        <f t="shared" si="30"/>
        <v>0</v>
      </c>
      <c r="K56" s="188">
        <f t="shared" si="31"/>
        <v>1</v>
      </c>
      <c r="L56" s="188">
        <f t="shared" si="32"/>
        <v>0</v>
      </c>
      <c r="M56" s="188">
        <v>0</v>
      </c>
      <c r="N56" s="188">
        <v>0</v>
      </c>
      <c r="O56" s="188">
        <v>0</v>
      </c>
      <c r="P56" s="188">
        <v>0</v>
      </c>
      <c r="Q56" s="188">
        <v>0</v>
      </c>
      <c r="R56" s="188">
        <v>0</v>
      </c>
      <c r="S56" s="188">
        <v>0</v>
      </c>
      <c r="T56" s="188">
        <f t="shared" si="33"/>
        <v>68</v>
      </c>
      <c r="U56" s="188">
        <f t="shared" si="34"/>
        <v>0</v>
      </c>
      <c r="V56" s="188">
        <f t="shared" si="35"/>
        <v>17</v>
      </c>
      <c r="W56" s="188">
        <f t="shared" si="36"/>
        <v>44</v>
      </c>
      <c r="X56" s="188">
        <f t="shared" si="37"/>
        <v>6</v>
      </c>
      <c r="Y56" s="188">
        <f t="shared" si="38"/>
        <v>0</v>
      </c>
      <c r="Z56" s="188">
        <f t="shared" si="39"/>
        <v>0</v>
      </c>
      <c r="AA56" s="188">
        <f t="shared" si="40"/>
        <v>1</v>
      </c>
      <c r="AB56" s="188">
        <f t="shared" si="41"/>
        <v>0</v>
      </c>
      <c r="AC56" s="188">
        <v>0</v>
      </c>
      <c r="AD56" s="188">
        <v>0</v>
      </c>
      <c r="AE56" s="188">
        <v>0</v>
      </c>
      <c r="AF56" s="188">
        <v>0</v>
      </c>
      <c r="AG56" s="188">
        <v>0</v>
      </c>
      <c r="AH56" s="188">
        <v>0</v>
      </c>
      <c r="AI56" s="188">
        <v>0</v>
      </c>
      <c r="AJ56" s="188">
        <f t="shared" si="42"/>
        <v>0</v>
      </c>
      <c r="AK56" s="188">
        <v>0</v>
      </c>
      <c r="AL56" s="188">
        <v>0</v>
      </c>
      <c r="AM56" s="188">
        <v>0</v>
      </c>
      <c r="AN56" s="188">
        <v>0</v>
      </c>
      <c r="AO56" s="188">
        <v>0</v>
      </c>
      <c r="AP56" s="188">
        <v>0</v>
      </c>
      <c r="AQ56" s="188">
        <v>0</v>
      </c>
      <c r="AR56" s="188">
        <f t="shared" si="43"/>
        <v>68</v>
      </c>
      <c r="AS56" s="188">
        <v>0</v>
      </c>
      <c r="AT56" s="188">
        <v>17</v>
      </c>
      <c r="AU56" s="188">
        <v>44</v>
      </c>
      <c r="AV56" s="188">
        <v>6</v>
      </c>
      <c r="AW56" s="188">
        <v>0</v>
      </c>
      <c r="AX56" s="188">
        <v>0</v>
      </c>
      <c r="AY56" s="188">
        <v>1</v>
      </c>
      <c r="AZ56" s="188">
        <f t="shared" si="44"/>
        <v>0</v>
      </c>
      <c r="BA56" s="188">
        <v>0</v>
      </c>
      <c r="BB56" s="188">
        <v>0</v>
      </c>
      <c r="BC56" s="188">
        <v>0</v>
      </c>
      <c r="BD56" s="188">
        <v>0</v>
      </c>
      <c r="BE56" s="188">
        <v>0</v>
      </c>
      <c r="BF56" s="188">
        <v>0</v>
      </c>
      <c r="BG56" s="188">
        <v>0</v>
      </c>
      <c r="BH56" s="188">
        <f t="shared" si="45"/>
        <v>0</v>
      </c>
      <c r="BI56" s="188">
        <v>0</v>
      </c>
      <c r="BJ56" s="188">
        <v>0</v>
      </c>
      <c r="BK56" s="188">
        <v>0</v>
      </c>
      <c r="BL56" s="188">
        <v>0</v>
      </c>
      <c r="BM56" s="188">
        <v>0</v>
      </c>
      <c r="BN56" s="188">
        <v>0</v>
      </c>
      <c r="BO56" s="188">
        <v>0</v>
      </c>
      <c r="BP56" s="188">
        <f t="shared" si="46"/>
        <v>14</v>
      </c>
      <c r="BQ56" s="188">
        <v>0</v>
      </c>
      <c r="BR56" s="188">
        <v>14</v>
      </c>
      <c r="BS56" s="188">
        <v>0</v>
      </c>
      <c r="BT56" s="188">
        <v>0</v>
      </c>
      <c r="BU56" s="188">
        <v>0</v>
      </c>
      <c r="BV56" s="188">
        <v>0</v>
      </c>
      <c r="BW56" s="188">
        <v>0</v>
      </c>
    </row>
    <row r="57" spans="1:75" ht="13.5">
      <c r="A57" s="182" t="s">
        <v>239</v>
      </c>
      <c r="B57" s="182" t="s">
        <v>337</v>
      </c>
      <c r="C57" s="184" t="s">
        <v>338</v>
      </c>
      <c r="D57" s="188">
        <f t="shared" si="0"/>
        <v>523</v>
      </c>
      <c r="E57" s="188">
        <f t="shared" si="25"/>
        <v>226</v>
      </c>
      <c r="F57" s="188">
        <f t="shared" si="26"/>
        <v>141</v>
      </c>
      <c r="G57" s="188">
        <f t="shared" si="27"/>
        <v>131</v>
      </c>
      <c r="H57" s="188">
        <f t="shared" si="28"/>
        <v>20</v>
      </c>
      <c r="I57" s="188">
        <f t="shared" si="29"/>
        <v>5</v>
      </c>
      <c r="J57" s="188">
        <f t="shared" si="30"/>
        <v>0</v>
      </c>
      <c r="K57" s="188">
        <f t="shared" si="31"/>
        <v>0</v>
      </c>
      <c r="L57" s="188">
        <f t="shared" si="32"/>
        <v>382</v>
      </c>
      <c r="M57" s="188">
        <v>226</v>
      </c>
      <c r="N57" s="188">
        <v>0</v>
      </c>
      <c r="O57" s="188">
        <v>131</v>
      </c>
      <c r="P57" s="188">
        <v>20</v>
      </c>
      <c r="Q57" s="188">
        <v>5</v>
      </c>
      <c r="R57" s="188">
        <v>0</v>
      </c>
      <c r="S57" s="188">
        <v>0</v>
      </c>
      <c r="T57" s="188">
        <f t="shared" si="33"/>
        <v>141</v>
      </c>
      <c r="U57" s="188">
        <f t="shared" si="34"/>
        <v>0</v>
      </c>
      <c r="V57" s="188">
        <f t="shared" si="35"/>
        <v>141</v>
      </c>
      <c r="W57" s="188">
        <f t="shared" si="36"/>
        <v>0</v>
      </c>
      <c r="X57" s="188">
        <f t="shared" si="37"/>
        <v>0</v>
      </c>
      <c r="Y57" s="188">
        <f t="shared" si="38"/>
        <v>0</v>
      </c>
      <c r="Z57" s="188">
        <f t="shared" si="39"/>
        <v>0</v>
      </c>
      <c r="AA57" s="188">
        <f t="shared" si="40"/>
        <v>0</v>
      </c>
      <c r="AB57" s="188">
        <f t="shared" si="41"/>
        <v>0</v>
      </c>
      <c r="AC57" s="188">
        <v>0</v>
      </c>
      <c r="AD57" s="188">
        <v>0</v>
      </c>
      <c r="AE57" s="188">
        <v>0</v>
      </c>
      <c r="AF57" s="188">
        <v>0</v>
      </c>
      <c r="AG57" s="188">
        <v>0</v>
      </c>
      <c r="AH57" s="188">
        <v>0</v>
      </c>
      <c r="AI57" s="188">
        <v>0</v>
      </c>
      <c r="AJ57" s="188">
        <f t="shared" si="42"/>
        <v>141</v>
      </c>
      <c r="AK57" s="188">
        <v>0</v>
      </c>
      <c r="AL57" s="188">
        <v>141</v>
      </c>
      <c r="AM57" s="188">
        <v>0</v>
      </c>
      <c r="AN57" s="188">
        <v>0</v>
      </c>
      <c r="AO57" s="188">
        <v>0</v>
      </c>
      <c r="AP57" s="188">
        <v>0</v>
      </c>
      <c r="AQ57" s="188">
        <v>0</v>
      </c>
      <c r="AR57" s="188">
        <f t="shared" si="43"/>
        <v>0</v>
      </c>
      <c r="AS57" s="188">
        <v>0</v>
      </c>
      <c r="AT57" s="188">
        <v>0</v>
      </c>
      <c r="AU57" s="188">
        <v>0</v>
      </c>
      <c r="AV57" s="188">
        <v>0</v>
      </c>
      <c r="AW57" s="188">
        <v>0</v>
      </c>
      <c r="AX57" s="188">
        <v>0</v>
      </c>
      <c r="AY57" s="188">
        <v>0</v>
      </c>
      <c r="AZ57" s="188">
        <f t="shared" si="44"/>
        <v>0</v>
      </c>
      <c r="BA57" s="188">
        <v>0</v>
      </c>
      <c r="BB57" s="188">
        <v>0</v>
      </c>
      <c r="BC57" s="188">
        <v>0</v>
      </c>
      <c r="BD57" s="188">
        <v>0</v>
      </c>
      <c r="BE57" s="188">
        <v>0</v>
      </c>
      <c r="BF57" s="188">
        <v>0</v>
      </c>
      <c r="BG57" s="188">
        <v>0</v>
      </c>
      <c r="BH57" s="188">
        <f t="shared" si="45"/>
        <v>0</v>
      </c>
      <c r="BI57" s="188">
        <v>0</v>
      </c>
      <c r="BJ57" s="188">
        <v>0</v>
      </c>
      <c r="BK57" s="188">
        <v>0</v>
      </c>
      <c r="BL57" s="188">
        <v>0</v>
      </c>
      <c r="BM57" s="188">
        <v>0</v>
      </c>
      <c r="BN57" s="188">
        <v>0</v>
      </c>
      <c r="BO57" s="188">
        <v>0</v>
      </c>
      <c r="BP57" s="188">
        <f t="shared" si="46"/>
        <v>0</v>
      </c>
      <c r="BQ57" s="188">
        <v>0</v>
      </c>
      <c r="BR57" s="188">
        <v>0</v>
      </c>
      <c r="BS57" s="188">
        <v>0</v>
      </c>
      <c r="BT57" s="188">
        <v>0</v>
      </c>
      <c r="BU57" s="188">
        <v>0</v>
      </c>
      <c r="BV57" s="188">
        <v>0</v>
      </c>
      <c r="BW57" s="188">
        <v>0</v>
      </c>
    </row>
    <row r="58" spans="1:75" ht="13.5">
      <c r="A58" s="182" t="s">
        <v>239</v>
      </c>
      <c r="B58" s="182" t="s">
        <v>339</v>
      </c>
      <c r="C58" s="184" t="s">
        <v>138</v>
      </c>
      <c r="D58" s="188">
        <f t="shared" si="0"/>
        <v>562</v>
      </c>
      <c r="E58" s="188">
        <f t="shared" si="25"/>
        <v>254</v>
      </c>
      <c r="F58" s="188">
        <f t="shared" si="26"/>
        <v>189</v>
      </c>
      <c r="G58" s="188">
        <f t="shared" si="27"/>
        <v>96</v>
      </c>
      <c r="H58" s="188">
        <f t="shared" si="28"/>
        <v>20</v>
      </c>
      <c r="I58" s="188">
        <f t="shared" si="29"/>
        <v>3</v>
      </c>
      <c r="J58" s="188">
        <f t="shared" si="30"/>
        <v>0</v>
      </c>
      <c r="K58" s="188">
        <f t="shared" si="31"/>
        <v>0</v>
      </c>
      <c r="L58" s="188">
        <f t="shared" si="32"/>
        <v>254</v>
      </c>
      <c r="M58" s="188">
        <v>254</v>
      </c>
      <c r="N58" s="188">
        <v>0</v>
      </c>
      <c r="O58" s="188">
        <v>0</v>
      </c>
      <c r="P58" s="188">
        <v>0</v>
      </c>
      <c r="Q58" s="188">
        <v>0</v>
      </c>
      <c r="R58" s="188">
        <v>0</v>
      </c>
      <c r="S58" s="188">
        <v>0</v>
      </c>
      <c r="T58" s="188">
        <f t="shared" si="33"/>
        <v>308</v>
      </c>
      <c r="U58" s="188">
        <f t="shared" si="34"/>
        <v>0</v>
      </c>
      <c r="V58" s="188">
        <f t="shared" si="35"/>
        <v>189</v>
      </c>
      <c r="W58" s="188">
        <f t="shared" si="36"/>
        <v>96</v>
      </c>
      <c r="X58" s="188">
        <f t="shared" si="37"/>
        <v>20</v>
      </c>
      <c r="Y58" s="188">
        <f t="shared" si="38"/>
        <v>3</v>
      </c>
      <c r="Z58" s="188">
        <f t="shared" si="39"/>
        <v>0</v>
      </c>
      <c r="AA58" s="188">
        <f t="shared" si="40"/>
        <v>0</v>
      </c>
      <c r="AB58" s="188">
        <f t="shared" si="41"/>
        <v>0</v>
      </c>
      <c r="AC58" s="188">
        <v>0</v>
      </c>
      <c r="AD58" s="188">
        <v>0</v>
      </c>
      <c r="AE58" s="188">
        <v>0</v>
      </c>
      <c r="AF58" s="188">
        <v>0</v>
      </c>
      <c r="AG58" s="188">
        <v>0</v>
      </c>
      <c r="AH58" s="188">
        <v>0</v>
      </c>
      <c r="AI58" s="188">
        <v>0</v>
      </c>
      <c r="AJ58" s="188">
        <f t="shared" si="42"/>
        <v>112</v>
      </c>
      <c r="AK58" s="188">
        <v>0</v>
      </c>
      <c r="AL58" s="188">
        <v>112</v>
      </c>
      <c r="AM58" s="188">
        <v>0</v>
      </c>
      <c r="AN58" s="188">
        <v>0</v>
      </c>
      <c r="AO58" s="188">
        <v>0</v>
      </c>
      <c r="AP58" s="188">
        <v>0</v>
      </c>
      <c r="AQ58" s="188">
        <v>0</v>
      </c>
      <c r="AR58" s="188">
        <f t="shared" si="43"/>
        <v>196</v>
      </c>
      <c r="AS58" s="188">
        <v>0</v>
      </c>
      <c r="AT58" s="188">
        <v>77</v>
      </c>
      <c r="AU58" s="188">
        <v>96</v>
      </c>
      <c r="AV58" s="188">
        <v>20</v>
      </c>
      <c r="AW58" s="188">
        <v>3</v>
      </c>
      <c r="AX58" s="188">
        <v>0</v>
      </c>
      <c r="AY58" s="188">
        <v>0</v>
      </c>
      <c r="AZ58" s="188">
        <f t="shared" si="44"/>
        <v>0</v>
      </c>
      <c r="BA58" s="188">
        <v>0</v>
      </c>
      <c r="BB58" s="188">
        <v>0</v>
      </c>
      <c r="BC58" s="188">
        <v>0</v>
      </c>
      <c r="BD58" s="188">
        <v>0</v>
      </c>
      <c r="BE58" s="188">
        <v>0</v>
      </c>
      <c r="BF58" s="188">
        <v>0</v>
      </c>
      <c r="BG58" s="188">
        <v>0</v>
      </c>
      <c r="BH58" s="188">
        <f t="shared" si="45"/>
        <v>0</v>
      </c>
      <c r="BI58" s="188">
        <v>0</v>
      </c>
      <c r="BJ58" s="188">
        <v>0</v>
      </c>
      <c r="BK58" s="188">
        <v>0</v>
      </c>
      <c r="BL58" s="188">
        <v>0</v>
      </c>
      <c r="BM58" s="188">
        <v>0</v>
      </c>
      <c r="BN58" s="188">
        <v>0</v>
      </c>
      <c r="BO58" s="188">
        <v>0</v>
      </c>
      <c r="BP58" s="188">
        <f t="shared" si="46"/>
        <v>0</v>
      </c>
      <c r="BQ58" s="188">
        <v>0</v>
      </c>
      <c r="BR58" s="188">
        <v>0</v>
      </c>
      <c r="BS58" s="188">
        <v>0</v>
      </c>
      <c r="BT58" s="188">
        <v>0</v>
      </c>
      <c r="BU58" s="188">
        <v>0</v>
      </c>
      <c r="BV58" s="188">
        <v>0</v>
      </c>
      <c r="BW58" s="188">
        <v>0</v>
      </c>
    </row>
    <row r="59" spans="1:75" ht="13.5">
      <c r="A59" s="182" t="s">
        <v>239</v>
      </c>
      <c r="B59" s="182" t="s">
        <v>139</v>
      </c>
      <c r="C59" s="184" t="s">
        <v>140</v>
      </c>
      <c r="D59" s="188">
        <f t="shared" si="0"/>
        <v>227</v>
      </c>
      <c r="E59" s="188">
        <f t="shared" si="25"/>
        <v>104</v>
      </c>
      <c r="F59" s="188">
        <f t="shared" si="26"/>
        <v>75</v>
      </c>
      <c r="G59" s="188">
        <f t="shared" si="27"/>
        <v>38</v>
      </c>
      <c r="H59" s="188">
        <f t="shared" si="28"/>
        <v>9</v>
      </c>
      <c r="I59" s="188">
        <f t="shared" si="29"/>
        <v>1</v>
      </c>
      <c r="J59" s="188">
        <f t="shared" si="30"/>
        <v>0</v>
      </c>
      <c r="K59" s="188">
        <f t="shared" si="31"/>
        <v>0</v>
      </c>
      <c r="L59" s="188">
        <f t="shared" si="32"/>
        <v>104</v>
      </c>
      <c r="M59" s="188">
        <v>104</v>
      </c>
      <c r="N59" s="188">
        <v>0</v>
      </c>
      <c r="O59" s="188">
        <v>0</v>
      </c>
      <c r="P59" s="188">
        <v>0</v>
      </c>
      <c r="Q59" s="188">
        <v>0</v>
      </c>
      <c r="R59" s="188">
        <v>0</v>
      </c>
      <c r="S59" s="188">
        <v>0</v>
      </c>
      <c r="T59" s="188">
        <f t="shared" si="33"/>
        <v>123</v>
      </c>
      <c r="U59" s="188">
        <f t="shared" si="34"/>
        <v>0</v>
      </c>
      <c r="V59" s="188">
        <f t="shared" si="35"/>
        <v>75</v>
      </c>
      <c r="W59" s="188">
        <f t="shared" si="36"/>
        <v>38</v>
      </c>
      <c r="X59" s="188">
        <f t="shared" si="37"/>
        <v>9</v>
      </c>
      <c r="Y59" s="188">
        <f t="shared" si="38"/>
        <v>1</v>
      </c>
      <c r="Z59" s="188">
        <f t="shared" si="39"/>
        <v>0</v>
      </c>
      <c r="AA59" s="188">
        <f t="shared" si="40"/>
        <v>0</v>
      </c>
      <c r="AB59" s="188">
        <f t="shared" si="41"/>
        <v>0</v>
      </c>
      <c r="AC59" s="188">
        <v>0</v>
      </c>
      <c r="AD59" s="188">
        <v>0</v>
      </c>
      <c r="AE59" s="188">
        <v>0</v>
      </c>
      <c r="AF59" s="188">
        <v>0</v>
      </c>
      <c r="AG59" s="188">
        <v>0</v>
      </c>
      <c r="AH59" s="188">
        <v>0</v>
      </c>
      <c r="AI59" s="188">
        <v>0</v>
      </c>
      <c r="AJ59" s="188">
        <f t="shared" si="42"/>
        <v>39</v>
      </c>
      <c r="AK59" s="188">
        <v>0</v>
      </c>
      <c r="AL59" s="188">
        <v>39</v>
      </c>
      <c r="AM59" s="188">
        <v>0</v>
      </c>
      <c r="AN59" s="188">
        <v>0</v>
      </c>
      <c r="AO59" s="188">
        <v>0</v>
      </c>
      <c r="AP59" s="188">
        <v>0</v>
      </c>
      <c r="AQ59" s="188">
        <v>0</v>
      </c>
      <c r="AR59" s="188">
        <f t="shared" si="43"/>
        <v>84</v>
      </c>
      <c r="AS59" s="188">
        <v>0</v>
      </c>
      <c r="AT59" s="188">
        <v>36</v>
      </c>
      <c r="AU59" s="188">
        <v>38</v>
      </c>
      <c r="AV59" s="188">
        <v>9</v>
      </c>
      <c r="AW59" s="188">
        <v>1</v>
      </c>
      <c r="AX59" s="188">
        <v>0</v>
      </c>
      <c r="AY59" s="188">
        <v>0</v>
      </c>
      <c r="AZ59" s="188">
        <f t="shared" si="44"/>
        <v>0</v>
      </c>
      <c r="BA59" s="188">
        <v>0</v>
      </c>
      <c r="BB59" s="188">
        <v>0</v>
      </c>
      <c r="BC59" s="188">
        <v>0</v>
      </c>
      <c r="BD59" s="188">
        <v>0</v>
      </c>
      <c r="BE59" s="188">
        <v>0</v>
      </c>
      <c r="BF59" s="188">
        <v>0</v>
      </c>
      <c r="BG59" s="188">
        <v>0</v>
      </c>
      <c r="BH59" s="188">
        <f t="shared" si="45"/>
        <v>0</v>
      </c>
      <c r="BI59" s="188">
        <v>0</v>
      </c>
      <c r="BJ59" s="188">
        <v>0</v>
      </c>
      <c r="BK59" s="188">
        <v>0</v>
      </c>
      <c r="BL59" s="188">
        <v>0</v>
      </c>
      <c r="BM59" s="188">
        <v>0</v>
      </c>
      <c r="BN59" s="188">
        <v>0</v>
      </c>
      <c r="BO59" s="188">
        <v>0</v>
      </c>
      <c r="BP59" s="188">
        <f t="shared" si="46"/>
        <v>0</v>
      </c>
      <c r="BQ59" s="188">
        <v>0</v>
      </c>
      <c r="BR59" s="188">
        <v>0</v>
      </c>
      <c r="BS59" s="188">
        <v>0</v>
      </c>
      <c r="BT59" s="188">
        <v>0</v>
      </c>
      <c r="BU59" s="188">
        <v>0</v>
      </c>
      <c r="BV59" s="188">
        <v>0</v>
      </c>
      <c r="BW59" s="188">
        <v>0</v>
      </c>
    </row>
    <row r="60" spans="1:75" ht="13.5">
      <c r="A60" s="182" t="s">
        <v>239</v>
      </c>
      <c r="B60" s="182" t="s">
        <v>141</v>
      </c>
      <c r="C60" s="184" t="s">
        <v>142</v>
      </c>
      <c r="D60" s="188">
        <f t="shared" si="0"/>
        <v>140</v>
      </c>
      <c r="E60" s="188">
        <f t="shared" si="25"/>
        <v>109</v>
      </c>
      <c r="F60" s="188">
        <f t="shared" si="26"/>
        <v>0</v>
      </c>
      <c r="G60" s="188">
        <f t="shared" si="27"/>
        <v>26</v>
      </c>
      <c r="H60" s="188">
        <f t="shared" si="28"/>
        <v>4</v>
      </c>
      <c r="I60" s="188">
        <f t="shared" si="29"/>
        <v>1</v>
      </c>
      <c r="J60" s="188">
        <f t="shared" si="30"/>
        <v>0</v>
      </c>
      <c r="K60" s="188">
        <f t="shared" si="31"/>
        <v>0</v>
      </c>
      <c r="L60" s="188">
        <f t="shared" si="32"/>
        <v>44</v>
      </c>
      <c r="M60" s="188">
        <v>44</v>
      </c>
      <c r="N60" s="188">
        <v>0</v>
      </c>
      <c r="O60" s="188">
        <v>0</v>
      </c>
      <c r="P60" s="188">
        <v>0</v>
      </c>
      <c r="Q60" s="188">
        <v>0</v>
      </c>
      <c r="R60" s="188">
        <v>0</v>
      </c>
      <c r="S60" s="188">
        <v>0</v>
      </c>
      <c r="T60" s="188">
        <f t="shared" si="33"/>
        <v>96</v>
      </c>
      <c r="U60" s="188">
        <f t="shared" si="34"/>
        <v>65</v>
      </c>
      <c r="V60" s="188">
        <f t="shared" si="35"/>
        <v>0</v>
      </c>
      <c r="W60" s="188">
        <f t="shared" si="36"/>
        <v>26</v>
      </c>
      <c r="X60" s="188">
        <f t="shared" si="37"/>
        <v>4</v>
      </c>
      <c r="Y60" s="188">
        <f t="shared" si="38"/>
        <v>1</v>
      </c>
      <c r="Z60" s="188">
        <f t="shared" si="39"/>
        <v>0</v>
      </c>
      <c r="AA60" s="188">
        <f t="shared" si="40"/>
        <v>0</v>
      </c>
      <c r="AB60" s="188">
        <f t="shared" si="41"/>
        <v>0</v>
      </c>
      <c r="AC60" s="188">
        <v>0</v>
      </c>
      <c r="AD60" s="188">
        <v>0</v>
      </c>
      <c r="AE60" s="188">
        <v>0</v>
      </c>
      <c r="AF60" s="188">
        <v>0</v>
      </c>
      <c r="AG60" s="188">
        <v>0</v>
      </c>
      <c r="AH60" s="188">
        <v>0</v>
      </c>
      <c r="AI60" s="188">
        <v>0</v>
      </c>
      <c r="AJ60" s="188">
        <f t="shared" si="42"/>
        <v>30</v>
      </c>
      <c r="AK60" s="188">
        <v>30</v>
      </c>
      <c r="AL60" s="188">
        <v>0</v>
      </c>
      <c r="AM60" s="188">
        <v>0</v>
      </c>
      <c r="AN60" s="188">
        <v>0</v>
      </c>
      <c r="AO60" s="188">
        <v>0</v>
      </c>
      <c r="AP60" s="188">
        <v>0</v>
      </c>
      <c r="AQ60" s="188">
        <v>0</v>
      </c>
      <c r="AR60" s="188">
        <f t="shared" si="43"/>
        <v>66</v>
      </c>
      <c r="AS60" s="188">
        <v>35</v>
      </c>
      <c r="AT60" s="188">
        <v>0</v>
      </c>
      <c r="AU60" s="188">
        <v>26</v>
      </c>
      <c r="AV60" s="188">
        <v>4</v>
      </c>
      <c r="AW60" s="188">
        <v>1</v>
      </c>
      <c r="AX60" s="188">
        <v>0</v>
      </c>
      <c r="AY60" s="188">
        <v>0</v>
      </c>
      <c r="AZ60" s="188">
        <f t="shared" si="44"/>
        <v>0</v>
      </c>
      <c r="BA60" s="188">
        <v>0</v>
      </c>
      <c r="BB60" s="188">
        <v>0</v>
      </c>
      <c r="BC60" s="188">
        <v>0</v>
      </c>
      <c r="BD60" s="188">
        <v>0</v>
      </c>
      <c r="BE60" s="188">
        <v>0</v>
      </c>
      <c r="BF60" s="188">
        <v>0</v>
      </c>
      <c r="BG60" s="188">
        <v>0</v>
      </c>
      <c r="BH60" s="188">
        <f t="shared" si="45"/>
        <v>0</v>
      </c>
      <c r="BI60" s="188">
        <v>0</v>
      </c>
      <c r="BJ60" s="188">
        <v>0</v>
      </c>
      <c r="BK60" s="188">
        <v>0</v>
      </c>
      <c r="BL60" s="188">
        <v>0</v>
      </c>
      <c r="BM60" s="188">
        <v>0</v>
      </c>
      <c r="BN60" s="188">
        <v>0</v>
      </c>
      <c r="BO60" s="188">
        <v>0</v>
      </c>
      <c r="BP60" s="188">
        <f t="shared" si="46"/>
        <v>0</v>
      </c>
      <c r="BQ60" s="188">
        <v>0</v>
      </c>
      <c r="BR60" s="188">
        <v>0</v>
      </c>
      <c r="BS60" s="188">
        <v>0</v>
      </c>
      <c r="BT60" s="188">
        <v>0</v>
      </c>
      <c r="BU60" s="188">
        <v>0</v>
      </c>
      <c r="BV60" s="188">
        <v>0</v>
      </c>
      <c r="BW60" s="188">
        <v>0</v>
      </c>
    </row>
    <row r="61" spans="1:75" ht="13.5">
      <c r="A61" s="182" t="s">
        <v>239</v>
      </c>
      <c r="B61" s="182" t="s">
        <v>143</v>
      </c>
      <c r="C61" s="184" t="s">
        <v>144</v>
      </c>
      <c r="D61" s="188">
        <f t="shared" si="0"/>
        <v>292</v>
      </c>
      <c r="E61" s="188">
        <f t="shared" si="25"/>
        <v>136</v>
      </c>
      <c r="F61" s="188">
        <f t="shared" si="26"/>
        <v>94</v>
      </c>
      <c r="G61" s="188">
        <f t="shared" si="27"/>
        <v>48</v>
      </c>
      <c r="H61" s="188">
        <f t="shared" si="28"/>
        <v>12</v>
      </c>
      <c r="I61" s="188">
        <f t="shared" si="29"/>
        <v>2</v>
      </c>
      <c r="J61" s="188">
        <f t="shared" si="30"/>
        <v>0</v>
      </c>
      <c r="K61" s="188">
        <f t="shared" si="31"/>
        <v>0</v>
      </c>
      <c r="L61" s="188">
        <f t="shared" si="32"/>
        <v>136</v>
      </c>
      <c r="M61" s="188">
        <v>136</v>
      </c>
      <c r="N61" s="188">
        <v>0</v>
      </c>
      <c r="O61" s="188">
        <v>0</v>
      </c>
      <c r="P61" s="188">
        <v>0</v>
      </c>
      <c r="Q61" s="188">
        <v>0</v>
      </c>
      <c r="R61" s="188">
        <v>0</v>
      </c>
      <c r="S61" s="188">
        <v>0</v>
      </c>
      <c r="T61" s="188">
        <f t="shared" si="33"/>
        <v>156</v>
      </c>
      <c r="U61" s="188">
        <f t="shared" si="34"/>
        <v>0</v>
      </c>
      <c r="V61" s="188">
        <f t="shared" si="35"/>
        <v>94</v>
      </c>
      <c r="W61" s="188">
        <f t="shared" si="36"/>
        <v>48</v>
      </c>
      <c r="X61" s="188">
        <f t="shared" si="37"/>
        <v>12</v>
      </c>
      <c r="Y61" s="188">
        <f t="shared" si="38"/>
        <v>2</v>
      </c>
      <c r="Z61" s="188">
        <f t="shared" si="39"/>
        <v>0</v>
      </c>
      <c r="AA61" s="188">
        <f t="shared" si="40"/>
        <v>0</v>
      </c>
      <c r="AB61" s="188">
        <f t="shared" si="41"/>
        <v>0</v>
      </c>
      <c r="AC61" s="188">
        <v>0</v>
      </c>
      <c r="AD61" s="188">
        <v>0</v>
      </c>
      <c r="AE61" s="188">
        <v>0</v>
      </c>
      <c r="AF61" s="188">
        <v>0</v>
      </c>
      <c r="AG61" s="188">
        <v>0</v>
      </c>
      <c r="AH61" s="188">
        <v>0</v>
      </c>
      <c r="AI61" s="188">
        <v>0</v>
      </c>
      <c r="AJ61" s="188">
        <f t="shared" si="42"/>
        <v>44</v>
      </c>
      <c r="AK61" s="188">
        <v>0</v>
      </c>
      <c r="AL61" s="188">
        <v>44</v>
      </c>
      <c r="AM61" s="188">
        <v>0</v>
      </c>
      <c r="AN61" s="188">
        <v>0</v>
      </c>
      <c r="AO61" s="188">
        <v>0</v>
      </c>
      <c r="AP61" s="188">
        <v>0</v>
      </c>
      <c r="AQ61" s="188">
        <v>0</v>
      </c>
      <c r="AR61" s="188">
        <f t="shared" si="43"/>
        <v>112</v>
      </c>
      <c r="AS61" s="188">
        <v>0</v>
      </c>
      <c r="AT61" s="188">
        <v>50</v>
      </c>
      <c r="AU61" s="188">
        <v>48</v>
      </c>
      <c r="AV61" s="188">
        <v>12</v>
      </c>
      <c r="AW61" s="188">
        <v>2</v>
      </c>
      <c r="AX61" s="188">
        <v>0</v>
      </c>
      <c r="AY61" s="188">
        <v>0</v>
      </c>
      <c r="AZ61" s="188">
        <f t="shared" si="44"/>
        <v>0</v>
      </c>
      <c r="BA61" s="188">
        <v>0</v>
      </c>
      <c r="BB61" s="188">
        <v>0</v>
      </c>
      <c r="BC61" s="188">
        <v>0</v>
      </c>
      <c r="BD61" s="188">
        <v>0</v>
      </c>
      <c r="BE61" s="188">
        <v>0</v>
      </c>
      <c r="BF61" s="188">
        <v>0</v>
      </c>
      <c r="BG61" s="188">
        <v>0</v>
      </c>
      <c r="BH61" s="188">
        <f t="shared" si="45"/>
        <v>0</v>
      </c>
      <c r="BI61" s="188">
        <v>0</v>
      </c>
      <c r="BJ61" s="188">
        <v>0</v>
      </c>
      <c r="BK61" s="188">
        <v>0</v>
      </c>
      <c r="BL61" s="188">
        <v>0</v>
      </c>
      <c r="BM61" s="188">
        <v>0</v>
      </c>
      <c r="BN61" s="188">
        <v>0</v>
      </c>
      <c r="BO61" s="188">
        <v>0</v>
      </c>
      <c r="BP61" s="188">
        <f t="shared" si="46"/>
        <v>0</v>
      </c>
      <c r="BQ61" s="188">
        <v>0</v>
      </c>
      <c r="BR61" s="188">
        <v>0</v>
      </c>
      <c r="BS61" s="188">
        <v>0</v>
      </c>
      <c r="BT61" s="188">
        <v>0</v>
      </c>
      <c r="BU61" s="188">
        <v>0</v>
      </c>
      <c r="BV61" s="188">
        <v>0</v>
      </c>
      <c r="BW61" s="188">
        <v>0</v>
      </c>
    </row>
    <row r="62" spans="1:75" ht="13.5">
      <c r="A62" s="182" t="s">
        <v>239</v>
      </c>
      <c r="B62" s="182" t="s">
        <v>145</v>
      </c>
      <c r="C62" s="184" t="s">
        <v>146</v>
      </c>
      <c r="D62" s="188">
        <f t="shared" si="0"/>
        <v>229</v>
      </c>
      <c r="E62" s="188">
        <f t="shared" si="25"/>
        <v>21</v>
      </c>
      <c r="F62" s="188">
        <f t="shared" si="26"/>
        <v>121</v>
      </c>
      <c r="G62" s="188">
        <f t="shared" si="27"/>
        <v>71</v>
      </c>
      <c r="H62" s="188">
        <f t="shared" si="28"/>
        <v>12</v>
      </c>
      <c r="I62" s="188">
        <f t="shared" si="29"/>
        <v>4</v>
      </c>
      <c r="J62" s="188">
        <f t="shared" si="30"/>
        <v>0</v>
      </c>
      <c r="K62" s="188">
        <f t="shared" si="31"/>
        <v>0</v>
      </c>
      <c r="L62" s="188">
        <f t="shared" si="32"/>
        <v>108</v>
      </c>
      <c r="M62" s="188">
        <v>21</v>
      </c>
      <c r="N62" s="188">
        <v>0</v>
      </c>
      <c r="O62" s="188">
        <v>71</v>
      </c>
      <c r="P62" s="188">
        <v>12</v>
      </c>
      <c r="Q62" s="188">
        <v>4</v>
      </c>
      <c r="R62" s="188">
        <v>0</v>
      </c>
      <c r="S62" s="188">
        <v>0</v>
      </c>
      <c r="T62" s="188">
        <f t="shared" si="33"/>
        <v>121</v>
      </c>
      <c r="U62" s="188">
        <f t="shared" si="34"/>
        <v>0</v>
      </c>
      <c r="V62" s="188">
        <f t="shared" si="35"/>
        <v>121</v>
      </c>
      <c r="W62" s="188">
        <f t="shared" si="36"/>
        <v>0</v>
      </c>
      <c r="X62" s="188">
        <f t="shared" si="37"/>
        <v>0</v>
      </c>
      <c r="Y62" s="188">
        <f t="shared" si="38"/>
        <v>0</v>
      </c>
      <c r="Z62" s="188">
        <f t="shared" si="39"/>
        <v>0</v>
      </c>
      <c r="AA62" s="188">
        <f t="shared" si="40"/>
        <v>0</v>
      </c>
      <c r="AB62" s="188">
        <f t="shared" si="41"/>
        <v>0</v>
      </c>
      <c r="AC62" s="188">
        <v>0</v>
      </c>
      <c r="AD62" s="188">
        <v>0</v>
      </c>
      <c r="AE62" s="188">
        <v>0</v>
      </c>
      <c r="AF62" s="188">
        <v>0</v>
      </c>
      <c r="AG62" s="188">
        <v>0</v>
      </c>
      <c r="AH62" s="188">
        <v>0</v>
      </c>
      <c r="AI62" s="188">
        <v>0</v>
      </c>
      <c r="AJ62" s="188">
        <f t="shared" si="42"/>
        <v>121</v>
      </c>
      <c r="AK62" s="188">
        <v>0</v>
      </c>
      <c r="AL62" s="188">
        <v>121</v>
      </c>
      <c r="AM62" s="188">
        <v>0</v>
      </c>
      <c r="AN62" s="188">
        <v>0</v>
      </c>
      <c r="AO62" s="188">
        <v>0</v>
      </c>
      <c r="AP62" s="188">
        <v>0</v>
      </c>
      <c r="AQ62" s="188">
        <v>0</v>
      </c>
      <c r="AR62" s="188">
        <f t="shared" si="43"/>
        <v>0</v>
      </c>
      <c r="AS62" s="188">
        <v>0</v>
      </c>
      <c r="AT62" s="188">
        <v>0</v>
      </c>
      <c r="AU62" s="188">
        <v>0</v>
      </c>
      <c r="AV62" s="188">
        <v>0</v>
      </c>
      <c r="AW62" s="188">
        <v>0</v>
      </c>
      <c r="AX62" s="188">
        <v>0</v>
      </c>
      <c r="AY62" s="188">
        <v>0</v>
      </c>
      <c r="AZ62" s="188">
        <f t="shared" si="44"/>
        <v>0</v>
      </c>
      <c r="BA62" s="188">
        <v>0</v>
      </c>
      <c r="BB62" s="188">
        <v>0</v>
      </c>
      <c r="BC62" s="188">
        <v>0</v>
      </c>
      <c r="BD62" s="188">
        <v>0</v>
      </c>
      <c r="BE62" s="188">
        <v>0</v>
      </c>
      <c r="BF62" s="188">
        <v>0</v>
      </c>
      <c r="BG62" s="188">
        <v>0</v>
      </c>
      <c r="BH62" s="188">
        <f t="shared" si="45"/>
        <v>0</v>
      </c>
      <c r="BI62" s="188">
        <v>0</v>
      </c>
      <c r="BJ62" s="188">
        <v>0</v>
      </c>
      <c r="BK62" s="188">
        <v>0</v>
      </c>
      <c r="BL62" s="188">
        <v>0</v>
      </c>
      <c r="BM62" s="188">
        <v>0</v>
      </c>
      <c r="BN62" s="188">
        <v>0</v>
      </c>
      <c r="BO62" s="188">
        <v>0</v>
      </c>
      <c r="BP62" s="188">
        <f t="shared" si="46"/>
        <v>0</v>
      </c>
      <c r="BQ62" s="188">
        <v>0</v>
      </c>
      <c r="BR62" s="188">
        <v>0</v>
      </c>
      <c r="BS62" s="188">
        <v>0</v>
      </c>
      <c r="BT62" s="188">
        <v>0</v>
      </c>
      <c r="BU62" s="188">
        <v>0</v>
      </c>
      <c r="BV62" s="188">
        <v>0</v>
      </c>
      <c r="BW62" s="188">
        <v>0</v>
      </c>
    </row>
    <row r="63" spans="1:75" ht="13.5">
      <c r="A63" s="182" t="s">
        <v>239</v>
      </c>
      <c r="B63" s="182" t="s">
        <v>147</v>
      </c>
      <c r="C63" s="184" t="s">
        <v>148</v>
      </c>
      <c r="D63" s="188">
        <f t="shared" si="0"/>
        <v>295</v>
      </c>
      <c r="E63" s="188">
        <f t="shared" si="25"/>
        <v>137</v>
      </c>
      <c r="F63" s="188">
        <f t="shared" si="26"/>
        <v>77</v>
      </c>
      <c r="G63" s="188">
        <f t="shared" si="27"/>
        <v>71</v>
      </c>
      <c r="H63" s="188">
        <f t="shared" si="28"/>
        <v>8</v>
      </c>
      <c r="I63" s="188">
        <f t="shared" si="29"/>
        <v>2</v>
      </c>
      <c r="J63" s="188">
        <f t="shared" si="30"/>
        <v>0</v>
      </c>
      <c r="K63" s="188">
        <f t="shared" si="31"/>
        <v>0</v>
      </c>
      <c r="L63" s="188">
        <f t="shared" si="32"/>
        <v>218</v>
      </c>
      <c r="M63" s="188">
        <v>137</v>
      </c>
      <c r="N63" s="188">
        <v>0</v>
      </c>
      <c r="O63" s="188">
        <v>71</v>
      </c>
      <c r="P63" s="188">
        <v>8</v>
      </c>
      <c r="Q63" s="188">
        <v>2</v>
      </c>
      <c r="R63" s="188">
        <v>0</v>
      </c>
      <c r="S63" s="188">
        <v>0</v>
      </c>
      <c r="T63" s="188">
        <f t="shared" si="33"/>
        <v>77</v>
      </c>
      <c r="U63" s="188">
        <f t="shared" si="34"/>
        <v>0</v>
      </c>
      <c r="V63" s="188">
        <f t="shared" si="35"/>
        <v>77</v>
      </c>
      <c r="W63" s="188">
        <f t="shared" si="36"/>
        <v>0</v>
      </c>
      <c r="X63" s="188">
        <f t="shared" si="37"/>
        <v>0</v>
      </c>
      <c r="Y63" s="188">
        <f t="shared" si="38"/>
        <v>0</v>
      </c>
      <c r="Z63" s="188">
        <f t="shared" si="39"/>
        <v>0</v>
      </c>
      <c r="AA63" s="188">
        <f t="shared" si="40"/>
        <v>0</v>
      </c>
      <c r="AB63" s="188">
        <f t="shared" si="41"/>
        <v>0</v>
      </c>
      <c r="AC63" s="188">
        <v>0</v>
      </c>
      <c r="AD63" s="188">
        <v>0</v>
      </c>
      <c r="AE63" s="188">
        <v>0</v>
      </c>
      <c r="AF63" s="188">
        <v>0</v>
      </c>
      <c r="AG63" s="188">
        <v>0</v>
      </c>
      <c r="AH63" s="188">
        <v>0</v>
      </c>
      <c r="AI63" s="188">
        <v>0</v>
      </c>
      <c r="AJ63" s="188">
        <f t="shared" si="42"/>
        <v>77</v>
      </c>
      <c r="AK63" s="188">
        <v>0</v>
      </c>
      <c r="AL63" s="188">
        <v>77</v>
      </c>
      <c r="AM63" s="188">
        <v>0</v>
      </c>
      <c r="AN63" s="188">
        <v>0</v>
      </c>
      <c r="AO63" s="188">
        <v>0</v>
      </c>
      <c r="AP63" s="188">
        <v>0</v>
      </c>
      <c r="AQ63" s="188">
        <v>0</v>
      </c>
      <c r="AR63" s="188">
        <f t="shared" si="43"/>
        <v>0</v>
      </c>
      <c r="AS63" s="188">
        <v>0</v>
      </c>
      <c r="AT63" s="188">
        <v>0</v>
      </c>
      <c r="AU63" s="188">
        <v>0</v>
      </c>
      <c r="AV63" s="188">
        <v>0</v>
      </c>
      <c r="AW63" s="188">
        <v>0</v>
      </c>
      <c r="AX63" s="188">
        <v>0</v>
      </c>
      <c r="AY63" s="188">
        <v>0</v>
      </c>
      <c r="AZ63" s="188">
        <f t="shared" si="44"/>
        <v>0</v>
      </c>
      <c r="BA63" s="188">
        <v>0</v>
      </c>
      <c r="BB63" s="188">
        <v>0</v>
      </c>
      <c r="BC63" s="188">
        <v>0</v>
      </c>
      <c r="BD63" s="188">
        <v>0</v>
      </c>
      <c r="BE63" s="188">
        <v>0</v>
      </c>
      <c r="BF63" s="188">
        <v>0</v>
      </c>
      <c r="BG63" s="188">
        <v>0</v>
      </c>
      <c r="BH63" s="188">
        <f t="shared" si="45"/>
        <v>0</v>
      </c>
      <c r="BI63" s="188">
        <v>0</v>
      </c>
      <c r="BJ63" s="188">
        <v>0</v>
      </c>
      <c r="BK63" s="188">
        <v>0</v>
      </c>
      <c r="BL63" s="188">
        <v>0</v>
      </c>
      <c r="BM63" s="188">
        <v>0</v>
      </c>
      <c r="BN63" s="188">
        <v>0</v>
      </c>
      <c r="BO63" s="188">
        <v>0</v>
      </c>
      <c r="BP63" s="188">
        <f t="shared" si="46"/>
        <v>0</v>
      </c>
      <c r="BQ63" s="188">
        <v>0</v>
      </c>
      <c r="BR63" s="188">
        <v>0</v>
      </c>
      <c r="BS63" s="188">
        <v>0</v>
      </c>
      <c r="BT63" s="188">
        <v>0</v>
      </c>
      <c r="BU63" s="188">
        <v>0</v>
      </c>
      <c r="BV63" s="188">
        <v>0</v>
      </c>
      <c r="BW63" s="188">
        <v>0</v>
      </c>
    </row>
    <row r="64" spans="1:75" ht="13.5">
      <c r="A64" s="182" t="s">
        <v>239</v>
      </c>
      <c r="B64" s="182" t="s">
        <v>149</v>
      </c>
      <c r="C64" s="184" t="s">
        <v>150</v>
      </c>
      <c r="D64" s="188">
        <f t="shared" si="0"/>
        <v>884</v>
      </c>
      <c r="E64" s="188">
        <f t="shared" si="25"/>
        <v>414</v>
      </c>
      <c r="F64" s="188">
        <f t="shared" si="26"/>
        <v>229</v>
      </c>
      <c r="G64" s="188">
        <f t="shared" si="27"/>
        <v>206</v>
      </c>
      <c r="H64" s="188">
        <f t="shared" si="28"/>
        <v>25</v>
      </c>
      <c r="I64" s="188">
        <f t="shared" si="29"/>
        <v>10</v>
      </c>
      <c r="J64" s="188">
        <f t="shared" si="30"/>
        <v>0</v>
      </c>
      <c r="K64" s="188">
        <f t="shared" si="31"/>
        <v>0</v>
      </c>
      <c r="L64" s="188">
        <f t="shared" si="32"/>
        <v>609</v>
      </c>
      <c r="M64" s="188">
        <v>393</v>
      </c>
      <c r="N64" s="188">
        <v>0</v>
      </c>
      <c r="O64" s="188">
        <v>182</v>
      </c>
      <c r="P64" s="188">
        <v>25</v>
      </c>
      <c r="Q64" s="188">
        <v>9</v>
      </c>
      <c r="R64" s="188">
        <v>0</v>
      </c>
      <c r="S64" s="188">
        <v>0</v>
      </c>
      <c r="T64" s="188">
        <f t="shared" si="33"/>
        <v>217</v>
      </c>
      <c r="U64" s="188">
        <f t="shared" si="34"/>
        <v>0</v>
      </c>
      <c r="V64" s="188">
        <f t="shared" si="35"/>
        <v>217</v>
      </c>
      <c r="W64" s="188">
        <f t="shared" si="36"/>
        <v>0</v>
      </c>
      <c r="X64" s="188">
        <f t="shared" si="37"/>
        <v>0</v>
      </c>
      <c r="Y64" s="188">
        <f t="shared" si="38"/>
        <v>0</v>
      </c>
      <c r="Z64" s="188">
        <f t="shared" si="39"/>
        <v>0</v>
      </c>
      <c r="AA64" s="188">
        <f t="shared" si="40"/>
        <v>0</v>
      </c>
      <c r="AB64" s="188">
        <f t="shared" si="41"/>
        <v>0</v>
      </c>
      <c r="AC64" s="188">
        <v>0</v>
      </c>
      <c r="AD64" s="188">
        <v>0</v>
      </c>
      <c r="AE64" s="188">
        <v>0</v>
      </c>
      <c r="AF64" s="188">
        <v>0</v>
      </c>
      <c r="AG64" s="188">
        <v>0</v>
      </c>
      <c r="AH64" s="188">
        <v>0</v>
      </c>
      <c r="AI64" s="188">
        <v>0</v>
      </c>
      <c r="AJ64" s="188">
        <f t="shared" si="42"/>
        <v>217</v>
      </c>
      <c r="AK64" s="188">
        <v>0</v>
      </c>
      <c r="AL64" s="188">
        <v>217</v>
      </c>
      <c r="AM64" s="188">
        <v>0</v>
      </c>
      <c r="AN64" s="188">
        <v>0</v>
      </c>
      <c r="AO64" s="188">
        <v>0</v>
      </c>
      <c r="AP64" s="188">
        <v>0</v>
      </c>
      <c r="AQ64" s="188">
        <v>0</v>
      </c>
      <c r="AR64" s="188">
        <f t="shared" si="43"/>
        <v>0</v>
      </c>
      <c r="AS64" s="188">
        <v>0</v>
      </c>
      <c r="AT64" s="188">
        <v>0</v>
      </c>
      <c r="AU64" s="188">
        <v>0</v>
      </c>
      <c r="AV64" s="188">
        <v>0</v>
      </c>
      <c r="AW64" s="188">
        <v>0</v>
      </c>
      <c r="AX64" s="188">
        <v>0</v>
      </c>
      <c r="AY64" s="188">
        <v>0</v>
      </c>
      <c r="AZ64" s="188">
        <f t="shared" si="44"/>
        <v>0</v>
      </c>
      <c r="BA64" s="188">
        <v>0</v>
      </c>
      <c r="BB64" s="188">
        <v>0</v>
      </c>
      <c r="BC64" s="188">
        <v>0</v>
      </c>
      <c r="BD64" s="188">
        <v>0</v>
      </c>
      <c r="BE64" s="188">
        <v>0</v>
      </c>
      <c r="BF64" s="188">
        <v>0</v>
      </c>
      <c r="BG64" s="188">
        <v>0</v>
      </c>
      <c r="BH64" s="188">
        <f t="shared" si="45"/>
        <v>0</v>
      </c>
      <c r="BI64" s="188">
        <v>0</v>
      </c>
      <c r="BJ64" s="188">
        <v>0</v>
      </c>
      <c r="BK64" s="188">
        <v>0</v>
      </c>
      <c r="BL64" s="188">
        <v>0</v>
      </c>
      <c r="BM64" s="188">
        <v>0</v>
      </c>
      <c r="BN64" s="188">
        <v>0</v>
      </c>
      <c r="BO64" s="188">
        <v>0</v>
      </c>
      <c r="BP64" s="188">
        <f t="shared" si="46"/>
        <v>58</v>
      </c>
      <c r="BQ64" s="188">
        <v>21</v>
      </c>
      <c r="BR64" s="188">
        <v>12</v>
      </c>
      <c r="BS64" s="188">
        <v>24</v>
      </c>
      <c r="BT64" s="188">
        <v>0</v>
      </c>
      <c r="BU64" s="188">
        <v>1</v>
      </c>
      <c r="BV64" s="188">
        <v>0</v>
      </c>
      <c r="BW64" s="188">
        <v>0</v>
      </c>
    </row>
    <row r="65" spans="1:75" ht="13.5">
      <c r="A65" s="201" t="s">
        <v>11</v>
      </c>
      <c r="B65" s="202"/>
      <c r="C65" s="202"/>
      <c r="D65" s="188">
        <f aca="true" t="shared" si="47" ref="D65:AI65">SUM(D7:D64)</f>
        <v>93577</v>
      </c>
      <c r="E65" s="188">
        <f t="shared" si="47"/>
        <v>48339</v>
      </c>
      <c r="F65" s="188">
        <f t="shared" si="47"/>
        <v>15789</v>
      </c>
      <c r="G65" s="188">
        <f t="shared" si="47"/>
        <v>14335</v>
      </c>
      <c r="H65" s="188">
        <f t="shared" si="47"/>
        <v>2644</v>
      </c>
      <c r="I65" s="188">
        <f t="shared" si="47"/>
        <v>1952</v>
      </c>
      <c r="J65" s="188">
        <f t="shared" si="47"/>
        <v>325</v>
      </c>
      <c r="K65" s="188">
        <f t="shared" si="47"/>
        <v>10193</v>
      </c>
      <c r="L65" s="188">
        <f t="shared" si="47"/>
        <v>30996</v>
      </c>
      <c r="M65" s="188">
        <f t="shared" si="47"/>
        <v>22832</v>
      </c>
      <c r="N65" s="188">
        <f t="shared" si="47"/>
        <v>1321</v>
      </c>
      <c r="O65" s="188">
        <f t="shared" si="47"/>
        <v>4790</v>
      </c>
      <c r="P65" s="188">
        <f t="shared" si="47"/>
        <v>698</v>
      </c>
      <c r="Q65" s="188">
        <f t="shared" si="47"/>
        <v>829</v>
      </c>
      <c r="R65" s="188">
        <f t="shared" si="47"/>
        <v>244</v>
      </c>
      <c r="S65" s="188">
        <f t="shared" si="47"/>
        <v>282</v>
      </c>
      <c r="T65" s="188">
        <f t="shared" si="47"/>
        <v>37753</v>
      </c>
      <c r="U65" s="188">
        <f t="shared" si="47"/>
        <v>3992</v>
      </c>
      <c r="V65" s="188">
        <f t="shared" si="47"/>
        <v>13007</v>
      </c>
      <c r="W65" s="188">
        <f t="shared" si="47"/>
        <v>7815</v>
      </c>
      <c r="X65" s="188">
        <f t="shared" si="47"/>
        <v>1946</v>
      </c>
      <c r="Y65" s="188">
        <f t="shared" si="47"/>
        <v>1108</v>
      </c>
      <c r="Z65" s="188">
        <f t="shared" si="47"/>
        <v>15</v>
      </c>
      <c r="AA65" s="188">
        <f t="shared" si="47"/>
        <v>9870</v>
      </c>
      <c r="AB65" s="188">
        <f t="shared" si="47"/>
        <v>9721</v>
      </c>
      <c r="AC65" s="188">
        <f t="shared" si="47"/>
        <v>150</v>
      </c>
      <c r="AD65" s="188">
        <f t="shared" si="47"/>
        <v>801</v>
      </c>
      <c r="AE65" s="188">
        <f t="shared" si="47"/>
        <v>0</v>
      </c>
      <c r="AF65" s="188">
        <f t="shared" si="47"/>
        <v>0</v>
      </c>
      <c r="AG65" s="188">
        <f t="shared" si="47"/>
        <v>0</v>
      </c>
      <c r="AH65" s="188">
        <f t="shared" si="47"/>
        <v>0</v>
      </c>
      <c r="AI65" s="188">
        <f t="shared" si="47"/>
        <v>8770</v>
      </c>
      <c r="AJ65" s="188">
        <f aca="true" t="shared" si="48" ref="AJ65:BO65">SUM(AJ7:AJ64)</f>
        <v>7681</v>
      </c>
      <c r="AK65" s="188">
        <f t="shared" si="48"/>
        <v>30</v>
      </c>
      <c r="AL65" s="188">
        <f t="shared" si="48"/>
        <v>6538</v>
      </c>
      <c r="AM65" s="188">
        <f t="shared" si="48"/>
        <v>635</v>
      </c>
      <c r="AN65" s="188">
        <f t="shared" si="48"/>
        <v>83</v>
      </c>
      <c r="AO65" s="188">
        <f t="shared" si="48"/>
        <v>0</v>
      </c>
      <c r="AP65" s="188">
        <f t="shared" si="48"/>
        <v>0</v>
      </c>
      <c r="AQ65" s="188">
        <f t="shared" si="48"/>
        <v>395</v>
      </c>
      <c r="AR65" s="188">
        <f t="shared" si="48"/>
        <v>19763</v>
      </c>
      <c r="AS65" s="188">
        <f t="shared" si="48"/>
        <v>3812</v>
      </c>
      <c r="AT65" s="188">
        <f t="shared" si="48"/>
        <v>5668</v>
      </c>
      <c r="AU65" s="188">
        <f t="shared" si="48"/>
        <v>7180</v>
      </c>
      <c r="AV65" s="188">
        <f t="shared" si="48"/>
        <v>1863</v>
      </c>
      <c r="AW65" s="188">
        <f t="shared" si="48"/>
        <v>1108</v>
      </c>
      <c r="AX65" s="188">
        <f t="shared" si="48"/>
        <v>15</v>
      </c>
      <c r="AY65" s="188">
        <f t="shared" si="48"/>
        <v>117</v>
      </c>
      <c r="AZ65" s="188">
        <f t="shared" si="48"/>
        <v>588</v>
      </c>
      <c r="BA65" s="188">
        <f t="shared" si="48"/>
        <v>0</v>
      </c>
      <c r="BB65" s="188">
        <f t="shared" si="48"/>
        <v>0</v>
      </c>
      <c r="BC65" s="188">
        <f t="shared" si="48"/>
        <v>0</v>
      </c>
      <c r="BD65" s="188">
        <f t="shared" si="48"/>
        <v>0</v>
      </c>
      <c r="BE65" s="188">
        <f t="shared" si="48"/>
        <v>0</v>
      </c>
      <c r="BF65" s="188">
        <f t="shared" si="48"/>
        <v>0</v>
      </c>
      <c r="BG65" s="188">
        <f t="shared" si="48"/>
        <v>588</v>
      </c>
      <c r="BH65" s="188">
        <f t="shared" si="48"/>
        <v>0</v>
      </c>
      <c r="BI65" s="188">
        <f t="shared" si="48"/>
        <v>0</v>
      </c>
      <c r="BJ65" s="188">
        <f t="shared" si="48"/>
        <v>0</v>
      </c>
      <c r="BK65" s="188">
        <f t="shared" si="48"/>
        <v>0</v>
      </c>
      <c r="BL65" s="188">
        <f t="shared" si="48"/>
        <v>0</v>
      </c>
      <c r="BM65" s="188">
        <f t="shared" si="48"/>
        <v>0</v>
      </c>
      <c r="BN65" s="188">
        <f t="shared" si="48"/>
        <v>0</v>
      </c>
      <c r="BO65" s="188">
        <f t="shared" si="48"/>
        <v>0</v>
      </c>
      <c r="BP65" s="188">
        <f aca="true" t="shared" si="49" ref="BP65:BW65">SUM(BP7:BP64)</f>
        <v>24828</v>
      </c>
      <c r="BQ65" s="188">
        <f t="shared" si="49"/>
        <v>21515</v>
      </c>
      <c r="BR65" s="188">
        <f t="shared" si="49"/>
        <v>1461</v>
      </c>
      <c r="BS65" s="188">
        <f t="shared" si="49"/>
        <v>1730</v>
      </c>
      <c r="BT65" s="188">
        <f t="shared" si="49"/>
        <v>0</v>
      </c>
      <c r="BU65" s="188">
        <f t="shared" si="49"/>
        <v>15</v>
      </c>
      <c r="BV65" s="188">
        <f t="shared" si="49"/>
        <v>66</v>
      </c>
      <c r="BW65" s="188">
        <f t="shared" si="49"/>
        <v>41</v>
      </c>
    </row>
  </sheetData>
  <mergeCells count="85">
    <mergeCell ref="AQ4:AQ5"/>
    <mergeCell ref="D3:D5"/>
    <mergeCell ref="L3:L5"/>
    <mergeCell ref="N3:N5"/>
    <mergeCell ref="J3:J5"/>
    <mergeCell ref="K3:K5"/>
    <mergeCell ref="G3:G5"/>
    <mergeCell ref="H3:H5"/>
    <mergeCell ref="AI4:AI5"/>
    <mergeCell ref="AJ4:AJ5"/>
    <mergeCell ref="BF4:BF5"/>
    <mergeCell ref="BG4:BG5"/>
    <mergeCell ref="I3:I5"/>
    <mergeCell ref="BK4:BK5"/>
    <mergeCell ref="BJ4:BJ5"/>
    <mergeCell ref="Z3:Z5"/>
    <mergeCell ref="AA3:AA5"/>
    <mergeCell ref="AX4:AX5"/>
    <mergeCell ref="AY4:AY5"/>
    <mergeCell ref="AP4:AP5"/>
    <mergeCell ref="BW3:BW5"/>
    <mergeCell ref="BR3:BR5"/>
    <mergeCell ref="BV3:BV5"/>
    <mergeCell ref="BS3:BS5"/>
    <mergeCell ref="BT3:BT5"/>
    <mergeCell ref="BU3:BU5"/>
    <mergeCell ref="BQ3:BQ5"/>
    <mergeCell ref="BO4:BO5"/>
    <mergeCell ref="BP3:BP5"/>
    <mergeCell ref="AT4:AT5"/>
    <mergeCell ref="BL4:BL5"/>
    <mergeCell ref="BM4:BM5"/>
    <mergeCell ref="BN4:BN5"/>
    <mergeCell ref="BI4:BI5"/>
    <mergeCell ref="BC4:BC5"/>
    <mergeCell ref="BD4:BD5"/>
    <mergeCell ref="AC4:AC5"/>
    <mergeCell ref="AD4:AD5"/>
    <mergeCell ref="AE4:AE5"/>
    <mergeCell ref="AF4:AF5"/>
    <mergeCell ref="BH4:BH5"/>
    <mergeCell ref="AR4:AR5"/>
    <mergeCell ref="AZ4:AZ5"/>
    <mergeCell ref="BA4:BA5"/>
    <mergeCell ref="BB4:BB5"/>
    <mergeCell ref="AS4:AS5"/>
    <mergeCell ref="AU4:AU5"/>
    <mergeCell ref="AV4:AV5"/>
    <mergeCell ref="AW4:AW5"/>
    <mergeCell ref="BE4:BE5"/>
    <mergeCell ref="S3:S5"/>
    <mergeCell ref="T3:T5"/>
    <mergeCell ref="AN4:AN5"/>
    <mergeCell ref="AO4:AO5"/>
    <mergeCell ref="AB4:AB5"/>
    <mergeCell ref="AK4:AK5"/>
    <mergeCell ref="AL4:AL5"/>
    <mergeCell ref="AM4:AM5"/>
    <mergeCell ref="AG4:AG5"/>
    <mergeCell ref="AH4:AH5"/>
    <mergeCell ref="O3:O5"/>
    <mergeCell ref="P3:P5"/>
    <mergeCell ref="Q3:Q5"/>
    <mergeCell ref="R3:R5"/>
    <mergeCell ref="BP2:BW2"/>
    <mergeCell ref="L2:S2"/>
    <mergeCell ref="AB3:AI3"/>
    <mergeCell ref="AJ3:AQ3"/>
    <mergeCell ref="U3:U5"/>
    <mergeCell ref="V3:V5"/>
    <mergeCell ref="W3:W5"/>
    <mergeCell ref="X3:X5"/>
    <mergeCell ref="Y3:Y5"/>
    <mergeCell ref="M3:M5"/>
    <mergeCell ref="AR3:AY3"/>
    <mergeCell ref="AZ3:BG3"/>
    <mergeCell ref="BH3:BO3"/>
    <mergeCell ref="A2:A6"/>
    <mergeCell ref="B2:B6"/>
    <mergeCell ref="C2:C6"/>
    <mergeCell ref="D2:K2"/>
    <mergeCell ref="E3:E5"/>
    <mergeCell ref="F3:F5"/>
    <mergeCell ref="T2:BO2"/>
    <mergeCell ref="A65:C6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  <headerFooter alignWithMargins="0">
    <oddHeader>&amp;L&amp;16ごみ資源化状況（平成１６年度実績）&amp;R&amp;D　　&amp;T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"/>
  <dimension ref="A1:M35"/>
  <sheetViews>
    <sheetView workbookViewId="0" topLeftCell="A1">
      <selection activeCell="A1" sqref="A1:B1"/>
    </sheetView>
  </sheetViews>
  <sheetFormatPr defaultColWidth="9.00390625" defaultRowHeight="13.5"/>
  <cols>
    <col min="1" max="2" width="5.25390625" style="46" customWidth="1"/>
    <col min="3" max="3" width="9.50390625" style="46" customWidth="1"/>
    <col min="4" max="4" width="13.00390625" style="46" customWidth="1"/>
    <col min="5" max="5" width="3.375" style="46" customWidth="1"/>
    <col min="6" max="8" width="3.625" style="46" customWidth="1"/>
    <col min="9" max="9" width="14.625" style="46" customWidth="1"/>
    <col min="10" max="13" width="13.00390625" style="46" customWidth="1"/>
    <col min="14" max="14" width="11.50390625" style="46" customWidth="1"/>
    <col min="15" max="16384" width="8.00390625" style="46" customWidth="1"/>
  </cols>
  <sheetData>
    <row r="1" spans="1:3" ht="19.5" customHeight="1" thickBot="1">
      <c r="A1" s="296" t="s">
        <v>136</v>
      </c>
      <c r="B1" s="254"/>
      <c r="C1" s="183" t="s">
        <v>65</v>
      </c>
    </row>
    <row r="2" spans="6:13" s="47" customFormat="1" ht="15" customHeight="1">
      <c r="F2" s="279" t="s">
        <v>66</v>
      </c>
      <c r="G2" s="280"/>
      <c r="H2" s="280"/>
      <c r="I2" s="280"/>
      <c r="J2" s="277" t="s">
        <v>67</v>
      </c>
      <c r="K2" s="274" t="s">
        <v>68</v>
      </c>
      <c r="L2" s="275"/>
      <c r="M2" s="276"/>
    </row>
    <row r="3" spans="1:13" s="47" customFormat="1" ht="15" customHeight="1" thickBot="1">
      <c r="A3" s="260" t="s">
        <v>69</v>
      </c>
      <c r="B3" s="261"/>
      <c r="C3" s="258"/>
      <c r="D3" s="49">
        <f>SUMIF('ごみ処理概要'!$A$7:$C$65,'ごみ集計結果'!$A$1,'ごみ処理概要'!$E$7:$E$65)</f>
        <v>1405579</v>
      </c>
      <c r="F3" s="281"/>
      <c r="G3" s="282"/>
      <c r="H3" s="282"/>
      <c r="I3" s="282"/>
      <c r="J3" s="278"/>
      <c r="K3" s="50" t="s">
        <v>70</v>
      </c>
      <c r="L3" s="51" t="s">
        <v>71</v>
      </c>
      <c r="M3" s="52" t="s">
        <v>72</v>
      </c>
    </row>
    <row r="4" spans="1:13" s="47" customFormat="1" ht="15" customHeight="1" thickBot="1">
      <c r="A4" s="260" t="s">
        <v>73</v>
      </c>
      <c r="B4" s="261"/>
      <c r="C4" s="258"/>
      <c r="D4" s="49">
        <f>D5-D3</f>
        <v>492</v>
      </c>
      <c r="F4" s="271" t="s">
        <v>74</v>
      </c>
      <c r="G4" s="268" t="s">
        <v>77</v>
      </c>
      <c r="H4" s="53" t="s">
        <v>75</v>
      </c>
      <c r="J4" s="162">
        <f>SUMIF('ごみ処理量内訳'!$A$7:$C$65,'ごみ集計結果'!$A$1,'ごみ処理量内訳'!$E$7:$E$65)</f>
        <v>389103</v>
      </c>
      <c r="K4" s="54" t="s">
        <v>193</v>
      </c>
      <c r="L4" s="55" t="s">
        <v>193</v>
      </c>
      <c r="M4" s="56" t="s">
        <v>193</v>
      </c>
    </row>
    <row r="5" spans="1:13" s="47" customFormat="1" ht="15" customHeight="1">
      <c r="A5" s="262" t="s">
        <v>76</v>
      </c>
      <c r="B5" s="263"/>
      <c r="C5" s="264"/>
      <c r="D5" s="49">
        <f>SUMIF('ごみ処理概要'!$A$7:$C$65,'ごみ集計結果'!$A$1,'ごみ処理概要'!$D$7:$D$65)</f>
        <v>1406071</v>
      </c>
      <c r="F5" s="272"/>
      <c r="G5" s="269"/>
      <c r="H5" s="283" t="s">
        <v>78</v>
      </c>
      <c r="I5" s="57" t="s">
        <v>79</v>
      </c>
      <c r="J5" s="58">
        <f>SUMIF('ごみ処理量内訳'!$A$7:$C$65,'ごみ集計結果'!$A$1,'ごみ処理量内訳'!$W$7:$W$65)</f>
        <v>7453</v>
      </c>
      <c r="K5" s="59" t="s">
        <v>194</v>
      </c>
      <c r="L5" s="60" t="s">
        <v>194</v>
      </c>
      <c r="M5" s="61" t="s">
        <v>194</v>
      </c>
    </row>
    <row r="6" spans="4:13" s="47" customFormat="1" ht="15" customHeight="1">
      <c r="D6" s="62"/>
      <c r="F6" s="272"/>
      <c r="G6" s="269"/>
      <c r="H6" s="284"/>
      <c r="I6" s="63" t="s">
        <v>80</v>
      </c>
      <c r="J6" s="64">
        <f>SUMIF('ごみ処理量内訳'!$A$7:$C$65,'ごみ集計結果'!$A$1,'ごみ処理量内訳'!$X$7:$X$65)</f>
        <v>3440</v>
      </c>
      <c r="K6" s="48" t="s">
        <v>202</v>
      </c>
      <c r="L6" s="65" t="s">
        <v>202</v>
      </c>
      <c r="M6" s="66" t="s">
        <v>202</v>
      </c>
    </row>
    <row r="7" spans="1:13" s="47" customFormat="1" ht="15" customHeight="1">
      <c r="A7" s="255" t="s">
        <v>81</v>
      </c>
      <c r="B7" s="265" t="s">
        <v>233</v>
      </c>
      <c r="C7" s="67" t="s">
        <v>82</v>
      </c>
      <c r="D7" s="49">
        <f>SUMIF('ごみ搬入量内訳'!$A$7:$C$65,'ごみ集計結果'!$A$1,'ごみ搬入量内訳'!$I$7:$I$65)</f>
        <v>18079</v>
      </c>
      <c r="F7" s="272"/>
      <c r="G7" s="269"/>
      <c r="H7" s="284"/>
      <c r="I7" s="63" t="s">
        <v>83</v>
      </c>
      <c r="J7" s="64">
        <f>SUMIF('ごみ処理量内訳'!$A$7:$C$65,'ごみ集計結果'!$A$1,'ごみ処理量内訳'!$Y$7:$Y$65)</f>
        <v>199</v>
      </c>
      <c r="K7" s="48" t="s">
        <v>195</v>
      </c>
      <c r="L7" s="65" t="s">
        <v>195</v>
      </c>
      <c r="M7" s="66" t="s">
        <v>195</v>
      </c>
    </row>
    <row r="8" spans="1:13" s="47" customFormat="1" ht="15" customHeight="1">
      <c r="A8" s="256"/>
      <c r="B8" s="266"/>
      <c r="C8" s="67" t="s">
        <v>84</v>
      </c>
      <c r="D8" s="49">
        <f>SUMIF('ごみ搬入量内訳'!$A$7:$C$65,'ごみ集計結果'!$A$1,'ごみ搬入量内訳'!$M$7:$M$65)</f>
        <v>355870</v>
      </c>
      <c r="F8" s="272"/>
      <c r="G8" s="269"/>
      <c r="H8" s="284"/>
      <c r="I8" s="63" t="s">
        <v>85</v>
      </c>
      <c r="J8" s="64">
        <f>SUMIF('ごみ処理量内訳'!$A$7:$C$65,'ごみ集計結果'!$A$1,'ごみ処理量内訳'!$Z$7:$Z$65)</f>
        <v>0</v>
      </c>
      <c r="K8" s="48" t="s">
        <v>196</v>
      </c>
      <c r="L8" s="65" t="s">
        <v>196</v>
      </c>
      <c r="M8" s="66" t="s">
        <v>196</v>
      </c>
    </row>
    <row r="9" spans="1:13" s="47" customFormat="1" ht="15" customHeight="1" thickBot="1">
      <c r="A9" s="256"/>
      <c r="B9" s="266"/>
      <c r="C9" s="67" t="s">
        <v>86</v>
      </c>
      <c r="D9" s="49">
        <f>SUMIF('ごみ搬入量内訳'!$A$7:$C$65,'ごみ集計結果'!$A$1,'ごみ搬入量内訳'!$Q$7:$Q$65)</f>
        <v>21469</v>
      </c>
      <c r="F9" s="272"/>
      <c r="G9" s="269"/>
      <c r="H9" s="285"/>
      <c r="I9" s="68" t="s">
        <v>87</v>
      </c>
      <c r="J9" s="69">
        <f>SUMIF('ごみ処理量内訳'!$A$7:$C$65,'ごみ集計結果'!$A$1,'ごみ処理量内訳'!$AA$7:$AA$65)</f>
        <v>14738</v>
      </c>
      <c r="K9" s="70" t="s">
        <v>197</v>
      </c>
      <c r="L9" s="51" t="s">
        <v>197</v>
      </c>
      <c r="M9" s="52" t="s">
        <v>197</v>
      </c>
    </row>
    <row r="10" spans="1:13" s="47" customFormat="1" ht="15" customHeight="1" thickBot="1">
      <c r="A10" s="256"/>
      <c r="B10" s="266"/>
      <c r="C10" s="67" t="s">
        <v>88</v>
      </c>
      <c r="D10" s="49">
        <f>SUMIF('ごみ搬入量内訳'!$A$7:$C$65,'ごみ集計結果'!$A$1,'ごみ搬入量内訳'!$U$7:$U$65)</f>
        <v>48074</v>
      </c>
      <c r="F10" s="272"/>
      <c r="G10" s="270"/>
      <c r="H10" s="71" t="s">
        <v>89</v>
      </c>
      <c r="I10" s="72"/>
      <c r="J10" s="163">
        <f>SUM(J4:J9)</f>
        <v>414933</v>
      </c>
      <c r="K10" s="73" t="s">
        <v>202</v>
      </c>
      <c r="L10" s="164">
        <f>SUMIF('ごみ処理量内訳'!$A$7:$C$65,'ごみ集計結果'!$A$1,'ごみ処理量内訳'!$AD$7:$AD$65)</f>
        <v>45017</v>
      </c>
      <c r="M10" s="165">
        <f>SUMIF('資源化量内訳'!$A$7:$C$65,'ごみ集計結果'!$A$1,'資源化量内訳'!$AB$7:$AB$65)</f>
        <v>9721</v>
      </c>
    </row>
    <row r="11" spans="1:13" s="47" customFormat="1" ht="15" customHeight="1">
      <c r="A11" s="256"/>
      <c r="B11" s="266"/>
      <c r="C11" s="67" t="s">
        <v>90</v>
      </c>
      <c r="D11" s="49">
        <f>SUMIF('ごみ搬入量内訳'!$A$7:$C$65,'ごみ集計結果'!$A$1,'ごみ搬入量内訳'!$Y$7:$Y$65)</f>
        <v>248</v>
      </c>
      <c r="F11" s="272"/>
      <c r="G11" s="286" t="s">
        <v>91</v>
      </c>
      <c r="H11" s="151" t="s">
        <v>79</v>
      </c>
      <c r="I11" s="148"/>
      <c r="J11" s="74">
        <f>SUMIF('ごみ処理量内訳'!$A$7:$C$65,'ごみ集計結果'!$A$1,'ごみ処理量内訳'!$G$7:$G$65)</f>
        <v>24030</v>
      </c>
      <c r="K11" s="58">
        <f>SUMIF('ごみ処理量内訳'!$A$7:$C$65,'ごみ集計結果'!$A$1,'ごみ処理量内訳'!$W$7:$W$65)</f>
        <v>7453</v>
      </c>
      <c r="L11" s="75">
        <f>SUMIF('ごみ処理量内訳'!$A$7:$C$65,'ごみ集計結果'!$A$1,'ごみ処理量内訳'!$AF$7:$AF$65)</f>
        <v>8661</v>
      </c>
      <c r="M11" s="76">
        <f>SUMIF('資源化量内訳'!$A$7:$C$65,'ごみ集計結果'!$A$1,'資源化量内訳'!$AJ$7:$AJ$65)</f>
        <v>7681</v>
      </c>
    </row>
    <row r="12" spans="1:13" s="47" customFormat="1" ht="15" customHeight="1">
      <c r="A12" s="256"/>
      <c r="B12" s="266"/>
      <c r="C12" s="67" t="s">
        <v>92</v>
      </c>
      <c r="D12" s="49">
        <f>SUMIF('ごみ搬入量内訳'!$A$7:$C$65,'ごみ集計結果'!$A$1,'ごみ搬入量内訳'!$AC$7:$AC$65)</f>
        <v>4056</v>
      </c>
      <c r="F12" s="272"/>
      <c r="G12" s="287"/>
      <c r="H12" s="149" t="s">
        <v>80</v>
      </c>
      <c r="I12" s="149"/>
      <c r="J12" s="64">
        <f>SUMIF('ごみ処理量内訳'!$A$7:$C$65,'ごみ集計結果'!$A$1,'ごみ処理量内訳'!$H$7:$H$65)</f>
        <v>26518</v>
      </c>
      <c r="K12" s="64">
        <f>SUMIF('ごみ処理量内訳'!$A$7:$C$65,'ごみ集計結果'!$A$1,'ごみ処理量内訳'!$X$7:$X$65)</f>
        <v>3440</v>
      </c>
      <c r="L12" s="49">
        <f>SUMIF('ごみ処理量内訳'!$A$7:$C$65,'ごみ集計結果'!$A$1,'ごみ処理量内訳'!$AG$7:$AG$65)</f>
        <v>2670</v>
      </c>
      <c r="M12" s="77">
        <f>SUMIF('資源化量内訳'!$A$7:$C$65,'ごみ集計結果'!$A$1,'資源化量内訳'!$AR$7:$AR$65)</f>
        <v>19763</v>
      </c>
    </row>
    <row r="13" spans="1:13" s="47" customFormat="1" ht="15" customHeight="1">
      <c r="A13" s="256"/>
      <c r="B13" s="267"/>
      <c r="C13" s="78" t="s">
        <v>89</v>
      </c>
      <c r="D13" s="49">
        <f>SUM(D7:D12)</f>
        <v>447796</v>
      </c>
      <c r="F13" s="272"/>
      <c r="G13" s="287"/>
      <c r="H13" s="149" t="s">
        <v>83</v>
      </c>
      <c r="I13" s="149"/>
      <c r="J13" s="64">
        <f>SUMIF('ごみ処理量内訳'!$A$7:$C$65,'ごみ集計結果'!$A$1,'ごみ処理量内訳'!$I$7:$I$65)</f>
        <v>4787</v>
      </c>
      <c r="K13" s="64">
        <f>SUMIF('ごみ処理量内訳'!$A$7:$C$65,'ごみ集計結果'!$A$1,'ごみ処理量内訳'!$Y$7:$Y$65)</f>
        <v>199</v>
      </c>
      <c r="L13" s="49">
        <f>SUMIF('ごみ処理量内訳'!$A$7:$C$65,'ごみ集計結果'!$A$1,'ごみ処理量内訳'!$AH$7:$AH$65)</f>
        <v>0</v>
      </c>
      <c r="M13" s="77">
        <f>SUMIF('資源化量内訳'!$A$7:$C$65,'ごみ集計結果'!$A$1,'資源化量内訳'!$AZ$7:$AZ$65)</f>
        <v>588</v>
      </c>
    </row>
    <row r="14" spans="1:13" s="47" customFormat="1" ht="15" customHeight="1">
      <c r="A14" s="256"/>
      <c r="B14" s="259" t="s">
        <v>93</v>
      </c>
      <c r="C14" s="259"/>
      <c r="D14" s="49">
        <f>SUMIF('ごみ搬入量内訳'!$A$7:$C$65,'ごみ集計結果'!$A$1,'ごみ搬入量内訳'!$AG$7:$AG$65)</f>
        <v>48530</v>
      </c>
      <c r="F14" s="272"/>
      <c r="G14" s="287"/>
      <c r="H14" s="149" t="s">
        <v>85</v>
      </c>
      <c r="I14" s="149"/>
      <c r="J14" s="64">
        <f>SUMIF('ごみ処理量内訳'!$A$7:$C$65,'ごみ集計結果'!$A$1,'ごみ処理量内訳'!$J$7:$J$65)</f>
        <v>0</v>
      </c>
      <c r="K14" s="64">
        <f>SUMIF('ごみ処理量内訳'!$A$7:$C$65,'ごみ集計結果'!$A$1,'ごみ処理量内訳'!$Z$7:$Z$65)</f>
        <v>0</v>
      </c>
      <c r="L14" s="49">
        <f>SUMIF('ごみ処理量内訳'!$A$7:$C$65,'ごみ集計結果'!$A$1,'ごみ処理量内訳'!$AI$7:$AI$65)</f>
        <v>0</v>
      </c>
      <c r="M14" s="77">
        <f>SUMIF('資源化量内訳'!$A$7:$C$65,'ごみ集計結果'!$A$1,'資源化量内訳'!$BH$7:$BH$65)</f>
        <v>0</v>
      </c>
    </row>
    <row r="15" spans="1:13" s="47" customFormat="1" ht="15" customHeight="1" thickBot="1">
      <c r="A15" s="256"/>
      <c r="B15" s="259" t="s">
        <v>94</v>
      </c>
      <c r="C15" s="259"/>
      <c r="D15" s="49">
        <f>SUMIF('ごみ搬入量内訳'!$A$7:$C$65,'ごみ集計結果'!$A$1,'ごみ搬入量内訳'!$AH$7:$AH$65)</f>
        <v>1591</v>
      </c>
      <c r="F15" s="272"/>
      <c r="G15" s="287"/>
      <c r="H15" s="150" t="s">
        <v>87</v>
      </c>
      <c r="I15" s="150"/>
      <c r="J15" s="69">
        <f>SUMIF('ごみ処理量内訳'!$A$7:$C$65,'ごみ集計結果'!$A$1,'ごみ処理量内訳'!$K$7:$K$65)</f>
        <v>14832</v>
      </c>
      <c r="K15" s="69">
        <f>SUMIF('ごみ処理量内訳'!$A$7:$C$65,'ごみ集計結果'!$A$1,'ごみ処理量内訳'!$AA$7:$AA$65)</f>
        <v>14738</v>
      </c>
      <c r="L15" s="79">
        <f>SUMIF('ごみ処理量内訳'!$A$7:$C$65,'ごみ集計結果'!$A$1,'ごみ処理量内訳'!$AJ$7:$AJ$65)</f>
        <v>94</v>
      </c>
      <c r="M15" s="52" t="s">
        <v>197</v>
      </c>
    </row>
    <row r="16" spans="1:13" s="47" customFormat="1" ht="15" customHeight="1" thickBot="1">
      <c r="A16" s="257"/>
      <c r="B16" s="258" t="s">
        <v>120</v>
      </c>
      <c r="C16" s="259"/>
      <c r="D16" s="49">
        <f>SUM(D13:D15)</f>
        <v>497917</v>
      </c>
      <c r="F16" s="272"/>
      <c r="G16" s="270"/>
      <c r="H16" s="81" t="s">
        <v>89</v>
      </c>
      <c r="I16" s="80"/>
      <c r="J16" s="166">
        <f>SUM(J11:J15)</f>
        <v>70167</v>
      </c>
      <c r="K16" s="167">
        <f>SUM(K11:K15)</f>
        <v>25830</v>
      </c>
      <c r="L16" s="168">
        <f>SUM(L11:L15)</f>
        <v>11425</v>
      </c>
      <c r="M16" s="169">
        <f>SUM(M11:M15)</f>
        <v>28032</v>
      </c>
    </row>
    <row r="17" spans="4:13" s="47" customFormat="1" ht="15" customHeight="1" thickBot="1">
      <c r="D17" s="62"/>
      <c r="F17" s="273"/>
      <c r="G17" s="288" t="s">
        <v>341</v>
      </c>
      <c r="H17" s="289"/>
      <c r="I17" s="289"/>
      <c r="J17" s="162">
        <f>J4+J16</f>
        <v>459270</v>
      </c>
      <c r="K17" s="170">
        <f>K16</f>
        <v>25830</v>
      </c>
      <c r="L17" s="171">
        <f>L10+L16</f>
        <v>56442</v>
      </c>
      <c r="M17" s="172">
        <f>M10+M16</f>
        <v>37753</v>
      </c>
    </row>
    <row r="18" spans="1:13" s="47" customFormat="1" ht="15" customHeight="1">
      <c r="A18" s="259" t="s">
        <v>95</v>
      </c>
      <c r="B18" s="259"/>
      <c r="C18" s="259"/>
      <c r="D18" s="49">
        <f>SUMIF('ごみ搬入量内訳'!$A$7:$C$65,'ごみ集計結果'!$A$1,'ごみ搬入量内訳'!$E$7:$E$65)</f>
        <v>327866</v>
      </c>
      <c r="F18" s="251" t="s">
        <v>96</v>
      </c>
      <c r="G18" s="252"/>
      <c r="H18" s="252"/>
      <c r="I18" s="253"/>
      <c r="J18" s="74">
        <f>SUMIF('資源化量内訳'!$A$7:$C$65,'ごみ集計結果'!$A$1,'資源化量内訳'!$L$7:$L$65)</f>
        <v>30996</v>
      </c>
      <c r="K18" s="82" t="s">
        <v>193</v>
      </c>
      <c r="L18" s="83" t="s">
        <v>193</v>
      </c>
      <c r="M18" s="76">
        <f>J18</f>
        <v>30996</v>
      </c>
    </row>
    <row r="19" spans="1:13" s="47" customFormat="1" ht="15" customHeight="1" thickBot="1">
      <c r="A19" s="290" t="s">
        <v>97</v>
      </c>
      <c r="B19" s="259"/>
      <c r="C19" s="259"/>
      <c r="D19" s="49">
        <f>SUMIF('ごみ搬入量内訳'!$A$7:$C$65,'ごみ集計結果'!$A$1,'ごみ搬入量内訳'!$F$7:$F$65)</f>
        <v>168460</v>
      </c>
      <c r="F19" s="248" t="s">
        <v>98</v>
      </c>
      <c r="G19" s="249"/>
      <c r="H19" s="249"/>
      <c r="I19" s="250"/>
      <c r="J19" s="173">
        <f>SUMIF('ごみ処理量内訳'!$A$7:$C$65,'ごみ集計結果'!$A$1,'ごみ処理量内訳'!$AC$7:$AC$65)</f>
        <v>5600</v>
      </c>
      <c r="K19" s="84" t="s">
        <v>193</v>
      </c>
      <c r="L19" s="85">
        <f>J19</f>
        <v>5600</v>
      </c>
      <c r="M19" s="86" t="s">
        <v>193</v>
      </c>
    </row>
    <row r="20" spans="1:13" s="47" customFormat="1" ht="15" customHeight="1" thickBot="1">
      <c r="A20" s="290" t="s">
        <v>99</v>
      </c>
      <c r="B20" s="259"/>
      <c r="C20" s="259"/>
      <c r="D20" s="49">
        <f>D15</f>
        <v>1591</v>
      </c>
      <c r="F20" s="245" t="s">
        <v>120</v>
      </c>
      <c r="G20" s="246"/>
      <c r="H20" s="246"/>
      <c r="I20" s="247"/>
      <c r="J20" s="174">
        <f>J4+J11+J12+J13+J14+J15+J18+J19</f>
        <v>495866</v>
      </c>
      <c r="K20" s="175">
        <f>SUM(K17:K19)</f>
        <v>25830</v>
      </c>
      <c r="L20" s="176">
        <f>SUM(L17:L19)</f>
        <v>62042</v>
      </c>
      <c r="M20" s="177">
        <f>SUM(M17:M19)</f>
        <v>68749</v>
      </c>
    </row>
    <row r="21" spans="1:9" s="47" customFormat="1" ht="15" customHeight="1">
      <c r="A21" s="290" t="s">
        <v>104</v>
      </c>
      <c r="B21" s="259"/>
      <c r="C21" s="259"/>
      <c r="D21" s="49">
        <f>SUM(D18:D20)</f>
        <v>497917</v>
      </c>
      <c r="F21" s="181" t="s">
        <v>234</v>
      </c>
      <c r="G21" s="180"/>
      <c r="H21" s="180"/>
      <c r="I21" s="180"/>
    </row>
    <row r="22" spans="11:13" s="47" customFormat="1" ht="15" customHeight="1">
      <c r="K22" s="87"/>
      <c r="L22" s="88" t="s">
        <v>100</v>
      </c>
      <c r="M22" s="89" t="s">
        <v>101</v>
      </c>
    </row>
    <row r="23" spans="1:13" s="91" customFormat="1" ht="15" customHeight="1">
      <c r="A23" s="90" t="str">
        <f>"収集ごみ（混合ごみ＋可燃ごみ＋不燃ごみ＋資源ごみ＋粗大ごみ＋その他）＝"&amp;TEXT(D13,"#,##0")&amp;"t/年"</f>
        <v>収集ごみ（混合ごみ＋可燃ごみ＋不燃ごみ＋資源ごみ＋粗大ごみ＋その他）＝447,796t/年</v>
      </c>
      <c r="K23" s="89" t="s">
        <v>102</v>
      </c>
      <c r="L23" s="92">
        <f>SUMIF('資源化量内訳'!$A$7:$C$65,'ごみ集計結果'!$A$1,'資源化量内訳'!$M$7:M$65)+SUMIF('資源化量内訳'!$A$7:$C$65,'ごみ集計結果'!$A$1,'資源化量内訳'!$U$7:U$65)</f>
        <v>26824</v>
      </c>
      <c r="M23" s="49">
        <f>SUMIF('資源化量内訳'!$A$7:$C$65,'ごみ集計結果'!$A$1,'資源化量内訳'!BQ$7:BQ$65)</f>
        <v>21515</v>
      </c>
    </row>
    <row r="24" spans="1:13" s="91" customFormat="1" ht="15" customHeight="1">
      <c r="A24" s="93" t="str">
        <f>"計画収集量（収集ごみ＋直接搬入ごみ）＝"&amp;TEXT(D13+D14,"#,##0")&amp;"t/年"</f>
        <v>計画収集量（収集ごみ＋直接搬入ごみ）＝496,326t/年</v>
      </c>
      <c r="K24" s="89" t="s">
        <v>103</v>
      </c>
      <c r="L24" s="92">
        <f>SUMIF('資源化量内訳'!$A$7:$C$65,'ごみ集計結果'!$A$1,'資源化量内訳'!$N$7:N$65)+SUMIF('資源化量内訳'!$A$7:$C$65,'ごみ集計結果'!$A$1,'資源化量内訳'!V$7:V$65)</f>
        <v>14328</v>
      </c>
      <c r="M24" s="49">
        <f>SUMIF('資源化量内訳'!$A$7:$C$65,'ごみ集計結果'!$A$1,'資源化量内訳'!BR$7:BR$65)</f>
        <v>1461</v>
      </c>
    </row>
    <row r="25" spans="1:13" s="91" customFormat="1" ht="15" customHeight="1">
      <c r="A25" s="94" t="str">
        <f>"ごみ総排出量（計画収集量＋自家処理量）＝"&amp;TEXT(D16,"#,###0")&amp;"t/年"</f>
        <v>ごみ総排出量（計画収集量＋自家処理量）＝497,917t/年</v>
      </c>
      <c r="K25" s="89" t="s">
        <v>198</v>
      </c>
      <c r="L25" s="92">
        <f>SUMIF('資源化量内訳'!$A$7:$C$65,'ごみ集計結果'!$A$1,'資源化量内訳'!O$7:O$65)+SUMIF('資源化量内訳'!$A$7:$C$65,'ごみ集計結果'!$A$1,'資源化量内訳'!W$7:W$65)</f>
        <v>12605</v>
      </c>
      <c r="M25" s="49">
        <f>SUMIF('資源化量内訳'!$A$7:$C$65,'ごみ集計結果'!$A$1,'資源化量内訳'!BS$7:BS$65)</f>
        <v>1730</v>
      </c>
    </row>
    <row r="26" spans="1:13" s="91" customFormat="1" ht="15" customHeight="1">
      <c r="A26" s="94" t="str">
        <f>"ごみ処理量（直接最終処分量＋直接焼却量＋焼却以外の中間処理量＋直接資源化量）＝"&amp;TEXT(J20,"#,##0")&amp;"t/年"</f>
        <v>ごみ処理量（直接最終処分量＋直接焼却量＋焼却以外の中間処理量＋直接資源化量）＝495,866t/年</v>
      </c>
      <c r="K26" s="89" t="s">
        <v>199</v>
      </c>
      <c r="L26" s="92">
        <f>SUMIF('資源化量内訳'!$A$7:$C$65,'ごみ集計結果'!$A$1,'資源化量内訳'!P$7:P$65)+SUMIF('資源化量内訳'!$A$7:$C$65,'ごみ集計結果'!$A$1,'資源化量内訳'!X$7:X$65)</f>
        <v>2644</v>
      </c>
      <c r="M26" s="49">
        <f>SUMIF('資源化量内訳'!$A$7:$C$65,'ごみ集計結果'!$A$1,'資源化量内訳'!BT$7:BT$65)</f>
        <v>0</v>
      </c>
    </row>
    <row r="27" spans="1:13" s="91" customFormat="1" ht="15" customHeight="1">
      <c r="A27" s="93" t="str">
        <f>"１人１日あたりごみ排出量（ごみ総排出量/総人口）＝"&amp;TEXT(D16/D5/365*1000000,"#,##0")&amp;"g/人日"</f>
        <v>１人１日あたりごみ排出量（ごみ総排出量/総人口）＝970g/人日</v>
      </c>
      <c r="K27" s="89" t="s">
        <v>200</v>
      </c>
      <c r="L27" s="92">
        <f>SUMIF('資源化量内訳'!$A$7:$C$65,'ごみ集計結果'!$A$1,'資源化量内訳'!Q$7:Q$65)+SUMIF('資源化量内訳'!$A$7:$C$65,'ごみ集計結果'!$A$1,'資源化量内訳'!Y$7:Y$65)</f>
        <v>1937</v>
      </c>
      <c r="M27" s="49">
        <f>SUMIF('資源化量内訳'!$A$7:$C$65,'ごみ集計結果'!$A$1,'資源化量内訳'!BU$7:BU$65)</f>
        <v>15</v>
      </c>
    </row>
    <row r="28" spans="1:13" s="91" customFormat="1" ht="15" customHeight="1">
      <c r="A28" s="93" t="str">
        <f>"リサイクル率（[資源化量合計＋集団回収量]/[ごみ処理量＋集団回収量]）＝"&amp;TEXT((M20+M30)/(J20+M30)*100,"##.##")&amp;"％"</f>
        <v>リサイクル率（[資源化量合計＋集団回収量]/[ごみ処理量＋集団回収量]）＝17.97％</v>
      </c>
      <c r="K28" s="89" t="s">
        <v>30</v>
      </c>
      <c r="L28" s="92">
        <f>SUMIF('資源化量内訳'!$A$7:$C$65,'ごみ集計結果'!$A$1,'資源化量内訳'!R$7:R$65)+SUMIF('資源化量内訳'!$A$7:$C$65,'ごみ集計結果'!$A$1,'資源化量内訳'!Z$7:Z$65)</f>
        <v>259</v>
      </c>
      <c r="M28" s="49">
        <f>SUMIF('資源化量内訳'!$A$7:$C$65,'ごみ集計結果'!$A$1,'資源化量内訳'!BV$7:BV$65)</f>
        <v>66</v>
      </c>
    </row>
    <row r="29" spans="1:13" s="91" customFormat="1" ht="15" customHeight="1">
      <c r="A29" s="93" t="str">
        <f>"中間処理による減量化量（施設処理量-施設処理後資源化量-施設処理後残渣処分量）＝"&amp;TEXT(J17-L17-M17,"#,##0")&amp;"t/年"</f>
        <v>中間処理による減量化量（施設処理量-施設処理後資源化量-施設処理後残渣処分量）＝365,075t/年</v>
      </c>
      <c r="K29" s="89" t="s">
        <v>90</v>
      </c>
      <c r="L29" s="92">
        <f>SUMIF('資源化量内訳'!$A$7:$C$65,'ごみ集計結果'!$A$1,'資源化量内訳'!S$7:S$65)+SUMIF('資源化量内訳'!$A$7:$C$65,'ごみ集計結果'!$A$1,'資源化量内訳'!AA$7:AA$65)</f>
        <v>10152</v>
      </c>
      <c r="M29" s="49">
        <f>SUMIF('資源化量内訳'!$A$7:$C$65,'ごみ集計結果'!$A$1,'資源化量内訳'!BW$7:BW$65)</f>
        <v>41</v>
      </c>
    </row>
    <row r="30" spans="11:13" ht="15" customHeight="1">
      <c r="K30" s="89" t="s">
        <v>120</v>
      </c>
      <c r="L30" s="178">
        <f>SUM(L23:L29)</f>
        <v>68749</v>
      </c>
      <c r="M30" s="179">
        <f>SUM(M23:M29)</f>
        <v>24828</v>
      </c>
    </row>
    <row r="31" ht="15" customHeight="1"/>
    <row r="32" spans="9:11" ht="15" customHeight="1">
      <c r="I32" s="95"/>
      <c r="J32" s="96"/>
      <c r="K32" s="97"/>
    </row>
    <row r="33" spans="9:11" ht="15" customHeight="1">
      <c r="I33" s="95"/>
      <c r="J33" s="96"/>
      <c r="K33" s="97"/>
    </row>
    <row r="34" spans="9:11" ht="15" customHeight="1">
      <c r="I34" s="95"/>
      <c r="J34" s="96"/>
      <c r="K34" s="97"/>
    </row>
    <row r="35" spans="9:11" ht="15" customHeight="1">
      <c r="I35" s="95"/>
      <c r="J35" s="96"/>
      <c r="K35" s="97"/>
    </row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</sheetData>
  <mergeCells count="24">
    <mergeCell ref="A18:C18"/>
    <mergeCell ref="A19:C19"/>
    <mergeCell ref="A20:C20"/>
    <mergeCell ref="A21:C21"/>
    <mergeCell ref="G4:G10"/>
    <mergeCell ref="F4:F17"/>
    <mergeCell ref="B14:C14"/>
    <mergeCell ref="K2:M2"/>
    <mergeCell ref="J2:J3"/>
    <mergeCell ref="F2:I3"/>
    <mergeCell ref="H5:H9"/>
    <mergeCell ref="G11:G16"/>
    <mergeCell ref="B15:C15"/>
    <mergeCell ref="G17:I17"/>
    <mergeCell ref="F20:I20"/>
    <mergeCell ref="F19:I19"/>
    <mergeCell ref="F18:I18"/>
    <mergeCell ref="A1:B1"/>
    <mergeCell ref="A7:A16"/>
    <mergeCell ref="B16:C16"/>
    <mergeCell ref="A3:C3"/>
    <mergeCell ref="A4:C4"/>
    <mergeCell ref="A5:C5"/>
    <mergeCell ref="B7:B13"/>
  </mergeCells>
  <printOptions horizontalCentered="1"/>
  <pageMargins left="0.3937007874015748" right="0.3937007874015748" top="0.7874015748031497" bottom="0.3937007874015748" header="0.5118110236220472" footer="0.5118110236220472"/>
  <pageSetup horizontalDpi="600" verticalDpi="600" orientation="landscape" paperSize="9" scale="110" r:id="rId1"/>
  <headerFooter alignWithMargins="0">
    <oddHeader>&amp;R&amp;F　　&amp;D　　&amp;T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Q30"/>
  <sheetViews>
    <sheetView zoomScale="75" zoomScaleNormal="75" workbookViewId="0" topLeftCell="A1">
      <selection activeCell="A1" sqref="A1:E1"/>
    </sheetView>
  </sheetViews>
  <sheetFormatPr defaultColWidth="9.00390625" defaultRowHeight="13.5"/>
  <cols>
    <col min="1" max="1" width="2.25390625" style="98" customWidth="1"/>
    <col min="2" max="2" width="13.875" style="98" customWidth="1"/>
    <col min="3" max="3" width="8.75390625" style="100" customWidth="1"/>
    <col min="4" max="4" width="14.25390625" style="98" customWidth="1"/>
    <col min="5" max="6" width="8.75390625" style="98" customWidth="1"/>
    <col min="7" max="7" width="13.875" style="98" customWidth="1"/>
    <col min="8" max="8" width="8.75390625" style="98" customWidth="1"/>
    <col min="9" max="9" width="8.75390625" style="99" customWidth="1"/>
    <col min="10" max="10" width="12.875" style="98" customWidth="1"/>
    <col min="11" max="11" width="8.75390625" style="98" customWidth="1"/>
    <col min="12" max="12" width="15.875" style="98" customWidth="1"/>
    <col min="13" max="13" width="8.75390625" style="100" customWidth="1"/>
    <col min="14" max="14" width="13.00390625" style="98" customWidth="1"/>
    <col min="15" max="15" width="12.875" style="98" customWidth="1"/>
    <col min="16" max="16" width="8.75390625" style="98" customWidth="1"/>
    <col min="17" max="17" width="13.25390625" style="98" customWidth="1"/>
    <col min="18" max="16384" width="8.75390625" style="98" customWidth="1"/>
  </cols>
  <sheetData>
    <row r="1" spans="1:5" ht="24" customHeight="1" thickBot="1">
      <c r="A1" s="291" t="str">
        <f>'ごみ集計結果'!A1&amp;"のごみ処理フローシート"</f>
        <v>岩手県のごみ処理フローシート</v>
      </c>
      <c r="B1" s="291"/>
      <c r="C1" s="291"/>
      <c r="D1" s="291"/>
      <c r="E1" s="291"/>
    </row>
    <row r="2" spans="1:17" s="108" customFormat="1" ht="21.75" customHeight="1">
      <c r="A2" s="295" t="s">
        <v>137</v>
      </c>
      <c r="B2" s="295"/>
      <c r="C2" s="295"/>
      <c r="D2" s="295"/>
      <c r="E2" s="101"/>
      <c r="F2" s="102" t="s">
        <v>203</v>
      </c>
      <c r="G2" s="103"/>
      <c r="H2" s="101"/>
      <c r="I2" s="104"/>
      <c r="J2" s="105"/>
      <c r="K2" s="101"/>
      <c r="L2" s="101"/>
      <c r="M2" s="105"/>
      <c r="N2" s="105"/>
      <c r="O2" s="101"/>
      <c r="P2" s="106" t="s">
        <v>204</v>
      </c>
      <c r="Q2" s="107"/>
    </row>
    <row r="3" spans="2:17" s="108" customFormat="1" ht="21.75" customHeight="1" thickBot="1">
      <c r="B3" s="109"/>
      <c r="C3" s="110"/>
      <c r="D3" s="109"/>
      <c r="E3" s="101"/>
      <c r="F3" s="111" t="s">
        <v>40</v>
      </c>
      <c r="G3" s="112">
        <f>'ごみ集計結果'!J19</f>
        <v>5600</v>
      </c>
      <c r="H3" s="101"/>
      <c r="I3" s="104"/>
      <c r="J3" s="105"/>
      <c r="K3" s="101"/>
      <c r="L3" s="101"/>
      <c r="M3" s="105"/>
      <c r="N3" s="105"/>
      <c r="O3" s="101"/>
      <c r="P3" s="111" t="s">
        <v>50</v>
      </c>
      <c r="Q3" s="112">
        <f>G3+N5+Q9</f>
        <v>62042</v>
      </c>
    </row>
    <row r="4" spans="1:17" s="108" customFormat="1" ht="21.75" customHeight="1" thickBot="1">
      <c r="A4" s="101"/>
      <c r="C4" s="113"/>
      <c r="E4" s="101"/>
      <c r="F4" s="101"/>
      <c r="G4" s="114"/>
      <c r="H4" s="101"/>
      <c r="I4" s="104"/>
      <c r="J4" s="105"/>
      <c r="K4" s="101"/>
      <c r="L4" s="101"/>
      <c r="M4" s="105"/>
      <c r="N4" s="114"/>
      <c r="O4" s="101"/>
      <c r="P4" s="101"/>
      <c r="Q4" s="101"/>
    </row>
    <row r="5" spans="1:17" s="108" customFormat="1" ht="21.75" customHeight="1">
      <c r="A5" s="101"/>
      <c r="B5" s="101"/>
      <c r="C5" s="105"/>
      <c r="D5" s="114"/>
      <c r="E5" s="101"/>
      <c r="F5" s="102" t="s">
        <v>205</v>
      </c>
      <c r="G5" s="107"/>
      <c r="H5" s="101"/>
      <c r="I5" s="115" t="s">
        <v>206</v>
      </c>
      <c r="J5" s="107"/>
      <c r="K5" s="101"/>
      <c r="L5" s="116" t="s">
        <v>207</v>
      </c>
      <c r="M5" s="153" t="s">
        <v>52</v>
      </c>
      <c r="N5" s="117">
        <f>'ごみ集計結果'!L10</f>
        <v>45017</v>
      </c>
      <c r="O5" s="101"/>
      <c r="P5" s="101"/>
      <c r="Q5" s="101"/>
    </row>
    <row r="6" spans="1:17" s="108" customFormat="1" ht="21.75" customHeight="1" thickBot="1">
      <c r="A6" s="114"/>
      <c r="B6" s="292" t="s">
        <v>208</v>
      </c>
      <c r="C6" s="292"/>
      <c r="D6" s="292"/>
      <c r="E6" s="101"/>
      <c r="F6" s="111" t="s">
        <v>41</v>
      </c>
      <c r="G6" s="112">
        <f>'ごみ集計結果'!J4</f>
        <v>389103</v>
      </c>
      <c r="H6" s="101"/>
      <c r="I6" s="111" t="s">
        <v>44</v>
      </c>
      <c r="J6" s="112">
        <f>G6+N8</f>
        <v>414933</v>
      </c>
      <c r="K6" s="101"/>
      <c r="L6" s="118" t="s">
        <v>209</v>
      </c>
      <c r="M6" s="155" t="s">
        <v>53</v>
      </c>
      <c r="N6" s="119">
        <f>'ごみ集計結果'!M10</f>
        <v>9721</v>
      </c>
      <c r="O6" s="101"/>
      <c r="P6" s="101"/>
      <c r="Q6" s="101"/>
    </row>
    <row r="7" spans="1:17" s="108" customFormat="1" ht="21.75" customHeight="1" thickBot="1">
      <c r="A7" s="114"/>
      <c r="B7" s="101"/>
      <c r="C7" s="105"/>
      <c r="D7" s="114"/>
      <c r="E7" s="101"/>
      <c r="F7" s="101"/>
      <c r="G7" s="114"/>
      <c r="H7" s="101"/>
      <c r="I7" s="104"/>
      <c r="J7" s="114"/>
      <c r="K7" s="101"/>
      <c r="L7" s="101"/>
      <c r="M7" s="105"/>
      <c r="N7" s="114"/>
      <c r="O7" s="101"/>
      <c r="P7" s="101"/>
      <c r="Q7" s="101"/>
    </row>
    <row r="8" spans="1:17" s="108" customFormat="1" ht="21.75" customHeight="1" thickBot="1">
      <c r="A8" s="114"/>
      <c r="B8" s="120" t="s">
        <v>210</v>
      </c>
      <c r="C8" s="121" t="s">
        <v>36</v>
      </c>
      <c r="D8" s="122">
        <f>'ごみ集計結果'!D7</f>
        <v>18079</v>
      </c>
      <c r="E8" s="101"/>
      <c r="F8" s="101"/>
      <c r="G8" s="114"/>
      <c r="H8" s="101"/>
      <c r="I8" s="123"/>
      <c r="L8" s="124" t="s">
        <v>211</v>
      </c>
      <c r="M8" s="127" t="s">
        <v>43</v>
      </c>
      <c r="N8" s="122">
        <f>N10+N14+N18+N22+N26</f>
        <v>25830</v>
      </c>
      <c r="O8" s="101"/>
      <c r="P8" s="106" t="s">
        <v>212</v>
      </c>
      <c r="Q8" s="125"/>
    </row>
    <row r="9" spans="1:17" s="108" customFormat="1" ht="21.75" customHeight="1" thickBot="1">
      <c r="A9" s="114"/>
      <c r="B9" s="101"/>
      <c r="C9" s="105"/>
      <c r="D9" s="126"/>
      <c r="E9" s="101"/>
      <c r="F9" s="101"/>
      <c r="G9" s="114"/>
      <c r="H9" s="101"/>
      <c r="I9" s="104"/>
      <c r="J9" s="114"/>
      <c r="K9" s="101"/>
      <c r="L9" s="101"/>
      <c r="M9" s="105"/>
      <c r="N9" s="114"/>
      <c r="O9" s="101"/>
      <c r="P9" s="111" t="s">
        <v>51</v>
      </c>
      <c r="Q9" s="112">
        <f>N11+N15+N19+N23+N27</f>
        <v>11425</v>
      </c>
    </row>
    <row r="10" spans="1:17" s="108" customFormat="1" ht="21.75" customHeight="1" thickBot="1">
      <c r="A10" s="114"/>
      <c r="B10" s="120" t="s">
        <v>213</v>
      </c>
      <c r="C10" s="152" t="s">
        <v>31</v>
      </c>
      <c r="D10" s="122">
        <f>'ごみ集計結果'!D8</f>
        <v>355870</v>
      </c>
      <c r="E10" s="101"/>
      <c r="F10" s="101"/>
      <c r="G10" s="114"/>
      <c r="H10" s="101"/>
      <c r="I10" s="115" t="s">
        <v>214</v>
      </c>
      <c r="J10" s="107"/>
      <c r="K10" s="101"/>
      <c r="L10" s="116" t="s">
        <v>211</v>
      </c>
      <c r="M10" s="153" t="s">
        <v>54</v>
      </c>
      <c r="N10" s="117">
        <f>'ごみ集計結果'!K11</f>
        <v>7453</v>
      </c>
      <c r="O10" s="101"/>
      <c r="P10" s="101"/>
      <c r="Q10" s="101"/>
    </row>
    <row r="11" spans="1:17" s="108" customFormat="1" ht="21.75" customHeight="1" thickBot="1">
      <c r="A11" s="114"/>
      <c r="B11" s="101"/>
      <c r="C11" s="105"/>
      <c r="D11" s="126"/>
      <c r="E11" s="101"/>
      <c r="F11" s="101"/>
      <c r="G11" s="114"/>
      <c r="H11" s="101"/>
      <c r="I11" s="111" t="s">
        <v>45</v>
      </c>
      <c r="J11" s="112">
        <f>'ごみ集計結果'!J11</f>
        <v>24030</v>
      </c>
      <c r="K11" s="101"/>
      <c r="L11" s="128" t="s">
        <v>212</v>
      </c>
      <c r="M11" s="157" t="s">
        <v>55</v>
      </c>
      <c r="N11" s="129">
        <f>'ごみ集計結果'!L11</f>
        <v>8661</v>
      </c>
      <c r="O11" s="101"/>
      <c r="P11" s="101"/>
      <c r="Q11" s="101"/>
    </row>
    <row r="12" spans="1:17" s="108" customFormat="1" ht="21.75" customHeight="1" thickBot="1">
      <c r="A12" s="114"/>
      <c r="B12" s="120" t="s">
        <v>215</v>
      </c>
      <c r="C12" s="152" t="s">
        <v>32</v>
      </c>
      <c r="D12" s="122">
        <f>'ごみ集計結果'!D9</f>
        <v>21469</v>
      </c>
      <c r="E12" s="101"/>
      <c r="F12" s="101"/>
      <c r="G12" s="114"/>
      <c r="H12" s="101"/>
      <c r="I12" s="104"/>
      <c r="J12" s="114"/>
      <c r="K12" s="101"/>
      <c r="L12" s="130" t="s">
        <v>209</v>
      </c>
      <c r="M12" s="156" t="s">
        <v>56</v>
      </c>
      <c r="N12" s="112">
        <f>'ごみ集計結果'!M11</f>
        <v>7681</v>
      </c>
      <c r="O12" s="101"/>
      <c r="P12" s="101"/>
      <c r="Q12" s="101"/>
    </row>
    <row r="13" spans="1:17" s="108" customFormat="1" ht="21.75" customHeight="1" thickBot="1">
      <c r="A13" s="114"/>
      <c r="B13" s="131"/>
      <c r="C13" s="110"/>
      <c r="D13" s="132"/>
      <c r="E13" s="101"/>
      <c r="F13" s="101"/>
      <c r="G13" s="114"/>
      <c r="H13" s="101"/>
      <c r="I13" s="104"/>
      <c r="J13" s="114"/>
      <c r="K13" s="101"/>
      <c r="L13" s="133"/>
      <c r="M13" s="121"/>
      <c r="N13" s="134"/>
      <c r="O13" s="101"/>
      <c r="P13" s="101"/>
      <c r="Q13" s="101"/>
    </row>
    <row r="14" spans="1:15" s="108" customFormat="1" ht="21.75" customHeight="1" thickBot="1">
      <c r="A14" s="114"/>
      <c r="B14" s="120" t="s">
        <v>216</v>
      </c>
      <c r="C14" s="152" t="s">
        <v>33</v>
      </c>
      <c r="D14" s="122">
        <f>'ごみ集計結果'!D10</f>
        <v>48074</v>
      </c>
      <c r="E14" s="101"/>
      <c r="F14" s="101"/>
      <c r="G14" s="114"/>
      <c r="H14" s="101"/>
      <c r="I14" s="102" t="s">
        <v>217</v>
      </c>
      <c r="J14" s="107"/>
      <c r="K14" s="101"/>
      <c r="L14" s="116" t="s">
        <v>211</v>
      </c>
      <c r="M14" s="153" t="s">
        <v>57</v>
      </c>
      <c r="N14" s="117">
        <f>'ごみ集計結果'!K12</f>
        <v>3440</v>
      </c>
      <c r="O14" s="101"/>
    </row>
    <row r="15" spans="1:15" s="108" customFormat="1" ht="21.75" customHeight="1" thickBot="1">
      <c r="A15" s="114"/>
      <c r="C15" s="113"/>
      <c r="D15" s="135"/>
      <c r="E15" s="101"/>
      <c r="H15" s="101"/>
      <c r="I15" s="111" t="s">
        <v>46</v>
      </c>
      <c r="J15" s="112">
        <f>'ごみ集計結果'!J12</f>
        <v>26518</v>
      </c>
      <c r="K15" s="101"/>
      <c r="L15" s="128" t="s">
        <v>212</v>
      </c>
      <c r="M15" s="157" t="s">
        <v>58</v>
      </c>
      <c r="N15" s="129">
        <f>'ごみ集計結果'!L12</f>
        <v>2670</v>
      </c>
      <c r="O15" s="101"/>
    </row>
    <row r="16" spans="1:15" s="108" customFormat="1" ht="21.75" customHeight="1" thickBot="1">
      <c r="A16" s="114"/>
      <c r="B16" s="136" t="s">
        <v>218</v>
      </c>
      <c r="C16" s="152" t="s">
        <v>34</v>
      </c>
      <c r="D16" s="122">
        <f>'ごみ集計結果'!D11</f>
        <v>248</v>
      </c>
      <c r="E16" s="101"/>
      <c r="H16" s="101"/>
      <c r="I16" s="104"/>
      <c r="J16" s="114"/>
      <c r="K16" s="101"/>
      <c r="L16" s="130" t="s">
        <v>209</v>
      </c>
      <c r="M16" s="156" t="s">
        <v>59</v>
      </c>
      <c r="N16" s="112">
        <f>'ごみ集計結果'!M12</f>
        <v>19763</v>
      </c>
      <c r="O16" s="101"/>
    </row>
    <row r="17" spans="1:15" s="108" customFormat="1" ht="21.75" customHeight="1" thickBot="1">
      <c r="A17" s="114"/>
      <c r="B17" s="101"/>
      <c r="C17" s="105"/>
      <c r="D17" s="126"/>
      <c r="E17" s="101"/>
      <c r="H17" s="101"/>
      <c r="I17" s="104"/>
      <c r="J17" s="114"/>
      <c r="K17" s="101"/>
      <c r="L17" s="133"/>
      <c r="M17" s="121"/>
      <c r="N17" s="134"/>
      <c r="O17" s="101"/>
    </row>
    <row r="18" spans="1:15" s="108" customFormat="1" ht="21.75" customHeight="1" thickBot="1">
      <c r="A18" s="114"/>
      <c r="B18" s="136" t="s">
        <v>219</v>
      </c>
      <c r="C18" s="152" t="s">
        <v>35</v>
      </c>
      <c r="D18" s="122">
        <f>'ごみ集計結果'!D12</f>
        <v>4056</v>
      </c>
      <c r="E18" s="101"/>
      <c r="F18" s="115" t="s">
        <v>220</v>
      </c>
      <c r="G18" s="103"/>
      <c r="H18" s="101"/>
      <c r="I18" s="115" t="s">
        <v>221</v>
      </c>
      <c r="J18" s="107"/>
      <c r="K18" s="101"/>
      <c r="L18" s="116" t="s">
        <v>211</v>
      </c>
      <c r="M18" s="153" t="s">
        <v>60</v>
      </c>
      <c r="N18" s="117">
        <f>'ごみ集計結果'!K13</f>
        <v>199</v>
      </c>
      <c r="O18" s="101"/>
    </row>
    <row r="19" spans="1:15" s="108" customFormat="1" ht="21.75" customHeight="1" thickBot="1">
      <c r="A19" s="114"/>
      <c r="B19" s="137"/>
      <c r="C19" s="138"/>
      <c r="D19" s="126"/>
      <c r="E19" s="101"/>
      <c r="F19" s="111"/>
      <c r="G19" s="112">
        <f>J11+J15+J19+J23+J27</f>
        <v>70167</v>
      </c>
      <c r="H19" s="101"/>
      <c r="I19" s="111" t="s">
        <v>47</v>
      </c>
      <c r="J19" s="112">
        <f>'ごみ集計結果'!J13</f>
        <v>4787</v>
      </c>
      <c r="K19" s="101"/>
      <c r="L19" s="128" t="s">
        <v>212</v>
      </c>
      <c r="M19" s="157" t="s">
        <v>61</v>
      </c>
      <c r="N19" s="129">
        <f>'ごみ集計結果'!L13</f>
        <v>0</v>
      </c>
      <c r="O19" s="101"/>
    </row>
    <row r="20" spans="1:15" s="108" customFormat="1" ht="21.75" customHeight="1" thickBot="1">
      <c r="A20" s="114"/>
      <c r="B20" s="136" t="s">
        <v>222</v>
      </c>
      <c r="C20" s="152" t="s">
        <v>37</v>
      </c>
      <c r="D20" s="122">
        <f>'ごみ集計結果'!D14</f>
        <v>48530</v>
      </c>
      <c r="E20" s="101"/>
      <c r="F20" s="101"/>
      <c r="G20" s="114"/>
      <c r="H20" s="101"/>
      <c r="I20" s="104"/>
      <c r="J20" s="114"/>
      <c r="K20" s="101"/>
      <c r="L20" s="130" t="s">
        <v>209</v>
      </c>
      <c r="M20" s="156" t="s">
        <v>62</v>
      </c>
      <c r="N20" s="112">
        <f>'ごみ集計結果'!M13</f>
        <v>588</v>
      </c>
      <c r="O20" s="101"/>
    </row>
    <row r="21" spans="1:15" s="108" customFormat="1" ht="21.75" customHeight="1" thickBot="1">
      <c r="A21" s="114"/>
      <c r="B21" s="131"/>
      <c r="C21" s="110"/>
      <c r="D21" s="139"/>
      <c r="E21" s="101"/>
      <c r="F21" s="101"/>
      <c r="G21" s="114"/>
      <c r="H21" s="101"/>
      <c r="I21" s="104"/>
      <c r="J21" s="114"/>
      <c r="K21" s="101"/>
      <c r="L21" s="133"/>
      <c r="M21" s="121"/>
      <c r="N21" s="134"/>
      <c r="O21" s="101"/>
    </row>
    <row r="22" spans="1:17" s="108" customFormat="1" ht="21.75" customHeight="1" thickBot="1">
      <c r="A22" s="114"/>
      <c r="B22" s="136" t="s">
        <v>223</v>
      </c>
      <c r="C22" s="127" t="s">
        <v>38</v>
      </c>
      <c r="D22" s="122">
        <f>'ごみ集計結果'!D15</f>
        <v>1591</v>
      </c>
      <c r="E22" s="101"/>
      <c r="F22" s="101"/>
      <c r="G22" s="114"/>
      <c r="H22" s="101"/>
      <c r="I22" s="115" t="s">
        <v>224</v>
      </c>
      <c r="J22" s="107"/>
      <c r="K22" s="101"/>
      <c r="L22" s="116" t="s">
        <v>211</v>
      </c>
      <c r="M22" s="153" t="s">
        <v>63</v>
      </c>
      <c r="N22" s="117">
        <f>'ごみ集計結果'!K14</f>
        <v>0</v>
      </c>
      <c r="O22" s="101"/>
      <c r="P22" s="101"/>
      <c r="Q22" s="101"/>
    </row>
    <row r="23" spans="1:17" s="108" customFormat="1" ht="21.75" customHeight="1" thickBot="1">
      <c r="A23" s="114"/>
      <c r="C23" s="113"/>
      <c r="D23" s="135"/>
      <c r="E23" s="101"/>
      <c r="F23" s="101"/>
      <c r="G23" s="114"/>
      <c r="H23" s="101"/>
      <c r="I23" s="111" t="s">
        <v>48</v>
      </c>
      <c r="J23" s="112">
        <f>'ごみ集計結果'!J14</f>
        <v>0</v>
      </c>
      <c r="K23" s="101"/>
      <c r="L23" s="128" t="s">
        <v>212</v>
      </c>
      <c r="M23" s="157" t="s">
        <v>64</v>
      </c>
      <c r="N23" s="129">
        <f>'ごみ集計結果'!L14</f>
        <v>0</v>
      </c>
      <c r="O23" s="101"/>
      <c r="Q23" s="101"/>
    </row>
    <row r="24" spans="1:16" s="108" customFormat="1" ht="21.75" customHeight="1" thickBot="1">
      <c r="A24" s="114"/>
      <c r="B24" s="140" t="s">
        <v>225</v>
      </c>
      <c r="C24" s="127" t="s">
        <v>39</v>
      </c>
      <c r="D24" s="122">
        <f>'ごみ集計結果'!M30</f>
        <v>24828</v>
      </c>
      <c r="E24" s="101"/>
      <c r="F24" s="101"/>
      <c r="G24" s="114"/>
      <c r="H24" s="101"/>
      <c r="I24" s="104"/>
      <c r="J24" s="105"/>
      <c r="K24" s="101"/>
      <c r="L24" s="130" t="s">
        <v>209</v>
      </c>
      <c r="M24" s="156" t="s">
        <v>227</v>
      </c>
      <c r="N24" s="112">
        <f>'ごみ集計結果'!M14</f>
        <v>0</v>
      </c>
      <c r="O24" s="141"/>
      <c r="P24" s="101"/>
    </row>
    <row r="25" spans="1:16" s="108" customFormat="1" ht="21.75" customHeight="1" thickBot="1">
      <c r="A25" s="114"/>
      <c r="B25" s="101"/>
      <c r="C25" s="105"/>
      <c r="D25" s="114"/>
      <c r="E25" s="101"/>
      <c r="F25" s="101"/>
      <c r="G25" s="114"/>
      <c r="H25" s="101"/>
      <c r="I25" s="104"/>
      <c r="J25" s="105"/>
      <c r="K25" s="101"/>
      <c r="L25" s="133"/>
      <c r="M25" s="121"/>
      <c r="N25" s="134"/>
      <c r="O25" s="141"/>
      <c r="P25" s="101"/>
    </row>
    <row r="26" spans="1:17" s="108" customFormat="1" ht="21.75" customHeight="1">
      <c r="A26" s="114"/>
      <c r="C26" s="113"/>
      <c r="E26" s="101"/>
      <c r="F26" s="101"/>
      <c r="G26" s="114"/>
      <c r="H26" s="101"/>
      <c r="I26" s="102" t="s">
        <v>226</v>
      </c>
      <c r="J26" s="107"/>
      <c r="K26" s="101"/>
      <c r="L26" s="142" t="s">
        <v>211</v>
      </c>
      <c r="M26" s="154" t="s">
        <v>228</v>
      </c>
      <c r="N26" s="117">
        <f>'ごみ集計結果'!K15</f>
        <v>14738</v>
      </c>
      <c r="O26" s="141"/>
      <c r="P26" s="101" t="s">
        <v>24</v>
      </c>
      <c r="Q26" s="101"/>
    </row>
    <row r="27" spans="1:17" s="108" customFormat="1" ht="21.75" customHeight="1" thickBot="1">
      <c r="A27" s="101"/>
      <c r="E27" s="101"/>
      <c r="F27" s="101"/>
      <c r="G27" s="114"/>
      <c r="H27" s="101"/>
      <c r="I27" s="111" t="s">
        <v>49</v>
      </c>
      <c r="J27" s="112">
        <f>'ごみ集計結果'!J15</f>
        <v>14832</v>
      </c>
      <c r="K27" s="101"/>
      <c r="L27" s="130" t="s">
        <v>212</v>
      </c>
      <c r="M27" s="156" t="s">
        <v>229</v>
      </c>
      <c r="N27" s="119">
        <f>'ごみ集計結果'!L15</f>
        <v>94</v>
      </c>
      <c r="O27" s="101"/>
      <c r="P27" s="293">
        <f>N12+N16+N20+N24+N6</f>
        <v>37753</v>
      </c>
      <c r="Q27" s="293"/>
    </row>
    <row r="28" spans="1:17" s="108" customFormat="1" ht="21.75" customHeight="1" thickBot="1">
      <c r="A28" s="101"/>
      <c r="B28" s="158" t="s">
        <v>26</v>
      </c>
      <c r="C28" s="143" t="s">
        <v>230</v>
      </c>
      <c r="D28" s="144">
        <f>'ごみ集計結果'!D3</f>
        <v>1405579</v>
      </c>
      <c r="E28" s="101"/>
      <c r="F28" s="101"/>
      <c r="G28" s="114"/>
      <c r="H28" s="101"/>
      <c r="I28" s="104"/>
      <c r="J28" s="105"/>
      <c r="K28" s="101"/>
      <c r="L28" s="101"/>
      <c r="M28" s="105"/>
      <c r="N28" s="105"/>
      <c r="O28" s="101"/>
      <c r="P28" s="294"/>
      <c r="Q28" s="294"/>
    </row>
    <row r="29" spans="1:17" s="108" customFormat="1" ht="21.75" customHeight="1">
      <c r="A29" s="101"/>
      <c r="B29" s="145" t="s">
        <v>27</v>
      </c>
      <c r="C29" s="160" t="s">
        <v>231</v>
      </c>
      <c r="D29" s="146">
        <f>'ごみ集計結果'!D4</f>
        <v>492</v>
      </c>
      <c r="E29" s="101"/>
      <c r="F29" s="115" t="s">
        <v>28</v>
      </c>
      <c r="G29" s="125"/>
      <c r="H29" s="101"/>
      <c r="I29" s="104"/>
      <c r="J29" s="105"/>
      <c r="K29" s="101"/>
      <c r="L29" s="101"/>
      <c r="M29" s="105"/>
      <c r="N29" s="105"/>
      <c r="O29" s="101"/>
      <c r="P29" s="115" t="s">
        <v>29</v>
      </c>
      <c r="Q29" s="125"/>
    </row>
    <row r="30" spans="1:17" s="108" customFormat="1" ht="21.75" customHeight="1" thickBot="1">
      <c r="A30" s="101"/>
      <c r="B30" s="159" t="s">
        <v>25</v>
      </c>
      <c r="C30" s="161" t="s">
        <v>232</v>
      </c>
      <c r="D30" s="147">
        <f>'ごみ集計結果'!D5</f>
        <v>1406071</v>
      </c>
      <c r="E30" s="101"/>
      <c r="F30" s="111" t="s">
        <v>42</v>
      </c>
      <c r="G30" s="112">
        <f>'ごみ集計結果'!J18</f>
        <v>30996</v>
      </c>
      <c r="H30" s="101"/>
      <c r="I30" s="104"/>
      <c r="J30" s="105"/>
      <c r="K30" s="101"/>
      <c r="L30" s="101"/>
      <c r="M30" s="105"/>
      <c r="N30" s="105"/>
      <c r="O30" s="101"/>
      <c r="P30" s="111"/>
      <c r="Q30" s="112">
        <f>P27+G30</f>
        <v>68749</v>
      </c>
    </row>
    <row r="31" ht="21.75" customHeight="1"/>
    <row r="32" ht="19.5" customHeight="1"/>
    <row r="33" ht="19.5" customHeight="1"/>
    <row r="34" ht="19.5" customHeight="1"/>
    <row r="35" ht="19.5" customHeight="1"/>
  </sheetData>
  <mergeCells count="4">
    <mergeCell ref="A1:E1"/>
    <mergeCell ref="B6:D6"/>
    <mergeCell ref="P27:Q28"/>
    <mergeCell ref="A2:D2"/>
  </mergeCells>
  <printOptions horizontalCentered="1"/>
  <pageMargins left="0.3937007874015748" right="0.3937007874015748" top="0.984251968503937" bottom="0.3937007874015748" header="0.5118110236220472" footer="0.5118110236220472"/>
  <pageSetup fitToHeight="1" fitToWidth="1" horizontalDpi="600" verticalDpi="600" orientation="landscape" paperSize="9" scale="77" r:id="rId2"/>
  <headerFooter alignWithMargins="0">
    <oddHeader>&amp;R&amp;F　　&amp;D　　&amp;T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環境省</dc:creator>
  <cp:keywords/>
  <dc:description/>
  <cp:lastModifiedBy>環境省</cp:lastModifiedBy>
  <cp:lastPrinted>2006-06-16T09:25:44Z</cp:lastPrinted>
  <dcterms:created xsi:type="dcterms:W3CDTF">2002-10-23T09:25:58Z</dcterms:created>
  <dcterms:modified xsi:type="dcterms:W3CDTF">2006-06-30T04:11:48Z</dcterms:modified>
  <cp:category/>
  <cp:version/>
  <cp:contentType/>
  <cp:contentStatus/>
</cp:coreProperties>
</file>